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drawings/drawing1.xml" ContentType="application/vnd.openxmlformats-officedocument.drawing+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G:\共有ドライブ\2部_zeb\019_R4(2022)年度ZEB実証事業\★ZB04-100 補助金事業\002_交付申請書\002_新規申請書\draft版作成中\"/>
    </mc:Choice>
  </mc:AlternateContent>
  <xr:revisionPtr revIDLastSave="0" documentId="13_ncr:1_{E7AF40A5-7C90-43C8-B987-35C712D12C0D}" xr6:coauthVersionLast="47" xr6:coauthVersionMax="47" xr10:uidLastSave="{00000000-0000-0000-0000-000000000000}"/>
  <bookViews>
    <workbookView xWindow="-120" yWindow="-120" windowWidth="29040" windowHeight="15840" tabRatio="917" firstSheet="2" activeTab="2" xr2:uid="{00000000-000D-0000-FFFF-FFFF00000000}"/>
  </bookViews>
  <sheets>
    <sheet name="date2" sheetId="234" state="hidden" r:id="rId1"/>
    <sheet name="date1" sheetId="189" state="hidden" r:id="rId2"/>
    <sheet name="入力シート" sheetId="203" r:id="rId3"/>
    <sheet name="入力シート２" sheetId="207" r:id="rId4"/>
    <sheet name="入力シート２_参考資料" sheetId="229" r:id="rId5"/>
    <sheet name="申請書類一覧" sheetId="233" r:id="rId6"/>
    <sheet name="チェックシート" sheetId="236" r:id="rId7"/>
    <sheet name="交付申請書" sheetId="235" r:id="rId8"/>
    <sheet name="１．申請者の詳細" sheetId="153" r:id="rId9"/>
    <sheet name="２．事業計画概要①" sheetId="187" r:id="rId10"/>
    <sheet name="２．事業計画概要②" sheetId="205" r:id="rId11"/>
    <sheet name="３．システム提案概要(1)" sheetId="211" r:id="rId12"/>
    <sheet name="３．システム提案概要(2)" sheetId="175" r:id="rId13"/>
    <sheet name="４-１．概略予算書（まとめ）" sheetId="212" r:id="rId14"/>
    <sheet name="４-２．概略予算書（未評価技術分） " sheetId="222" r:id="rId15"/>
    <sheet name="４-３．（全体）" sheetId="213" r:id="rId16"/>
    <sheet name="４-４．（１年目）" sheetId="226" r:id="rId17"/>
    <sheet name="４-５．（２年目）" sheetId="227" r:id="rId18"/>
    <sheet name="４-６．（３年目）" sheetId="228" r:id="rId19"/>
  </sheets>
  <externalReferences>
    <externalReference r:id="rId20"/>
  </externalReferences>
  <definedNames>
    <definedName name="①設備システム名">date2!$E$4:$L$4</definedName>
    <definedName name="②設備システム名">date2!$E$14:$F$14</definedName>
    <definedName name="③設備システム名">date2!$E$16:$K$16</definedName>
    <definedName name="④設備システム名">date2!$E$29:$G$29</definedName>
    <definedName name="⑤設備システム名">date2!$E$39:$G$39</definedName>
    <definedName name="⑥設備システム名">date2!$E$48:$G$48</definedName>
    <definedName name="⑦設備システム名">date2!$E$62:$G$62</definedName>
    <definedName name="⑧設備システム名">date2!$E$70:$F$70</definedName>
    <definedName name="⑨設備システム名">date2!$E$72:$H$72</definedName>
    <definedName name="⑩設備システム名">date2!$E$78:$H$78</definedName>
    <definedName name="⑪設備システム名">date2!$E$85:$H$85</definedName>
    <definedName name="DCモータ">date2!$F$30:$F$36</definedName>
    <definedName name="LED照明器具">テーブル22[LED照明器具]</definedName>
    <definedName name="NAS蓄電池">テーブル32[ＮＡＳ蓄電池]</definedName>
    <definedName name="_xlnm.Print_Area" localSheetId="8">'１．申請者の詳細'!$A$1:$AH$231</definedName>
    <definedName name="_xlnm.Print_Area" localSheetId="9">'２．事業計画概要①'!$A$1:$AF$52</definedName>
    <definedName name="_xlnm.Print_Area" localSheetId="10">'２．事業計画概要②'!$A$1:$AH$81</definedName>
    <definedName name="_xlnm.Print_Area" localSheetId="11">'３．システム提案概要(1)'!$A$2:$CL$78</definedName>
    <definedName name="_xlnm.Print_Area" localSheetId="12">'３．システム提案概要(2)'!$A$11:$BW$69</definedName>
    <definedName name="_xlnm.Print_Area" localSheetId="13">'４-１．概略予算書（まとめ）'!$B$8:$E$39</definedName>
    <definedName name="_xlnm.Print_Area" localSheetId="14">'４-２．概略予算書（未評価技術分） '!$B$10:$E$38</definedName>
    <definedName name="_xlnm.Print_Area" localSheetId="15">'４-３．（全体）'!$B$12:$O$408</definedName>
    <definedName name="_xlnm.Print_Area" localSheetId="16">'４-４．（１年目）'!$B$12:$O$408</definedName>
    <definedName name="_xlnm.Print_Area" localSheetId="17">'４-５．（２年目）'!$B$12:$O$408</definedName>
    <definedName name="_xlnm.Print_Area" localSheetId="18">'４-６．（３年目）'!$B$12:$O$408</definedName>
    <definedName name="_xlnm.Print_Area" localSheetId="6">チェックシート!$A$1:$G$165</definedName>
    <definedName name="_xlnm.Print_Area" localSheetId="7">交付申請書!$A$1:$X$293</definedName>
    <definedName name="_xlnm.Print_Area" localSheetId="5">申請書類一覧!$A$1:$H$51</definedName>
    <definedName name="_xlnm.Print_Area" localSheetId="2">入力シート!$A$1:$R$299</definedName>
    <definedName name="_xlnm.Print_Area" localSheetId="3">入力シート２!$A$1:$BH$90</definedName>
    <definedName name="_xlnm.Print_Area" localSheetId="4">入力シート２_参考資料!$A$1:$AH$402</definedName>
    <definedName name="インバータファン">date2!$G$30:$G$36</definedName>
    <definedName name="ガスエンジン">テーブル36[ガスエンジン]</definedName>
    <definedName name="ガスタービン">テーブル35[ガスタービン]</definedName>
    <definedName name="その他空調システム">テーブル18[その他空調システム]</definedName>
    <definedName name="その他空調機器">テーブル17[その他空調機器]</definedName>
    <definedName name="ディーゼルエンジン">テーブル37[ディーゼルエンジン]</definedName>
    <definedName name="なし">[1]date!$L$3:$L$3</definedName>
    <definedName name="ニッケル水素電池">テーブル33[ニッケル水素電池]</definedName>
    <definedName name="バイオマス発電">テーブル42[バイオマス発電]</definedName>
    <definedName name="ホテル等">テーブル44[ホテル等]</definedName>
    <definedName name="リチウムイオン電池">テーブル34[リチウムイオン電池]</definedName>
    <definedName name="鉛蓄電池">テーブル31[鉛蓄電池]</definedName>
    <definedName name="外気利用・抑制システム">テーブル15[外気利用・抑制システム]</definedName>
    <definedName name="学校等">テーブル47[学校等]</definedName>
    <definedName name="建物配置計画">テーブル4[建物配置計画]</definedName>
    <definedName name="個別方式">テーブル25[個別方式]</definedName>
    <definedName name="高輝度誘導灯">テーブル24[高輝度誘導灯]</definedName>
    <definedName name="高効率空調機">date2!$E$17:$E$22</definedName>
    <definedName name="高効率電動機">date2!$E$30:$E$36</definedName>
    <definedName name="高効率熱源機">date2!$F$17:$F$27</definedName>
    <definedName name="高性能窓ガラス">テーブル6[高性能窓ガラス]</definedName>
    <definedName name="高性能窓サッシ">テーブル7[高性能窓サッシ]</definedName>
    <definedName name="高断熱化">テーブル5[高断熱化]</definedName>
    <definedName name="再エネ利用システム">date2!$G$17:$G$20</definedName>
    <definedName name="事務所等">テーブル43[事務所等]</definedName>
    <definedName name="自然採光">テーブル11[自然採光]</definedName>
    <definedName name="自然通風">テーブル10[自然通風]</definedName>
    <definedName name="集会所等">テーブル48[集会所等]</definedName>
    <definedName name="常用">テーブル28[常用]</definedName>
    <definedName name="人荷用">テーブル30[人荷用]</definedName>
    <definedName name="水力発電">テーブル41[水力発電]</definedName>
    <definedName name="設備システム名">date2!$E$4:$L$4</definedName>
    <definedName name="太陽熱収集装置">date2!$H$86</definedName>
    <definedName name="地域区分">date1!$H$3:$H$10</definedName>
    <definedName name="中央方式">テーブル26[中央方式]</definedName>
    <definedName name="都道府県">date1!$E$3:$E$49</definedName>
    <definedName name="日射遮熱">テーブル9[日射遮熱]</definedName>
    <definedName name="日射遮蔽">テーブル8[日射遮蔽]</definedName>
    <definedName name="燃料電池">テーブル38[燃料電池]</definedName>
    <definedName name="非常用">テーブル29[非常用]</definedName>
    <definedName name="百貨店等">テーブル46[百貨店等]</definedName>
    <definedName name="病院等">テーブル45[病院等]</definedName>
    <definedName name="風力発電">テーブル40[風力発電]</definedName>
    <definedName name="併用方式">テーブル27[併用方式]</definedName>
    <definedName name="有機EL照明器具">テーブル23[有機EL照明器具]</definedName>
    <definedName name="用途説明">date1!$U$3:$Z$3</definedName>
    <definedName name="流量・温度等可変システム">テーブル16[流量・温度等可変システム]</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153" l="1"/>
  <c r="H90" i="153"/>
  <c r="W195" i="235" l="1"/>
  <c r="U195" i="235"/>
  <c r="R195" i="235"/>
  <c r="H228" i="153"/>
  <c r="H227" i="153"/>
  <c r="H182" i="153"/>
  <c r="H181" i="153"/>
  <c r="H136" i="153"/>
  <c r="H135" i="153"/>
  <c r="H89" i="153" l="1"/>
  <c r="E4" i="203"/>
  <c r="O177" i="203"/>
  <c r="H42" i="153"/>
  <c r="H28" i="153"/>
  <c r="K9" i="211"/>
  <c r="F7" i="211"/>
  <c r="O144" i="203"/>
  <c r="O111" i="203"/>
  <c r="O78" i="203"/>
  <c r="O45" i="203"/>
  <c r="O205" i="203"/>
  <c r="W77" i="205"/>
  <c r="W78" i="205"/>
  <c r="W79" i="205"/>
  <c r="W76" i="205"/>
  <c r="J80" i="205"/>
  <c r="J77" i="205"/>
  <c r="J78" i="205"/>
  <c r="J79" i="205"/>
  <c r="J76" i="205"/>
  <c r="O11" i="203" l="1"/>
  <c r="AO14" i="211"/>
  <c r="P8" i="187" l="1"/>
  <c r="L4" i="207" l="1"/>
  <c r="AO5" i="211"/>
  <c r="AF16" i="211"/>
  <c r="X16" i="211"/>
  <c r="O16" i="211"/>
  <c r="F16" i="211"/>
  <c r="R42" i="213" l="1"/>
  <c r="AA42" i="213" s="1"/>
  <c r="AC42" i="213"/>
  <c r="AB42" i="213"/>
  <c r="Y42" i="213"/>
  <c r="X42" i="213"/>
  <c r="W42" i="213"/>
  <c r="T42" i="213"/>
  <c r="S42" i="213"/>
  <c r="W62" i="211"/>
  <c r="O62" i="211"/>
  <c r="G62" i="211"/>
  <c r="G34" i="211"/>
  <c r="J67" i="213" l="1"/>
  <c r="N67" i="213" s="1"/>
  <c r="L67" i="213"/>
  <c r="M67" i="213"/>
  <c r="J68" i="213"/>
  <c r="N68" i="213" s="1"/>
  <c r="L68" i="213"/>
  <c r="M68" i="213"/>
  <c r="J69" i="213"/>
  <c r="N69" i="213" s="1"/>
  <c r="L69" i="213"/>
  <c r="M69" i="213"/>
  <c r="J70" i="213"/>
  <c r="N70" i="213" s="1"/>
  <c r="L70" i="213"/>
  <c r="M70" i="213"/>
  <c r="J71" i="213"/>
  <c r="N71" i="213" s="1"/>
  <c r="L71" i="213"/>
  <c r="M71" i="213"/>
  <c r="J72" i="213"/>
  <c r="L72" i="213"/>
  <c r="M72" i="213"/>
  <c r="J73" i="213"/>
  <c r="L73" i="213"/>
  <c r="M73" i="213"/>
  <c r="J74" i="213"/>
  <c r="L74" i="213"/>
  <c r="M74" i="213"/>
  <c r="J75" i="213"/>
  <c r="L75" i="213"/>
  <c r="M75" i="213"/>
  <c r="J76" i="213"/>
  <c r="N76" i="213" s="1"/>
  <c r="L76" i="213"/>
  <c r="M76" i="213"/>
  <c r="J77" i="213"/>
  <c r="L77" i="213"/>
  <c r="M77" i="213"/>
  <c r="J78" i="213"/>
  <c r="N78" i="213" s="1"/>
  <c r="L78" i="213"/>
  <c r="M78" i="213"/>
  <c r="J79" i="213"/>
  <c r="N79" i="213" s="1"/>
  <c r="L79" i="213"/>
  <c r="M79" i="213"/>
  <c r="J80" i="213"/>
  <c r="L80" i="213"/>
  <c r="M80" i="213"/>
  <c r="J81" i="213"/>
  <c r="L81" i="213"/>
  <c r="M81" i="213"/>
  <c r="J82" i="213"/>
  <c r="L82" i="213"/>
  <c r="M82" i="213"/>
  <c r="J83" i="213"/>
  <c r="L83" i="213"/>
  <c r="M83" i="213"/>
  <c r="J84" i="213"/>
  <c r="L84" i="213"/>
  <c r="M84" i="213"/>
  <c r="J85" i="213"/>
  <c r="L85" i="213"/>
  <c r="M85" i="213"/>
  <c r="N72" i="213" l="1"/>
  <c r="N77" i="213"/>
  <c r="N74" i="213"/>
  <c r="N75" i="213"/>
  <c r="N73" i="213"/>
  <c r="N82" i="213"/>
  <c r="N80" i="213"/>
  <c r="N85" i="213"/>
  <c r="N84" i="213"/>
  <c r="N81" i="213"/>
  <c r="N83" i="213"/>
  <c r="J86" i="207" l="1"/>
  <c r="J85" i="207"/>
  <c r="J74" i="207"/>
  <c r="J75" i="207"/>
  <c r="J84" i="207"/>
  <c r="R85" i="207"/>
  <c r="O211" i="203"/>
  <c r="J87" i="207" l="1"/>
  <c r="P22" i="187" l="1"/>
  <c r="P21" i="187"/>
  <c r="P20" i="187"/>
  <c r="O247" i="203"/>
  <c r="O245" i="203"/>
  <c r="O195" i="203"/>
  <c r="O12" i="203"/>
  <c r="D3" i="189"/>
  <c r="AY85" i="207"/>
  <c r="Y41" i="228"/>
  <c r="X41" i="228"/>
  <c r="W41" i="228"/>
  <c r="Y40" i="228"/>
  <c r="X40" i="228"/>
  <c r="W40" i="228"/>
  <c r="Y39" i="228"/>
  <c r="X39" i="228"/>
  <c r="W39" i="228"/>
  <c r="Y38" i="228"/>
  <c r="X38" i="228"/>
  <c r="W38" i="228"/>
  <c r="Y37" i="228"/>
  <c r="X37" i="228"/>
  <c r="W37" i="228"/>
  <c r="Y36" i="228"/>
  <c r="X36" i="228"/>
  <c r="W36" i="228"/>
  <c r="Y35" i="228"/>
  <c r="X35" i="228"/>
  <c r="W35" i="228"/>
  <c r="Y34" i="228"/>
  <c r="X34" i="228"/>
  <c r="W34" i="228"/>
  <c r="Y33" i="228"/>
  <c r="X33" i="228"/>
  <c r="W33" i="228"/>
  <c r="Y32" i="228"/>
  <c r="X32" i="228"/>
  <c r="W32" i="228"/>
  <c r="Y31" i="228"/>
  <c r="X31" i="228"/>
  <c r="W31" i="228"/>
  <c r="Y30" i="228"/>
  <c r="X30" i="228"/>
  <c r="W30" i="228"/>
  <c r="Y29" i="228"/>
  <c r="X29" i="228"/>
  <c r="W29" i="228"/>
  <c r="Y28" i="228"/>
  <c r="X28" i="228"/>
  <c r="W28" i="228"/>
  <c r="Y27" i="228"/>
  <c r="X27" i="228"/>
  <c r="W27" i="228"/>
  <c r="Y26" i="228"/>
  <c r="X26" i="228"/>
  <c r="W26" i="228"/>
  <c r="Y25" i="228"/>
  <c r="X25" i="228"/>
  <c r="W25" i="228"/>
  <c r="Y24" i="228"/>
  <c r="X24" i="228"/>
  <c r="W24" i="228"/>
  <c r="Y23" i="228"/>
  <c r="X23" i="228"/>
  <c r="W23" i="228"/>
  <c r="Y22" i="228"/>
  <c r="X22" i="228"/>
  <c r="W22" i="228"/>
  <c r="Y21" i="228"/>
  <c r="X21" i="228"/>
  <c r="W21" i="228"/>
  <c r="Y20" i="228"/>
  <c r="X20" i="228"/>
  <c r="W20" i="228"/>
  <c r="Y19" i="228"/>
  <c r="X19" i="228"/>
  <c r="W19" i="228"/>
  <c r="Y18" i="228"/>
  <c r="Y42" i="228" s="1"/>
  <c r="X18" i="228"/>
  <c r="W18" i="228"/>
  <c r="T41" i="228"/>
  <c r="S41" i="228"/>
  <c r="R41" i="228"/>
  <c r="T40" i="228"/>
  <c r="S40" i="228"/>
  <c r="R40" i="228"/>
  <c r="T39" i="228"/>
  <c r="S39" i="228"/>
  <c r="R39" i="228"/>
  <c r="T38" i="228"/>
  <c r="S38" i="228"/>
  <c r="R38" i="228"/>
  <c r="T37" i="228"/>
  <c r="S37" i="228"/>
  <c r="R37" i="228"/>
  <c r="T36" i="228"/>
  <c r="S36" i="228"/>
  <c r="R36" i="228"/>
  <c r="T35" i="228"/>
  <c r="S35" i="228"/>
  <c r="R35" i="228"/>
  <c r="T34" i="228"/>
  <c r="S34" i="228"/>
  <c r="R34" i="228"/>
  <c r="T33" i="228"/>
  <c r="S33" i="228"/>
  <c r="R33" i="228"/>
  <c r="T32" i="228"/>
  <c r="S32" i="228"/>
  <c r="R32" i="228"/>
  <c r="T31" i="228"/>
  <c r="S31" i="228"/>
  <c r="R31" i="228"/>
  <c r="T30" i="228"/>
  <c r="S30" i="228"/>
  <c r="R30" i="228"/>
  <c r="T29" i="228"/>
  <c r="S29" i="228"/>
  <c r="R29" i="228"/>
  <c r="T28" i="228"/>
  <c r="S28" i="228"/>
  <c r="R28" i="228"/>
  <c r="T27" i="228"/>
  <c r="S27" i="228"/>
  <c r="R27" i="228"/>
  <c r="T26" i="228"/>
  <c r="S26" i="228"/>
  <c r="R26" i="228"/>
  <c r="T25" i="228"/>
  <c r="S25" i="228"/>
  <c r="R25" i="228"/>
  <c r="T24" i="228"/>
  <c r="S24" i="228"/>
  <c r="R24" i="228"/>
  <c r="T23" i="228"/>
  <c r="S23" i="228"/>
  <c r="R23" i="228"/>
  <c r="T22" i="228"/>
  <c r="S22" i="228"/>
  <c r="R22" i="228"/>
  <c r="T21" i="228"/>
  <c r="S21" i="228"/>
  <c r="R21" i="228"/>
  <c r="T20" i="228"/>
  <c r="S20" i="228"/>
  <c r="R20" i="228"/>
  <c r="T19" i="228"/>
  <c r="S19" i="228"/>
  <c r="R19" i="228"/>
  <c r="T18" i="228"/>
  <c r="T42" i="228" s="1"/>
  <c r="AC42" i="228" s="1"/>
  <c r="S18" i="228"/>
  <c r="R18" i="228"/>
  <c r="Y41" i="227"/>
  <c r="X41" i="227"/>
  <c r="W41" i="227"/>
  <c r="Y40" i="227"/>
  <c r="X40" i="227"/>
  <c r="W40" i="227"/>
  <c r="Y39" i="227"/>
  <c r="X39" i="227"/>
  <c r="W39" i="227"/>
  <c r="Y38" i="227"/>
  <c r="X38" i="227"/>
  <c r="W38" i="227"/>
  <c r="Y37" i="227"/>
  <c r="X37" i="227"/>
  <c r="W37" i="227"/>
  <c r="Y36" i="227"/>
  <c r="X36" i="227"/>
  <c r="W36" i="227"/>
  <c r="Y35" i="227"/>
  <c r="X35" i="227"/>
  <c r="W35" i="227"/>
  <c r="Y34" i="227"/>
  <c r="X34" i="227"/>
  <c r="W34" i="227"/>
  <c r="Y33" i="227"/>
  <c r="X33" i="227"/>
  <c r="W33" i="227"/>
  <c r="Y32" i="227"/>
  <c r="X32" i="227"/>
  <c r="W32" i="227"/>
  <c r="Y31" i="227"/>
  <c r="X31" i="227"/>
  <c r="W31" i="227"/>
  <c r="Y30" i="227"/>
  <c r="X30" i="227"/>
  <c r="W30" i="227"/>
  <c r="Y29" i="227"/>
  <c r="X29" i="227"/>
  <c r="W29" i="227"/>
  <c r="Y28" i="227"/>
  <c r="X28" i="227"/>
  <c r="W28" i="227"/>
  <c r="Y27" i="227"/>
  <c r="X27" i="227"/>
  <c r="W27" i="227"/>
  <c r="Y26" i="227"/>
  <c r="X26" i="227"/>
  <c r="W26" i="227"/>
  <c r="Y25" i="227"/>
  <c r="X25" i="227"/>
  <c r="W25" i="227"/>
  <c r="Y24" i="227"/>
  <c r="X24" i="227"/>
  <c r="W24" i="227"/>
  <c r="Y23" i="227"/>
  <c r="X23" i="227"/>
  <c r="W23" i="227"/>
  <c r="Y22" i="227"/>
  <c r="X22" i="227"/>
  <c r="W22" i="227"/>
  <c r="Y21" i="227"/>
  <c r="X21" i="227"/>
  <c r="W21" i="227"/>
  <c r="Y20" i="227"/>
  <c r="X20" i="227"/>
  <c r="W20" i="227"/>
  <c r="Y19" i="227"/>
  <c r="X19" i="227"/>
  <c r="W19" i="227"/>
  <c r="Y18" i="227"/>
  <c r="X18" i="227"/>
  <c r="W18" i="227"/>
  <c r="T41" i="227"/>
  <c r="S41" i="227"/>
  <c r="R41" i="227"/>
  <c r="T40" i="227"/>
  <c r="S40" i="227"/>
  <c r="R40" i="227"/>
  <c r="T39" i="227"/>
  <c r="S39" i="227"/>
  <c r="R39" i="227"/>
  <c r="T38" i="227"/>
  <c r="S38" i="227"/>
  <c r="R38" i="227"/>
  <c r="T37" i="227"/>
  <c r="S37" i="227"/>
  <c r="R37" i="227"/>
  <c r="T36" i="227"/>
  <c r="S36" i="227"/>
  <c r="R36" i="227"/>
  <c r="T35" i="227"/>
  <c r="S35" i="227"/>
  <c r="R35" i="227"/>
  <c r="T34" i="227"/>
  <c r="S34" i="227"/>
  <c r="R34" i="227"/>
  <c r="T33" i="227"/>
  <c r="S33" i="227"/>
  <c r="R33" i="227"/>
  <c r="T32" i="227"/>
  <c r="S32" i="227"/>
  <c r="R32" i="227"/>
  <c r="T31" i="227"/>
  <c r="S31" i="227"/>
  <c r="R31" i="227"/>
  <c r="T30" i="227"/>
  <c r="S30" i="227"/>
  <c r="R30" i="227"/>
  <c r="T29" i="227"/>
  <c r="S29" i="227"/>
  <c r="R29" i="227"/>
  <c r="T28" i="227"/>
  <c r="S28" i="227"/>
  <c r="R28" i="227"/>
  <c r="T27" i="227"/>
  <c r="S27" i="227"/>
  <c r="R27" i="227"/>
  <c r="T26" i="227"/>
  <c r="S26" i="227"/>
  <c r="R26" i="227"/>
  <c r="T25" i="227"/>
  <c r="S25" i="227"/>
  <c r="R25" i="227"/>
  <c r="T24" i="227"/>
  <c r="S24" i="227"/>
  <c r="R24" i="227"/>
  <c r="T23" i="227"/>
  <c r="S23" i="227"/>
  <c r="R23" i="227"/>
  <c r="T22" i="227"/>
  <c r="S22" i="227"/>
  <c r="R22" i="227"/>
  <c r="T21" i="227"/>
  <c r="S21" i="227"/>
  <c r="R21" i="227"/>
  <c r="T20" i="227"/>
  <c r="S20" i="227"/>
  <c r="R20" i="227"/>
  <c r="T19" i="227"/>
  <c r="S19" i="227"/>
  <c r="R19" i="227"/>
  <c r="T18" i="227"/>
  <c r="S18" i="227"/>
  <c r="R18" i="227"/>
  <c r="Y41" i="226"/>
  <c r="X41" i="226"/>
  <c r="W41" i="226"/>
  <c r="Y40" i="226"/>
  <c r="X40" i="226"/>
  <c r="W40" i="226"/>
  <c r="Y39" i="226"/>
  <c r="X39" i="226"/>
  <c r="W39" i="226"/>
  <c r="Y38" i="226"/>
  <c r="X38" i="226"/>
  <c r="W38" i="226"/>
  <c r="Y37" i="226"/>
  <c r="X37" i="226"/>
  <c r="W37" i="226"/>
  <c r="Y36" i="226"/>
  <c r="X36" i="226"/>
  <c r="W36" i="226"/>
  <c r="Y35" i="226"/>
  <c r="X35" i="226"/>
  <c r="W35" i="226"/>
  <c r="Y34" i="226"/>
  <c r="X34" i="226"/>
  <c r="W34" i="226"/>
  <c r="Y33" i="226"/>
  <c r="X33" i="226"/>
  <c r="W33" i="226"/>
  <c r="Y32" i="226"/>
  <c r="X32" i="226"/>
  <c r="W32" i="226"/>
  <c r="Y31" i="226"/>
  <c r="X31" i="226"/>
  <c r="W31" i="226"/>
  <c r="Y30" i="226"/>
  <c r="X30" i="226"/>
  <c r="W30" i="226"/>
  <c r="Y29" i="226"/>
  <c r="X29" i="226"/>
  <c r="W29" i="226"/>
  <c r="Y28" i="226"/>
  <c r="X28" i="226"/>
  <c r="W28" i="226"/>
  <c r="Y27" i="226"/>
  <c r="X27" i="226"/>
  <c r="W27" i="226"/>
  <c r="Y26" i="226"/>
  <c r="X26" i="226"/>
  <c r="W26" i="226"/>
  <c r="Y25" i="226"/>
  <c r="X25" i="226"/>
  <c r="W25" i="226"/>
  <c r="Y24" i="226"/>
  <c r="X24" i="226"/>
  <c r="W24" i="226"/>
  <c r="Y23" i="226"/>
  <c r="X23" i="226"/>
  <c r="W23" i="226"/>
  <c r="Y22" i="226"/>
  <c r="X22" i="226"/>
  <c r="W22" i="226"/>
  <c r="Y21" i="226"/>
  <c r="X21" i="226"/>
  <c r="W21" i="226"/>
  <c r="Y20" i="226"/>
  <c r="X20" i="226"/>
  <c r="W20" i="226"/>
  <c r="Y19" i="226"/>
  <c r="X19" i="226"/>
  <c r="W19" i="226"/>
  <c r="Y18" i="226"/>
  <c r="X18" i="226"/>
  <c r="X42" i="226" s="1"/>
  <c r="W18" i="226"/>
  <c r="T41" i="226"/>
  <c r="S41" i="226"/>
  <c r="R41" i="226"/>
  <c r="T40" i="226"/>
  <c r="S40" i="226"/>
  <c r="R40" i="226"/>
  <c r="T39" i="226"/>
  <c r="S39" i="226"/>
  <c r="R39" i="226"/>
  <c r="T38" i="226"/>
  <c r="S38" i="226"/>
  <c r="R38" i="226"/>
  <c r="T37" i="226"/>
  <c r="S37" i="226"/>
  <c r="R37" i="226"/>
  <c r="T36" i="226"/>
  <c r="S36" i="226"/>
  <c r="R36" i="226"/>
  <c r="T35" i="226"/>
  <c r="S35" i="226"/>
  <c r="R35" i="226"/>
  <c r="T34" i="226"/>
  <c r="S34" i="226"/>
  <c r="R34" i="226"/>
  <c r="T33" i="226"/>
  <c r="S33" i="226"/>
  <c r="R33" i="226"/>
  <c r="T32" i="226"/>
  <c r="S32" i="226"/>
  <c r="R32" i="226"/>
  <c r="T31" i="226"/>
  <c r="S31" i="226"/>
  <c r="R31" i="226"/>
  <c r="T30" i="226"/>
  <c r="S30" i="226"/>
  <c r="R30" i="226"/>
  <c r="T29" i="226"/>
  <c r="S29" i="226"/>
  <c r="R29" i="226"/>
  <c r="T28" i="226"/>
  <c r="S28" i="226"/>
  <c r="R28" i="226"/>
  <c r="T27" i="226"/>
  <c r="S27" i="226"/>
  <c r="R27" i="226"/>
  <c r="T26" i="226"/>
  <c r="S26" i="226"/>
  <c r="R26" i="226"/>
  <c r="T25" i="226"/>
  <c r="S25" i="226"/>
  <c r="R25" i="226"/>
  <c r="T24" i="226"/>
  <c r="S24" i="226"/>
  <c r="R24" i="226"/>
  <c r="T23" i="226"/>
  <c r="S23" i="226"/>
  <c r="R23" i="226"/>
  <c r="T22" i="226"/>
  <c r="S22" i="226"/>
  <c r="R22" i="226"/>
  <c r="T21" i="226"/>
  <c r="S21" i="226"/>
  <c r="R21" i="226"/>
  <c r="T20" i="226"/>
  <c r="S20" i="226"/>
  <c r="R20" i="226"/>
  <c r="T19" i="226"/>
  <c r="S19" i="226"/>
  <c r="R19" i="226"/>
  <c r="T18" i="226"/>
  <c r="S18" i="226"/>
  <c r="S42" i="226" s="1"/>
  <c r="AB42" i="226" s="1"/>
  <c r="R18" i="226"/>
  <c r="R42" i="228" l="1"/>
  <c r="AA42" i="228" s="1"/>
  <c r="W42" i="228"/>
  <c r="S42" i="228"/>
  <c r="AB42" i="228" s="1"/>
  <c r="X42" i="228"/>
  <c r="T42" i="227"/>
  <c r="AC42" i="227" s="1"/>
  <c r="Y42" i="227"/>
  <c r="W42" i="227"/>
  <c r="R42" i="227"/>
  <c r="AA42" i="227" s="1"/>
  <c r="S42" i="227"/>
  <c r="AB42" i="227" s="1"/>
  <c r="X42" i="227"/>
  <c r="T42" i="226"/>
  <c r="AC42" i="226" s="1"/>
  <c r="Y42" i="226"/>
  <c r="R42" i="226"/>
  <c r="AA42" i="226" s="1"/>
  <c r="W42" i="226"/>
  <c r="J76" i="207"/>
  <c r="J50" i="207"/>
  <c r="J52" i="207"/>
  <c r="K250" i="203"/>
  <c r="H212" i="153" l="1"/>
  <c r="J83" i="207" l="1"/>
  <c r="J82" i="207"/>
  <c r="J81" i="207"/>
  <c r="J79" i="207"/>
  <c r="R33" i="213" l="1"/>
  <c r="T34" i="213"/>
  <c r="S34" i="213"/>
  <c r="T41" i="213"/>
  <c r="S41" i="213"/>
  <c r="R41" i="213"/>
  <c r="T40" i="213"/>
  <c r="S40" i="213"/>
  <c r="R40" i="213"/>
  <c r="T39" i="213"/>
  <c r="S39" i="213"/>
  <c r="R39" i="213"/>
  <c r="T38" i="213"/>
  <c r="S38" i="213"/>
  <c r="R38" i="213"/>
  <c r="T37" i="213"/>
  <c r="S37" i="213"/>
  <c r="R37" i="213"/>
  <c r="T36" i="213"/>
  <c r="S36" i="213"/>
  <c r="R36" i="213"/>
  <c r="T35" i="213"/>
  <c r="S35" i="213"/>
  <c r="R35" i="213"/>
  <c r="R34" i="213"/>
  <c r="T33" i="213"/>
  <c r="S33" i="213"/>
  <c r="T32" i="213"/>
  <c r="S32" i="213"/>
  <c r="R32" i="213"/>
  <c r="T31" i="213"/>
  <c r="S31" i="213"/>
  <c r="R31" i="213"/>
  <c r="T30" i="213"/>
  <c r="S30" i="213"/>
  <c r="R30" i="213"/>
  <c r="T29" i="213"/>
  <c r="S29" i="213"/>
  <c r="R29" i="213"/>
  <c r="T28" i="213"/>
  <c r="S28" i="213"/>
  <c r="R28" i="213"/>
  <c r="T27" i="213"/>
  <c r="S27" i="213"/>
  <c r="R27" i="213"/>
  <c r="T26" i="213"/>
  <c r="S26" i="213"/>
  <c r="R26" i="213"/>
  <c r="T25" i="213"/>
  <c r="S25" i="213"/>
  <c r="R25" i="213"/>
  <c r="T24" i="213"/>
  <c r="S24" i="213"/>
  <c r="R24" i="213"/>
  <c r="T23" i="213"/>
  <c r="S23" i="213"/>
  <c r="R23" i="213"/>
  <c r="T22" i="213"/>
  <c r="S22" i="213"/>
  <c r="R22" i="213"/>
  <c r="T21" i="213"/>
  <c r="S21" i="213"/>
  <c r="R21" i="213"/>
  <c r="T20" i="213"/>
  <c r="S20" i="213"/>
  <c r="R20" i="213"/>
  <c r="T19" i="213"/>
  <c r="S19" i="213"/>
  <c r="R19" i="213"/>
  <c r="T18" i="213"/>
  <c r="S18" i="213"/>
  <c r="R18" i="213"/>
  <c r="Y41" i="213"/>
  <c r="X41" i="213"/>
  <c r="W41" i="213"/>
  <c r="Y40" i="213"/>
  <c r="X40" i="213"/>
  <c r="W40" i="213"/>
  <c r="Y39" i="213"/>
  <c r="X39" i="213"/>
  <c r="W39" i="213"/>
  <c r="Y38" i="213"/>
  <c r="X38" i="213"/>
  <c r="W38" i="213"/>
  <c r="Y37" i="213"/>
  <c r="X37" i="213"/>
  <c r="W37" i="213"/>
  <c r="Y36" i="213"/>
  <c r="X36" i="213"/>
  <c r="W36" i="213"/>
  <c r="Y35" i="213"/>
  <c r="X35" i="213"/>
  <c r="W35" i="213"/>
  <c r="Y34" i="213"/>
  <c r="X34" i="213"/>
  <c r="W34" i="213"/>
  <c r="Y33" i="213"/>
  <c r="X33" i="213"/>
  <c r="W33" i="213"/>
  <c r="Y32" i="213"/>
  <c r="X32" i="213"/>
  <c r="W32" i="213"/>
  <c r="Y31" i="213"/>
  <c r="X31" i="213"/>
  <c r="W31" i="213"/>
  <c r="Y30" i="213"/>
  <c r="X30" i="213"/>
  <c r="W30" i="213"/>
  <c r="Y29" i="213"/>
  <c r="X29" i="213"/>
  <c r="W29" i="213"/>
  <c r="Y28" i="213"/>
  <c r="X28" i="213"/>
  <c r="W28" i="213"/>
  <c r="Y27" i="213"/>
  <c r="X27" i="213"/>
  <c r="W27" i="213"/>
  <c r="Y26" i="213"/>
  <c r="X26" i="213"/>
  <c r="W26" i="213"/>
  <c r="Y25" i="213"/>
  <c r="X25" i="213"/>
  <c r="W25" i="213"/>
  <c r="Y24" i="213"/>
  <c r="X24" i="213"/>
  <c r="W24" i="213"/>
  <c r="Y23" i="213"/>
  <c r="X23" i="213"/>
  <c r="W23" i="213"/>
  <c r="Y22" i="213"/>
  <c r="X22" i="213"/>
  <c r="W22" i="213"/>
  <c r="Y21" i="213"/>
  <c r="X21" i="213"/>
  <c r="W21" i="213"/>
  <c r="Y20" i="213"/>
  <c r="X20" i="213"/>
  <c r="W20" i="213"/>
  <c r="Y19" i="213"/>
  <c r="X19" i="213"/>
  <c r="W19" i="213"/>
  <c r="Y18" i="213"/>
  <c r="X18" i="213"/>
  <c r="W18" i="213"/>
  <c r="M264" i="228"/>
  <c r="L264" i="228"/>
  <c r="J264" i="228"/>
  <c r="E37" i="222"/>
  <c r="D37" i="222"/>
  <c r="C37" i="222"/>
  <c r="E36" i="222"/>
  <c r="D36" i="222"/>
  <c r="C36" i="222"/>
  <c r="E30" i="222"/>
  <c r="D30" i="222"/>
  <c r="C30" i="222"/>
  <c r="E29" i="222"/>
  <c r="D29" i="222"/>
  <c r="C29" i="222"/>
  <c r="E16" i="222"/>
  <c r="E23" i="222" s="1"/>
  <c r="D16" i="222"/>
  <c r="D23" i="222" s="1"/>
  <c r="C16" i="222"/>
  <c r="C23" i="222" s="1"/>
  <c r="E15" i="222"/>
  <c r="E22" i="222" s="1"/>
  <c r="D15" i="222"/>
  <c r="D22" i="222" s="1"/>
  <c r="C15" i="222"/>
  <c r="C22" i="222" s="1"/>
  <c r="P34" i="187"/>
  <c r="P33" i="187"/>
  <c r="N264" i="228" l="1"/>
  <c r="O240" i="203"/>
  <c r="O238" i="203" l="1"/>
  <c r="H192" i="153"/>
  <c r="H146" i="153"/>
  <c r="L404" i="226"/>
  <c r="L403" i="226"/>
  <c r="L405" i="226" s="1"/>
  <c r="L392" i="226"/>
  <c r="L407" i="226"/>
  <c r="L391" i="226"/>
  <c r="L406" i="226" s="1"/>
  <c r="L27" i="226" s="1"/>
  <c r="L376" i="226"/>
  <c r="L375" i="226"/>
  <c r="L364" i="226"/>
  <c r="L363" i="226"/>
  <c r="L365" i="226" s="1"/>
  <c r="L378" i="226"/>
  <c r="L348" i="226"/>
  <c r="L347" i="226"/>
  <c r="L350" i="226" s="1"/>
  <c r="L336" i="226"/>
  <c r="L337" i="226" s="1"/>
  <c r="L335" i="226"/>
  <c r="L320" i="226"/>
  <c r="L319" i="226"/>
  <c r="L296" i="226"/>
  <c r="L295" i="226"/>
  <c r="L322" i="226" s="1"/>
  <c r="L268" i="226"/>
  <c r="L267" i="226"/>
  <c r="L270" i="226" s="1"/>
  <c r="L23" i="226" s="1"/>
  <c r="L244" i="226"/>
  <c r="L243" i="226"/>
  <c r="L216" i="226"/>
  <c r="L215" i="226"/>
  <c r="L192" i="226"/>
  <c r="L191" i="226"/>
  <c r="L218" i="226" s="1"/>
  <c r="L22" i="226" s="1"/>
  <c r="L164" i="226"/>
  <c r="L163" i="226"/>
  <c r="L165" i="226" s="1"/>
  <c r="L140" i="226"/>
  <c r="L139" i="226"/>
  <c r="L112" i="226"/>
  <c r="L111" i="226"/>
  <c r="AK13" i="175"/>
  <c r="L323" i="226"/>
  <c r="L36" i="226" s="1"/>
  <c r="L26" i="226"/>
  <c r="L377" i="226"/>
  <c r="L217" i="226"/>
  <c r="L379" i="226"/>
  <c r="L38" i="226" s="1"/>
  <c r="G13" i="175"/>
  <c r="J151" i="153"/>
  <c r="V151" i="153"/>
  <c r="K59" i="213"/>
  <c r="L59" i="213" s="1"/>
  <c r="I59" i="213"/>
  <c r="J59" i="213" s="1"/>
  <c r="K58" i="213"/>
  <c r="L58" i="213" s="1"/>
  <c r="I58" i="213"/>
  <c r="J58" i="213" s="1"/>
  <c r="I59" i="226"/>
  <c r="K58" i="226"/>
  <c r="L58" i="226" s="1"/>
  <c r="K59" i="226"/>
  <c r="L59" i="226" s="1"/>
  <c r="I58" i="226"/>
  <c r="M13" i="235"/>
  <c r="M15" i="235"/>
  <c r="L282" i="235" s="1"/>
  <c r="M17" i="235"/>
  <c r="L283" i="235" s="1"/>
  <c r="M19" i="235"/>
  <c r="M21" i="235"/>
  <c r="L285" i="235" s="1"/>
  <c r="M23" i="235"/>
  <c r="L286" i="235" s="1"/>
  <c r="M25" i="235"/>
  <c r="M27" i="235"/>
  <c r="L288" i="235" s="1"/>
  <c r="M29" i="235"/>
  <c r="L289" i="235" s="1"/>
  <c r="M31" i="235"/>
  <c r="M33" i="235"/>
  <c r="L291" i="235" s="1"/>
  <c r="M35" i="235"/>
  <c r="L292" i="235" s="1"/>
  <c r="O168" i="203"/>
  <c r="I218" i="153"/>
  <c r="I199" i="153"/>
  <c r="H222" i="153"/>
  <c r="H223" i="153"/>
  <c r="H221" i="153"/>
  <c r="H219" i="153"/>
  <c r="X218" i="153"/>
  <c r="Q218" i="153"/>
  <c r="V216" i="153"/>
  <c r="J216" i="153"/>
  <c r="V215" i="153"/>
  <c r="J215" i="153"/>
  <c r="H214" i="153"/>
  <c r="H213" i="153"/>
  <c r="H200" i="153"/>
  <c r="X199" i="153"/>
  <c r="Q199" i="153"/>
  <c r="V197" i="153"/>
  <c r="J197" i="153"/>
  <c r="V196" i="153"/>
  <c r="J196" i="153"/>
  <c r="H195" i="153"/>
  <c r="H194" i="153"/>
  <c r="H193" i="153"/>
  <c r="H176" i="153"/>
  <c r="H177" i="153"/>
  <c r="H175" i="153"/>
  <c r="X172" i="153"/>
  <c r="Q172" i="153"/>
  <c r="H173" i="153"/>
  <c r="J170" i="153"/>
  <c r="I172" i="153"/>
  <c r="V170" i="153"/>
  <c r="V169" i="153"/>
  <c r="J169" i="153"/>
  <c r="H168" i="153"/>
  <c r="H167" i="153"/>
  <c r="H154" i="153"/>
  <c r="I153" i="153"/>
  <c r="I107" i="153"/>
  <c r="H108" i="153"/>
  <c r="X153" i="153"/>
  <c r="Q153" i="153"/>
  <c r="I126" i="153"/>
  <c r="H127" i="153"/>
  <c r="V150" i="153"/>
  <c r="J150" i="153"/>
  <c r="H149" i="153"/>
  <c r="H148" i="153"/>
  <c r="H147" i="153"/>
  <c r="H38" i="153"/>
  <c r="H166" i="153"/>
  <c r="O135" i="203"/>
  <c r="O243" i="203"/>
  <c r="O242" i="203"/>
  <c r="O241" i="203"/>
  <c r="AP9" i="207"/>
  <c r="AH66" i="211" s="1"/>
  <c r="AP16" i="207"/>
  <c r="AH73" i="211" s="1"/>
  <c r="AP17" i="207"/>
  <c r="AP15" i="207"/>
  <c r="AH72" i="211" s="1"/>
  <c r="AP8" i="207"/>
  <c r="AH65" i="211" s="1"/>
  <c r="AP12" i="207"/>
  <c r="AH69" i="211" s="1"/>
  <c r="U10" i="207"/>
  <c r="Q67" i="211" s="1"/>
  <c r="U8" i="207"/>
  <c r="U21" i="207"/>
  <c r="Q78" i="211" s="1"/>
  <c r="U18" i="207"/>
  <c r="Q75" i="211" s="1"/>
  <c r="U19" i="207"/>
  <c r="U20" i="207"/>
  <c r="Q77" i="211" s="1"/>
  <c r="U17" i="207"/>
  <c r="Q74" i="211" s="1"/>
  <c r="U14" i="207"/>
  <c r="Q71" i="211" s="1"/>
  <c r="U9" i="207"/>
  <c r="L399" i="228"/>
  <c r="L402" i="228"/>
  <c r="L401" i="228"/>
  <c r="L400" i="228"/>
  <c r="L398" i="228"/>
  <c r="L397" i="228"/>
  <c r="L396" i="228"/>
  <c r="L395" i="228"/>
  <c r="L390" i="228"/>
  <c r="L389" i="228"/>
  <c r="L388" i="228"/>
  <c r="L387" i="228"/>
  <c r="L386" i="228"/>
  <c r="L385" i="228"/>
  <c r="L384" i="228"/>
  <c r="N384" i="228" s="1"/>
  <c r="L383" i="228"/>
  <c r="L374" i="228"/>
  <c r="L373" i="228"/>
  <c r="L372" i="228"/>
  <c r="L371" i="228"/>
  <c r="L370" i="228"/>
  <c r="L369" i="228"/>
  <c r="L368" i="228"/>
  <c r="N368" i="228" s="1"/>
  <c r="L367" i="228"/>
  <c r="L362" i="228"/>
  <c r="L361" i="228"/>
  <c r="L360" i="228"/>
  <c r="L359" i="228"/>
  <c r="L358" i="228"/>
  <c r="L357" i="228"/>
  <c r="L356" i="228"/>
  <c r="N356" i="228" s="1"/>
  <c r="L355" i="228"/>
  <c r="L346" i="228"/>
  <c r="L345" i="228"/>
  <c r="L344" i="228"/>
  <c r="L343" i="228"/>
  <c r="L342" i="228"/>
  <c r="L341" i="228"/>
  <c r="L340" i="228"/>
  <c r="N340" i="228" s="1"/>
  <c r="L339" i="228"/>
  <c r="L334" i="228"/>
  <c r="L333" i="228"/>
  <c r="L332" i="228"/>
  <c r="L331" i="228"/>
  <c r="L330" i="228"/>
  <c r="L329" i="228"/>
  <c r="L328" i="228"/>
  <c r="N328" i="228" s="1"/>
  <c r="L327" i="228"/>
  <c r="L318" i="228"/>
  <c r="L317" i="228"/>
  <c r="L316" i="228"/>
  <c r="L315" i="228"/>
  <c r="L314" i="228"/>
  <c r="L313" i="228"/>
  <c r="L312" i="228"/>
  <c r="N312" i="228" s="1"/>
  <c r="L311" i="228"/>
  <c r="L310" i="228"/>
  <c r="L309" i="228"/>
  <c r="L308" i="228"/>
  <c r="L307" i="228"/>
  <c r="L306" i="228"/>
  <c r="L305" i="228"/>
  <c r="L304" i="228"/>
  <c r="N304" i="228" s="1"/>
  <c r="L303" i="228"/>
  <c r="L302" i="228"/>
  <c r="L301" i="228"/>
  <c r="L300" i="228"/>
  <c r="L299" i="228"/>
  <c r="L294" i="228"/>
  <c r="L293" i="228"/>
  <c r="L292" i="228"/>
  <c r="N292" i="228" s="1"/>
  <c r="L291" i="228"/>
  <c r="L290" i="228"/>
  <c r="L289" i="228"/>
  <c r="L288" i="228"/>
  <c r="L287" i="228"/>
  <c r="L286" i="228"/>
  <c r="L285" i="228"/>
  <c r="L284" i="228"/>
  <c r="N284" i="228" s="1"/>
  <c r="L283" i="228"/>
  <c r="L282" i="228"/>
  <c r="L281" i="228"/>
  <c r="L280" i="228"/>
  <c r="L279" i="228"/>
  <c r="L278" i="228"/>
  <c r="L277" i="228"/>
  <c r="L276" i="228"/>
  <c r="L275" i="228"/>
  <c r="L266" i="228"/>
  <c r="L265" i="228"/>
  <c r="L263" i="228"/>
  <c r="L262" i="228"/>
  <c r="L261" i="228"/>
  <c r="L260" i="228"/>
  <c r="L259" i="228"/>
  <c r="N259" i="228" s="1"/>
  <c r="L258" i="228"/>
  <c r="L257" i="228"/>
  <c r="L256" i="228"/>
  <c r="L255" i="228"/>
  <c r="L254" i="228"/>
  <c r="L253" i="228"/>
  <c r="L252" i="228"/>
  <c r="L251" i="228"/>
  <c r="N251" i="228" s="1"/>
  <c r="L250" i="228"/>
  <c r="L249" i="228"/>
  <c r="L248" i="228"/>
  <c r="L247" i="228"/>
  <c r="L242" i="228"/>
  <c r="L241" i="228"/>
  <c r="L240" i="228"/>
  <c r="L239" i="228"/>
  <c r="N239" i="228" s="1"/>
  <c r="L238" i="228"/>
  <c r="L237" i="228"/>
  <c r="L236" i="228"/>
  <c r="L235" i="228"/>
  <c r="L234" i="228"/>
  <c r="L233" i="228"/>
  <c r="L232" i="228"/>
  <c r="L231" i="228"/>
  <c r="N231" i="228" s="1"/>
  <c r="L230" i="228"/>
  <c r="L229" i="228"/>
  <c r="L228" i="228"/>
  <c r="L227" i="228"/>
  <c r="L226" i="228"/>
  <c r="L225" i="228"/>
  <c r="L224" i="228"/>
  <c r="L223" i="228"/>
  <c r="N223" i="228" s="1"/>
  <c r="L214" i="228"/>
  <c r="L213" i="228"/>
  <c r="L212" i="228"/>
  <c r="L211" i="228"/>
  <c r="L210" i="228"/>
  <c r="L209" i="228"/>
  <c r="L208" i="228"/>
  <c r="L207" i="228"/>
  <c r="N207" i="228" s="1"/>
  <c r="L206" i="228"/>
  <c r="L205" i="228"/>
  <c r="L204" i="228"/>
  <c r="L203" i="228"/>
  <c r="L202" i="228"/>
  <c r="L201" i="228"/>
  <c r="L200" i="228"/>
  <c r="L199" i="228"/>
  <c r="N199" i="228" s="1"/>
  <c r="L198" i="228"/>
  <c r="L197" i="228"/>
  <c r="L196" i="228"/>
  <c r="L195" i="228"/>
  <c r="L190" i="228"/>
  <c r="L189" i="228"/>
  <c r="L188" i="228"/>
  <c r="L187" i="228"/>
  <c r="N187" i="228" s="1"/>
  <c r="L186" i="228"/>
  <c r="L185" i="228"/>
  <c r="L184" i="228"/>
  <c r="L183" i="228"/>
  <c r="L182" i="228"/>
  <c r="L181" i="228"/>
  <c r="L180" i="228"/>
  <c r="L179" i="228"/>
  <c r="N179" i="228" s="1"/>
  <c r="L178" i="228"/>
  <c r="L177" i="228"/>
  <c r="L176" i="228"/>
  <c r="L175" i="228"/>
  <c r="L174" i="228"/>
  <c r="L173" i="228"/>
  <c r="L172" i="228"/>
  <c r="L171" i="228"/>
  <c r="N171" i="228" s="1"/>
  <c r="L162" i="228"/>
  <c r="L161" i="228"/>
  <c r="L160" i="228"/>
  <c r="L159" i="228"/>
  <c r="L158" i="228"/>
  <c r="L157" i="228"/>
  <c r="L156" i="228"/>
  <c r="L155" i="228"/>
  <c r="N155" i="228" s="1"/>
  <c r="L154" i="228"/>
  <c r="L153" i="228"/>
  <c r="L152" i="228"/>
  <c r="L151" i="228"/>
  <c r="L150" i="228"/>
  <c r="L149" i="228"/>
  <c r="L148" i="228"/>
  <c r="L147" i="228"/>
  <c r="N147" i="228" s="1"/>
  <c r="L146" i="228"/>
  <c r="L145" i="228"/>
  <c r="L144" i="228"/>
  <c r="L143" i="228"/>
  <c r="L138" i="228"/>
  <c r="L137" i="228"/>
  <c r="L136" i="228"/>
  <c r="L135" i="228"/>
  <c r="N135" i="228" s="1"/>
  <c r="L134" i="228"/>
  <c r="L133" i="228"/>
  <c r="L132" i="228"/>
  <c r="L131" i="228"/>
  <c r="L130" i="228"/>
  <c r="L129" i="228"/>
  <c r="L128" i="228"/>
  <c r="L127" i="228"/>
  <c r="N127" i="228" s="1"/>
  <c r="L126" i="228"/>
  <c r="L125" i="228"/>
  <c r="L124" i="228"/>
  <c r="L123" i="228"/>
  <c r="L122" i="228"/>
  <c r="L121" i="228"/>
  <c r="L120" i="228"/>
  <c r="L119" i="228"/>
  <c r="L110" i="228"/>
  <c r="L109" i="228"/>
  <c r="L108" i="228"/>
  <c r="L107" i="228"/>
  <c r="L106" i="228"/>
  <c r="L105" i="228"/>
  <c r="L104" i="228"/>
  <c r="L103" i="228"/>
  <c r="N103" i="228" s="1"/>
  <c r="L102" i="228"/>
  <c r="L101" i="228"/>
  <c r="L100" i="228"/>
  <c r="L99" i="228"/>
  <c r="L98" i="228"/>
  <c r="L97" i="228"/>
  <c r="L96" i="228"/>
  <c r="L95" i="228"/>
  <c r="N95" i="228" s="1"/>
  <c r="L94" i="228"/>
  <c r="L93" i="228"/>
  <c r="L92" i="228"/>
  <c r="L91" i="228"/>
  <c r="L86" i="228"/>
  <c r="L85" i="228"/>
  <c r="L84" i="228"/>
  <c r="L83" i="228"/>
  <c r="N83" i="228" s="1"/>
  <c r="L82" i="228"/>
  <c r="L81" i="228"/>
  <c r="L80" i="228"/>
  <c r="L79" i="228"/>
  <c r="L78" i="228"/>
  <c r="L77" i="228"/>
  <c r="L76" i="228"/>
  <c r="L75" i="228"/>
  <c r="N75" i="228" s="1"/>
  <c r="L74" i="228"/>
  <c r="L73" i="228"/>
  <c r="L72" i="228"/>
  <c r="L71" i="228"/>
  <c r="L70" i="228"/>
  <c r="L69" i="228"/>
  <c r="L68" i="228"/>
  <c r="L67" i="228"/>
  <c r="N67" i="228" s="1"/>
  <c r="L61" i="228"/>
  <c r="L60" i="228"/>
  <c r="L59" i="228"/>
  <c r="L58" i="228"/>
  <c r="L62" i="228" s="1"/>
  <c r="L17" i="228" s="1"/>
  <c r="D36" i="212" s="1"/>
  <c r="J395" i="228"/>
  <c r="N395" i="228" s="1"/>
  <c r="J402" i="228"/>
  <c r="N402" i="228" s="1"/>
  <c r="J401" i="228"/>
  <c r="J400" i="228"/>
  <c r="J399" i="228"/>
  <c r="J398" i="228"/>
  <c r="J397" i="228"/>
  <c r="J396" i="228"/>
  <c r="J390" i="228"/>
  <c r="N390" i="228" s="1"/>
  <c r="J389" i="228"/>
  <c r="N389" i="228" s="1"/>
  <c r="J388" i="228"/>
  <c r="J387" i="228"/>
  <c r="J386" i="228"/>
  <c r="J385" i="228"/>
  <c r="J384" i="228"/>
  <c r="J383" i="228"/>
  <c r="N383" i="228" s="1"/>
  <c r="J374" i="228"/>
  <c r="N374" i="228" s="1"/>
  <c r="J373" i="228"/>
  <c r="N373" i="228" s="1"/>
  <c r="J372" i="228"/>
  <c r="J371" i="228"/>
  <c r="J370" i="228"/>
  <c r="J369" i="228"/>
  <c r="J368" i="228"/>
  <c r="J367" i="228"/>
  <c r="N367" i="228" s="1"/>
  <c r="J362" i="228"/>
  <c r="N362" i="228" s="1"/>
  <c r="J361" i="228"/>
  <c r="N361" i="228" s="1"/>
  <c r="J360" i="228"/>
  <c r="J359" i="228"/>
  <c r="J358" i="228"/>
  <c r="J357" i="228"/>
  <c r="J356" i="228"/>
  <c r="J355" i="228"/>
  <c r="N355" i="228" s="1"/>
  <c r="J346" i="228"/>
  <c r="N346" i="228" s="1"/>
  <c r="J345" i="228"/>
  <c r="J344" i="228"/>
  <c r="J343" i="228"/>
  <c r="J342" i="228"/>
  <c r="J341" i="228"/>
  <c r="J340" i="228"/>
  <c r="J339" i="228"/>
  <c r="N339" i="228" s="1"/>
  <c r="J334" i="228"/>
  <c r="N334" i="228" s="1"/>
  <c r="J333" i="228"/>
  <c r="N333" i="228" s="1"/>
  <c r="J332" i="228"/>
  <c r="J331" i="228"/>
  <c r="J330" i="228"/>
  <c r="J329" i="228"/>
  <c r="J328" i="228"/>
  <c r="J327" i="228"/>
  <c r="N327" i="228" s="1"/>
  <c r="J318" i="228"/>
  <c r="N318" i="228" s="1"/>
  <c r="J317" i="228"/>
  <c r="N317" i="228" s="1"/>
  <c r="J316" i="228"/>
  <c r="J315" i="228"/>
  <c r="J314" i="228"/>
  <c r="J313" i="228"/>
  <c r="J312" i="228"/>
  <c r="J311" i="228"/>
  <c r="N311" i="228" s="1"/>
  <c r="J310" i="228"/>
  <c r="N310" i="228" s="1"/>
  <c r="J309" i="228"/>
  <c r="N309" i="228" s="1"/>
  <c r="J308" i="228"/>
  <c r="J307" i="228"/>
  <c r="J306" i="228"/>
  <c r="J305" i="228"/>
  <c r="J304" i="228"/>
  <c r="J303" i="228"/>
  <c r="N303" i="228" s="1"/>
  <c r="J302" i="228"/>
  <c r="N302" i="228" s="1"/>
  <c r="J301" i="228"/>
  <c r="N301" i="228" s="1"/>
  <c r="J300" i="228"/>
  <c r="J299" i="228"/>
  <c r="J294" i="228"/>
  <c r="J293" i="228"/>
  <c r="J292" i="228"/>
  <c r="J291" i="228"/>
  <c r="N291" i="228" s="1"/>
  <c r="J290" i="228"/>
  <c r="N290" i="228" s="1"/>
  <c r="J289" i="228"/>
  <c r="N289" i="228" s="1"/>
  <c r="J288" i="228"/>
  <c r="J287" i="228"/>
  <c r="J286" i="228"/>
  <c r="J285" i="228"/>
  <c r="J284" i="228"/>
  <c r="J283" i="228"/>
  <c r="N283" i="228" s="1"/>
  <c r="J282" i="228"/>
  <c r="N282" i="228" s="1"/>
  <c r="J281" i="228"/>
  <c r="N281" i="228" s="1"/>
  <c r="J280" i="228"/>
  <c r="J279" i="228"/>
  <c r="J278" i="228"/>
  <c r="J277" i="228"/>
  <c r="J276" i="228"/>
  <c r="J275" i="228"/>
  <c r="N275" i="228" s="1"/>
  <c r="J266" i="228"/>
  <c r="N266" i="228" s="1"/>
  <c r="J265" i="228"/>
  <c r="N265" i="228" s="1"/>
  <c r="J263" i="228"/>
  <c r="J262" i="228"/>
  <c r="J261" i="228"/>
  <c r="J260" i="228"/>
  <c r="J259" i="228"/>
  <c r="J258" i="228"/>
  <c r="N258" i="228" s="1"/>
  <c r="J257" i="228"/>
  <c r="N257" i="228" s="1"/>
  <c r="J256" i="228"/>
  <c r="N256" i="228" s="1"/>
  <c r="J255" i="228"/>
  <c r="J254" i="228"/>
  <c r="J253" i="228"/>
  <c r="J252" i="228"/>
  <c r="J251" i="228"/>
  <c r="J250" i="228"/>
  <c r="N250" i="228" s="1"/>
  <c r="J249" i="228"/>
  <c r="N249" i="228" s="1"/>
  <c r="J248" i="228"/>
  <c r="N248" i="228" s="1"/>
  <c r="J247" i="228"/>
  <c r="J242" i="228"/>
  <c r="J241" i="228"/>
  <c r="J240" i="228"/>
  <c r="J239" i="228"/>
  <c r="J238" i="228"/>
  <c r="N238" i="228" s="1"/>
  <c r="J237" i="228"/>
  <c r="N237" i="228" s="1"/>
  <c r="J236" i="228"/>
  <c r="N236" i="228" s="1"/>
  <c r="J235" i="228"/>
  <c r="J234" i="228"/>
  <c r="J233" i="228"/>
  <c r="J232" i="228"/>
  <c r="J231" i="228"/>
  <c r="J230" i="228"/>
  <c r="N230" i="228" s="1"/>
  <c r="J229" i="228"/>
  <c r="N229" i="228" s="1"/>
  <c r="J228" i="228"/>
  <c r="N228" i="228" s="1"/>
  <c r="J227" i="228"/>
  <c r="J226" i="228"/>
  <c r="J225" i="228"/>
  <c r="J224" i="228"/>
  <c r="J223" i="228"/>
  <c r="J214" i="228"/>
  <c r="N214" i="228" s="1"/>
  <c r="J213" i="228"/>
  <c r="N213" i="228" s="1"/>
  <c r="J212" i="228"/>
  <c r="N212" i="228" s="1"/>
  <c r="J211" i="228"/>
  <c r="J210" i="228"/>
  <c r="J209" i="228"/>
  <c r="J208" i="228"/>
  <c r="J207" i="228"/>
  <c r="J206" i="228"/>
  <c r="N206" i="228" s="1"/>
  <c r="J205" i="228"/>
  <c r="N205" i="228" s="1"/>
  <c r="J204" i="228"/>
  <c r="N204" i="228" s="1"/>
  <c r="J203" i="228"/>
  <c r="J202" i="228"/>
  <c r="J201" i="228"/>
  <c r="J200" i="228"/>
  <c r="J199" i="228"/>
  <c r="J198" i="228"/>
  <c r="N198" i="228" s="1"/>
  <c r="J197" i="228"/>
  <c r="N197" i="228" s="1"/>
  <c r="J196" i="228"/>
  <c r="N196" i="228" s="1"/>
  <c r="J195" i="228"/>
  <c r="J190" i="228"/>
  <c r="J189" i="228"/>
  <c r="J188" i="228"/>
  <c r="J187" i="228"/>
  <c r="J186" i="228"/>
  <c r="N186" i="228" s="1"/>
  <c r="J185" i="228"/>
  <c r="N185" i="228" s="1"/>
  <c r="J184" i="228"/>
  <c r="J183" i="228"/>
  <c r="J182" i="228"/>
  <c r="J181" i="228"/>
  <c r="J180" i="228"/>
  <c r="J179" i="228"/>
  <c r="J178" i="228"/>
  <c r="N178" i="228" s="1"/>
  <c r="J177" i="228"/>
  <c r="N177" i="228" s="1"/>
  <c r="J176" i="228"/>
  <c r="N176" i="228" s="1"/>
  <c r="J175" i="228"/>
  <c r="J174" i="228"/>
  <c r="J173" i="228"/>
  <c r="J172" i="228"/>
  <c r="J171" i="228"/>
  <c r="J162" i="228"/>
  <c r="N162" i="228" s="1"/>
  <c r="J161" i="228"/>
  <c r="N161" i="228" s="1"/>
  <c r="J160" i="228"/>
  <c r="N160" i="228" s="1"/>
  <c r="J159" i="228"/>
  <c r="J158" i="228"/>
  <c r="J157" i="228"/>
  <c r="J156" i="228"/>
  <c r="J155" i="228"/>
  <c r="J154" i="228"/>
  <c r="N154" i="228" s="1"/>
  <c r="J153" i="228"/>
  <c r="N153" i="228" s="1"/>
  <c r="J152" i="228"/>
  <c r="N152" i="228" s="1"/>
  <c r="J151" i="228"/>
  <c r="J150" i="228"/>
  <c r="J149" i="228"/>
  <c r="J148" i="228"/>
  <c r="J147" i="228"/>
  <c r="J146" i="228"/>
  <c r="N146" i="228" s="1"/>
  <c r="J145" i="228"/>
  <c r="N145" i="228" s="1"/>
  <c r="J144" i="228"/>
  <c r="N144" i="228" s="1"/>
  <c r="J143" i="228"/>
  <c r="J138" i="228"/>
  <c r="J137" i="228"/>
  <c r="J136" i="228"/>
  <c r="J135" i="228"/>
  <c r="J134" i="228"/>
  <c r="N134" i="228" s="1"/>
  <c r="J133" i="228"/>
  <c r="N133" i="228" s="1"/>
  <c r="J132" i="228"/>
  <c r="N132" i="228" s="1"/>
  <c r="J131" i="228"/>
  <c r="J130" i="228"/>
  <c r="J129" i="228"/>
  <c r="J128" i="228"/>
  <c r="J127" i="228"/>
  <c r="J126" i="228"/>
  <c r="N126" i="228" s="1"/>
  <c r="J125" i="228"/>
  <c r="N125" i="228" s="1"/>
  <c r="J124" i="228"/>
  <c r="N124" i="228" s="1"/>
  <c r="J123" i="228"/>
  <c r="J122" i="228"/>
  <c r="J121" i="228"/>
  <c r="J120" i="228"/>
  <c r="J119" i="228"/>
  <c r="J110" i="228"/>
  <c r="N110" i="228" s="1"/>
  <c r="J109" i="228"/>
  <c r="N109" i="228" s="1"/>
  <c r="J108" i="228"/>
  <c r="N108" i="228" s="1"/>
  <c r="J107" i="228"/>
  <c r="J106" i="228"/>
  <c r="J105" i="228"/>
  <c r="J104" i="228"/>
  <c r="J103" i="228"/>
  <c r="J102" i="228"/>
  <c r="N102" i="228" s="1"/>
  <c r="J101" i="228"/>
  <c r="N101" i="228" s="1"/>
  <c r="J100" i="228"/>
  <c r="N100" i="228" s="1"/>
  <c r="J99" i="228"/>
  <c r="J98" i="228"/>
  <c r="J97" i="228"/>
  <c r="J96" i="228"/>
  <c r="J95" i="228"/>
  <c r="J94" i="228"/>
  <c r="N94" i="228" s="1"/>
  <c r="J93" i="228"/>
  <c r="N93" i="228" s="1"/>
  <c r="J92" i="228"/>
  <c r="N92" i="228" s="1"/>
  <c r="J91" i="228"/>
  <c r="J86" i="228"/>
  <c r="J85" i="228"/>
  <c r="J84" i="228"/>
  <c r="J83" i="228"/>
  <c r="J82" i="228"/>
  <c r="N82" i="228" s="1"/>
  <c r="J81" i="228"/>
  <c r="N81" i="228" s="1"/>
  <c r="J80" i="228"/>
  <c r="N80" i="228" s="1"/>
  <c r="J79" i="228"/>
  <c r="J78" i="228"/>
  <c r="J77" i="228"/>
  <c r="J76" i="228"/>
  <c r="J75" i="228"/>
  <c r="J74" i="228"/>
  <c r="N74" i="228" s="1"/>
  <c r="J73" i="228"/>
  <c r="N73" i="228" s="1"/>
  <c r="J72" i="228"/>
  <c r="N72" i="228" s="1"/>
  <c r="J71" i="228"/>
  <c r="J70" i="228"/>
  <c r="J69" i="228"/>
  <c r="J68" i="228"/>
  <c r="J67" i="228"/>
  <c r="J61" i="228"/>
  <c r="N61" i="228" s="1"/>
  <c r="J60" i="228"/>
  <c r="J59" i="228"/>
  <c r="N59" i="228" s="1"/>
  <c r="J58" i="228"/>
  <c r="J58" i="227"/>
  <c r="L398" i="227"/>
  <c r="L402" i="227"/>
  <c r="L401" i="227"/>
  <c r="L400" i="227"/>
  <c r="L399" i="227"/>
  <c r="L397" i="227"/>
  <c r="L396" i="227"/>
  <c r="L395" i="227"/>
  <c r="L390" i="227"/>
  <c r="L389" i="227"/>
  <c r="L388" i="227"/>
  <c r="L387" i="227"/>
  <c r="L386" i="227"/>
  <c r="L385" i="227"/>
  <c r="L384" i="227"/>
  <c r="L383" i="227"/>
  <c r="L374" i="227"/>
  <c r="L373" i="227"/>
  <c r="L372" i="227"/>
  <c r="L371" i="227"/>
  <c r="L370" i="227"/>
  <c r="L369" i="227"/>
  <c r="L368" i="227"/>
  <c r="L367" i="227"/>
  <c r="L362" i="227"/>
  <c r="L361" i="227"/>
  <c r="L360" i="227"/>
  <c r="L359" i="227"/>
  <c r="L358" i="227"/>
  <c r="L357" i="227"/>
  <c r="L356" i="227"/>
  <c r="L355" i="227"/>
  <c r="L346" i="227"/>
  <c r="L345" i="227"/>
  <c r="L344" i="227"/>
  <c r="L343" i="227"/>
  <c r="L342" i="227"/>
  <c r="L341" i="227"/>
  <c r="L340" i="227"/>
  <c r="L339" i="227"/>
  <c r="L334" i="227"/>
  <c r="L333" i="227"/>
  <c r="L332" i="227"/>
  <c r="L331" i="227"/>
  <c r="L330" i="227"/>
  <c r="L329" i="227"/>
  <c r="L328" i="227"/>
  <c r="L327" i="227"/>
  <c r="L318" i="227"/>
  <c r="L317" i="227"/>
  <c r="L316" i="227"/>
  <c r="L315" i="227"/>
  <c r="L314" i="227"/>
  <c r="L313" i="227"/>
  <c r="L312" i="227"/>
  <c r="L311" i="227"/>
  <c r="L310" i="227"/>
  <c r="L309" i="227"/>
  <c r="L308" i="227"/>
  <c r="L307" i="227"/>
  <c r="L306" i="227"/>
  <c r="L305" i="227"/>
  <c r="L304" i="227"/>
  <c r="L303" i="227"/>
  <c r="L302" i="227"/>
  <c r="L301" i="227"/>
  <c r="L300" i="227"/>
  <c r="L299" i="227"/>
  <c r="L298" i="227"/>
  <c r="L294" i="227"/>
  <c r="L293" i="227"/>
  <c r="N293" i="227" s="1"/>
  <c r="L292" i="227"/>
  <c r="L291" i="227"/>
  <c r="L296" i="227"/>
  <c r="L290" i="227"/>
  <c r="L295" i="227"/>
  <c r="L289" i="227"/>
  <c r="L288" i="227"/>
  <c r="L287" i="227"/>
  <c r="N287" i="227" s="1"/>
  <c r="L286" i="227"/>
  <c r="L285" i="227"/>
  <c r="L284" i="227"/>
  <c r="L283" i="227"/>
  <c r="L282" i="227"/>
  <c r="L281" i="227"/>
  <c r="L280" i="227"/>
  <c r="L279" i="227"/>
  <c r="L278" i="227"/>
  <c r="L277" i="227"/>
  <c r="L276" i="227"/>
  <c r="L275" i="227"/>
  <c r="L266" i="227"/>
  <c r="L265" i="227"/>
  <c r="L264" i="227"/>
  <c r="L263" i="227"/>
  <c r="L262" i="227"/>
  <c r="L261" i="227"/>
  <c r="L260" i="227"/>
  <c r="L259" i="227"/>
  <c r="L258" i="227"/>
  <c r="L257" i="227"/>
  <c r="L256" i="227"/>
  <c r="L255" i="227"/>
  <c r="N255" i="227" s="1"/>
  <c r="L254" i="227"/>
  <c r="L253" i="227"/>
  <c r="L252" i="227"/>
  <c r="L251" i="227"/>
  <c r="L250" i="227"/>
  <c r="L249" i="227"/>
  <c r="L248" i="227"/>
  <c r="L247" i="227"/>
  <c r="N247" i="227" s="1"/>
  <c r="L242" i="227"/>
  <c r="L241" i="227"/>
  <c r="L240" i="227"/>
  <c r="L239" i="227"/>
  <c r="L238" i="227"/>
  <c r="L237" i="227"/>
  <c r="L236" i="227"/>
  <c r="L235" i="227"/>
  <c r="L234" i="227"/>
  <c r="L233" i="227"/>
  <c r="L232" i="227"/>
  <c r="L231" i="227"/>
  <c r="L230" i="227"/>
  <c r="L229" i="227"/>
  <c r="L228" i="227"/>
  <c r="L227" i="227"/>
  <c r="L226" i="227"/>
  <c r="L225" i="227"/>
  <c r="L224" i="227"/>
  <c r="L223" i="227"/>
  <c r="L214" i="227"/>
  <c r="L213" i="227"/>
  <c r="L212" i="227"/>
  <c r="L211" i="227"/>
  <c r="L210" i="227"/>
  <c r="L209" i="227"/>
  <c r="L208" i="227"/>
  <c r="L207" i="227"/>
  <c r="L206" i="227"/>
  <c r="L205" i="227"/>
  <c r="L204" i="227"/>
  <c r="L203" i="227"/>
  <c r="L202" i="227"/>
  <c r="L201" i="227"/>
  <c r="L200" i="227"/>
  <c r="L199" i="227"/>
  <c r="L198" i="227"/>
  <c r="L197" i="227"/>
  <c r="L196" i="227"/>
  <c r="L195" i="227"/>
  <c r="L194" i="227"/>
  <c r="L190" i="227"/>
  <c r="L189" i="227"/>
  <c r="L188" i="227"/>
  <c r="L187" i="227"/>
  <c r="L192" i="227"/>
  <c r="L186" i="227"/>
  <c r="L191" i="227"/>
  <c r="L185" i="227"/>
  <c r="L184" i="227"/>
  <c r="L183" i="227"/>
  <c r="L182" i="227"/>
  <c r="L181" i="227"/>
  <c r="L180" i="227"/>
  <c r="L179" i="227"/>
  <c r="L178" i="227"/>
  <c r="L177" i="227"/>
  <c r="L176" i="227"/>
  <c r="L175" i="227"/>
  <c r="L174" i="227"/>
  <c r="L173" i="227"/>
  <c r="L172" i="227"/>
  <c r="L171" i="227"/>
  <c r="L162" i="227"/>
  <c r="L161" i="227"/>
  <c r="L160" i="227"/>
  <c r="L159" i="227"/>
  <c r="L158" i="227"/>
  <c r="L157" i="227"/>
  <c r="L156" i="227"/>
  <c r="L155" i="227"/>
  <c r="L154" i="227"/>
  <c r="L153" i="227"/>
  <c r="L152" i="227"/>
  <c r="L151" i="227"/>
  <c r="L150" i="227"/>
  <c r="L149" i="227"/>
  <c r="L148" i="227"/>
  <c r="L147" i="227"/>
  <c r="L146" i="227"/>
  <c r="L145" i="227"/>
  <c r="L144" i="227"/>
  <c r="L143" i="227"/>
  <c r="L142" i="227"/>
  <c r="L138" i="227"/>
  <c r="L137" i="227"/>
  <c r="L136" i="227"/>
  <c r="L135" i="227"/>
  <c r="L134" i="227"/>
  <c r="L133" i="227"/>
  <c r="L132" i="227"/>
  <c r="L131" i="227"/>
  <c r="L140" i="227"/>
  <c r="L130" i="227"/>
  <c r="L139" i="227"/>
  <c r="L129" i="227"/>
  <c r="N129" i="227" s="1"/>
  <c r="L128" i="227"/>
  <c r="L127" i="227"/>
  <c r="L126" i="227"/>
  <c r="L125" i="227"/>
  <c r="L124" i="227"/>
  <c r="L123" i="227"/>
  <c r="L122" i="227"/>
  <c r="L121" i="227"/>
  <c r="L120" i="227"/>
  <c r="L119" i="227"/>
  <c r="L110" i="227"/>
  <c r="L109" i="227"/>
  <c r="L108" i="227"/>
  <c r="L107" i="227"/>
  <c r="L106" i="227"/>
  <c r="L105" i="227"/>
  <c r="N105" i="227" s="1"/>
  <c r="L104" i="227"/>
  <c r="L103" i="227"/>
  <c r="L102" i="227"/>
  <c r="L101" i="227"/>
  <c r="L100" i="227"/>
  <c r="L99" i="227"/>
  <c r="L98" i="227"/>
  <c r="L97" i="227"/>
  <c r="N97" i="227" s="1"/>
  <c r="L96" i="227"/>
  <c r="L95" i="227"/>
  <c r="L94" i="227"/>
  <c r="L93" i="227"/>
  <c r="L92" i="227"/>
  <c r="L91" i="227"/>
  <c r="L86" i="227"/>
  <c r="L85" i="227"/>
  <c r="L84" i="227"/>
  <c r="L83" i="227"/>
  <c r="L82" i="227"/>
  <c r="L81" i="227"/>
  <c r="L80" i="227"/>
  <c r="L79" i="227"/>
  <c r="L78" i="227"/>
  <c r="L77" i="227"/>
  <c r="N77" i="227" s="1"/>
  <c r="L76" i="227"/>
  <c r="L75" i="227"/>
  <c r="L74" i="227"/>
  <c r="L73" i="227"/>
  <c r="L72" i="227"/>
  <c r="L71" i="227"/>
  <c r="L70" i="227"/>
  <c r="L69" i="227"/>
  <c r="N69" i="227" s="1"/>
  <c r="L68" i="227"/>
  <c r="L67" i="227"/>
  <c r="L61" i="227"/>
  <c r="L60" i="227"/>
  <c r="L59" i="227"/>
  <c r="L58" i="227"/>
  <c r="J402" i="227"/>
  <c r="N402" i="227" s="1"/>
  <c r="J401" i="227"/>
  <c r="N401" i="227" s="1"/>
  <c r="J400" i="227"/>
  <c r="J399" i="227"/>
  <c r="J398" i="227"/>
  <c r="J397" i="227"/>
  <c r="J396" i="227"/>
  <c r="J395" i="227"/>
  <c r="N395" i="227" s="1"/>
  <c r="J390" i="227"/>
  <c r="N390" i="227" s="1"/>
  <c r="J389" i="227"/>
  <c r="N389" i="227" s="1"/>
  <c r="J388" i="227"/>
  <c r="J387" i="227"/>
  <c r="J386" i="227"/>
  <c r="J385" i="227"/>
  <c r="J384" i="227"/>
  <c r="J383" i="227"/>
  <c r="N383" i="227" s="1"/>
  <c r="J374" i="227"/>
  <c r="N374" i="227" s="1"/>
  <c r="J373" i="227"/>
  <c r="N373" i="227" s="1"/>
  <c r="J372" i="227"/>
  <c r="J371" i="227"/>
  <c r="J370" i="227"/>
  <c r="J369" i="227"/>
  <c r="J368" i="227"/>
  <c r="J367" i="227"/>
  <c r="N367" i="227" s="1"/>
  <c r="J362" i="227"/>
  <c r="N362" i="227" s="1"/>
  <c r="J361" i="227"/>
  <c r="J360" i="227"/>
  <c r="J359" i="227"/>
  <c r="J358" i="227"/>
  <c r="J357" i="227"/>
  <c r="J356" i="227"/>
  <c r="J355" i="227"/>
  <c r="N355" i="227" s="1"/>
  <c r="J346" i="227"/>
  <c r="N346" i="227" s="1"/>
  <c r="J345" i="227"/>
  <c r="J344" i="227"/>
  <c r="J343" i="227"/>
  <c r="J342" i="227"/>
  <c r="J341" i="227"/>
  <c r="J340" i="227"/>
  <c r="J339" i="227"/>
  <c r="N339" i="227" s="1"/>
  <c r="J334" i="227"/>
  <c r="N334" i="227" s="1"/>
  <c r="J333" i="227"/>
  <c r="N333" i="227" s="1"/>
  <c r="J332" i="227"/>
  <c r="J331" i="227"/>
  <c r="J330" i="227"/>
  <c r="J329" i="227"/>
  <c r="J328" i="227"/>
  <c r="J327" i="227"/>
  <c r="N327" i="227" s="1"/>
  <c r="J318" i="227"/>
  <c r="N318" i="227" s="1"/>
  <c r="J317" i="227"/>
  <c r="N317" i="227" s="1"/>
  <c r="J316" i="227"/>
  <c r="J315" i="227"/>
  <c r="J314" i="227"/>
  <c r="J313" i="227"/>
  <c r="J312" i="227"/>
  <c r="J311" i="227"/>
  <c r="N311" i="227" s="1"/>
  <c r="J310" i="227"/>
  <c r="N310" i="227" s="1"/>
  <c r="J309" i="227"/>
  <c r="N309" i="227" s="1"/>
  <c r="J308" i="227"/>
  <c r="J307" i="227"/>
  <c r="J306" i="227"/>
  <c r="J305" i="227"/>
  <c r="J304" i="227"/>
  <c r="J303" i="227"/>
  <c r="N303" i="227" s="1"/>
  <c r="J302" i="227"/>
  <c r="J301" i="227"/>
  <c r="J300" i="227"/>
  <c r="J299" i="227"/>
  <c r="J294" i="227"/>
  <c r="J293" i="227"/>
  <c r="J292" i="227"/>
  <c r="N292" i="227" s="1"/>
  <c r="J291" i="227"/>
  <c r="N291" i="227" s="1"/>
  <c r="J290" i="227"/>
  <c r="N290" i="227" s="1"/>
  <c r="J289" i="227"/>
  <c r="J288" i="227"/>
  <c r="J287" i="227"/>
  <c r="J286" i="227"/>
  <c r="J285" i="227"/>
  <c r="J284" i="227"/>
  <c r="N284" i="227" s="1"/>
  <c r="J283" i="227"/>
  <c r="N283" i="227" s="1"/>
  <c r="J282" i="227"/>
  <c r="J281" i="227"/>
  <c r="J280" i="227"/>
  <c r="J279" i="227"/>
  <c r="J278" i="227"/>
  <c r="J277" i="227"/>
  <c r="J276" i="227"/>
  <c r="N276" i="227" s="1"/>
  <c r="J275" i="227"/>
  <c r="N275" i="227" s="1"/>
  <c r="J266" i="227"/>
  <c r="J265" i="227"/>
  <c r="J264" i="227"/>
  <c r="J263" i="227"/>
  <c r="J262" i="227"/>
  <c r="J261" i="227"/>
  <c r="J260" i="227"/>
  <c r="N260" i="227" s="1"/>
  <c r="J259" i="227"/>
  <c r="N259" i="227" s="1"/>
  <c r="J258" i="227"/>
  <c r="J257" i="227"/>
  <c r="J256" i="227"/>
  <c r="J255" i="227"/>
  <c r="J254" i="227"/>
  <c r="J253" i="227"/>
  <c r="J252" i="227"/>
  <c r="N252" i="227" s="1"/>
  <c r="J251" i="227"/>
  <c r="N251" i="227" s="1"/>
  <c r="J250" i="227"/>
  <c r="J249" i="227"/>
  <c r="J248" i="227"/>
  <c r="J247" i="227"/>
  <c r="J242" i="227"/>
  <c r="J241" i="227"/>
  <c r="J240" i="227"/>
  <c r="N240" i="227" s="1"/>
  <c r="J239" i="227"/>
  <c r="N239" i="227" s="1"/>
  <c r="J238" i="227"/>
  <c r="J237" i="227"/>
  <c r="J236" i="227"/>
  <c r="J235" i="227"/>
  <c r="J234" i="227"/>
  <c r="J233" i="227"/>
  <c r="J232" i="227"/>
  <c r="N232" i="227" s="1"/>
  <c r="J231" i="227"/>
  <c r="N231" i="227" s="1"/>
  <c r="J230" i="227"/>
  <c r="J229" i="227"/>
  <c r="J228" i="227"/>
  <c r="J227" i="227"/>
  <c r="J226" i="227"/>
  <c r="J225" i="227"/>
  <c r="J224" i="227"/>
  <c r="N224" i="227" s="1"/>
  <c r="J223" i="227"/>
  <c r="N223" i="227" s="1"/>
  <c r="J214" i="227"/>
  <c r="J213" i="227"/>
  <c r="J212" i="227"/>
  <c r="J211" i="227"/>
  <c r="J210" i="227"/>
  <c r="J209" i="227"/>
  <c r="J208" i="227"/>
  <c r="N208" i="227" s="1"/>
  <c r="J207" i="227"/>
  <c r="N207" i="227" s="1"/>
  <c r="J206" i="227"/>
  <c r="J205" i="227"/>
  <c r="J204" i="227"/>
  <c r="J203" i="227"/>
  <c r="J202" i="227"/>
  <c r="J201" i="227"/>
  <c r="J200" i="227"/>
  <c r="N200" i="227" s="1"/>
  <c r="J199" i="227"/>
  <c r="N199" i="227" s="1"/>
  <c r="J198" i="227"/>
  <c r="J197" i="227"/>
  <c r="J196" i="227"/>
  <c r="J195" i="227"/>
  <c r="J190" i="227"/>
  <c r="J189" i="227"/>
  <c r="J188" i="227"/>
  <c r="J187" i="227"/>
  <c r="J186" i="227"/>
  <c r="N186" i="227" s="1"/>
  <c r="J185" i="227"/>
  <c r="N185" i="227" s="1"/>
  <c r="J184" i="227"/>
  <c r="J183" i="227"/>
  <c r="J182" i="227"/>
  <c r="J181" i="227"/>
  <c r="J180" i="227"/>
  <c r="J179" i="227"/>
  <c r="J178" i="227"/>
  <c r="J177" i="227"/>
  <c r="N177" i="227" s="1"/>
  <c r="J176" i="227"/>
  <c r="J175" i="227"/>
  <c r="J174" i="227"/>
  <c r="J173" i="227"/>
  <c r="J172" i="227"/>
  <c r="J171" i="227"/>
  <c r="J162" i="227"/>
  <c r="J161" i="227"/>
  <c r="N161" i="227" s="1"/>
  <c r="J160" i="227"/>
  <c r="J159" i="227"/>
  <c r="J158" i="227"/>
  <c r="J157" i="227"/>
  <c r="J156" i="227"/>
  <c r="J155" i="227"/>
  <c r="J154" i="227"/>
  <c r="J153" i="227"/>
  <c r="J152" i="227"/>
  <c r="J151" i="227"/>
  <c r="J150" i="227"/>
  <c r="J149" i="227"/>
  <c r="J148" i="227"/>
  <c r="J147" i="227"/>
  <c r="J146" i="227"/>
  <c r="J145" i="227"/>
  <c r="N145" i="227" s="1"/>
  <c r="J144" i="227"/>
  <c r="J143" i="227"/>
  <c r="J138" i="227"/>
  <c r="J137" i="227"/>
  <c r="J136" i="227"/>
  <c r="J135" i="227"/>
  <c r="J134" i="227"/>
  <c r="N134" i="227" s="1"/>
  <c r="J133" i="227"/>
  <c r="N133" i="227" s="1"/>
  <c r="J132" i="227"/>
  <c r="J131" i="227"/>
  <c r="J130" i="227"/>
  <c r="J129" i="227"/>
  <c r="J128" i="227"/>
  <c r="N128" i="227" s="1"/>
  <c r="J127" i="227"/>
  <c r="N127" i="227" s="1"/>
  <c r="J126" i="227"/>
  <c r="N126" i="227" s="1"/>
  <c r="J125" i="227"/>
  <c r="N125" i="227" s="1"/>
  <c r="J124" i="227"/>
  <c r="J123" i="227"/>
  <c r="J122" i="227"/>
  <c r="J121" i="227"/>
  <c r="J120" i="227"/>
  <c r="N120" i="227" s="1"/>
  <c r="J119" i="227"/>
  <c r="N119" i="227" s="1"/>
  <c r="J110" i="227"/>
  <c r="N110" i="227" s="1"/>
  <c r="J109" i="227"/>
  <c r="N109" i="227" s="1"/>
  <c r="J108" i="227"/>
  <c r="J107" i="227"/>
  <c r="J106" i="227"/>
  <c r="J105" i="227"/>
  <c r="J104" i="227"/>
  <c r="N104" i="227" s="1"/>
  <c r="J103" i="227"/>
  <c r="N103" i="227" s="1"/>
  <c r="J102" i="227"/>
  <c r="J101" i="227"/>
  <c r="N101" i="227" s="1"/>
  <c r="J100" i="227"/>
  <c r="J99" i="227"/>
  <c r="J98" i="227"/>
  <c r="J97" i="227"/>
  <c r="J96" i="227"/>
  <c r="N96" i="227" s="1"/>
  <c r="J95" i="227"/>
  <c r="N95" i="227" s="1"/>
  <c r="J94" i="227"/>
  <c r="N94" i="227" s="1"/>
  <c r="J93" i="227"/>
  <c r="N93" i="227" s="1"/>
  <c r="J92" i="227"/>
  <c r="J91" i="227"/>
  <c r="J86" i="227"/>
  <c r="J85" i="227"/>
  <c r="J84" i="227"/>
  <c r="N84" i="227" s="1"/>
  <c r="J83" i="227"/>
  <c r="N83" i="227" s="1"/>
  <c r="J82" i="227"/>
  <c r="N82" i="227" s="1"/>
  <c r="J81" i="227"/>
  <c r="N81" i="227" s="1"/>
  <c r="J80" i="227"/>
  <c r="J79" i="227"/>
  <c r="J78" i="227"/>
  <c r="J77" i="227"/>
  <c r="J76" i="227"/>
  <c r="N76" i="227" s="1"/>
  <c r="J75" i="227"/>
  <c r="J74" i="227"/>
  <c r="N74" i="227" s="1"/>
  <c r="J73" i="227"/>
  <c r="N73" i="227" s="1"/>
  <c r="J72" i="227"/>
  <c r="J71" i="227"/>
  <c r="J70" i="227"/>
  <c r="J69" i="227"/>
  <c r="J68" i="227"/>
  <c r="J88" i="227" s="1"/>
  <c r="J67" i="227"/>
  <c r="N67" i="227" s="1"/>
  <c r="J61" i="227"/>
  <c r="N61" i="227" s="1"/>
  <c r="J60" i="227"/>
  <c r="J62" i="227" s="1"/>
  <c r="J17" i="227" s="1"/>
  <c r="J59" i="227"/>
  <c r="L402" i="226"/>
  <c r="L401" i="226"/>
  <c r="L400" i="226"/>
  <c r="L399" i="226"/>
  <c r="L398" i="226"/>
  <c r="N398" i="226" s="1"/>
  <c r="L397" i="226"/>
  <c r="L396" i="226"/>
  <c r="L395" i="226"/>
  <c r="L390" i="226"/>
  <c r="L389" i="226"/>
  <c r="L388" i="226"/>
  <c r="L387" i="226"/>
  <c r="L386" i="226"/>
  <c r="L385" i="226"/>
  <c r="L384" i="226"/>
  <c r="L383" i="226"/>
  <c r="L374" i="226"/>
  <c r="L373" i="226"/>
  <c r="L372" i="226"/>
  <c r="L371" i="226"/>
  <c r="L370" i="226"/>
  <c r="L369" i="226"/>
  <c r="L368" i="226"/>
  <c r="L367" i="226"/>
  <c r="L362" i="226"/>
  <c r="L361" i="226"/>
  <c r="L360" i="226"/>
  <c r="L359" i="226"/>
  <c r="L358" i="226"/>
  <c r="L357" i="226"/>
  <c r="L356" i="226"/>
  <c r="L355" i="226"/>
  <c r="L346" i="226"/>
  <c r="L345" i="226"/>
  <c r="L344" i="226"/>
  <c r="L343" i="226"/>
  <c r="L342" i="226"/>
  <c r="L341" i="226"/>
  <c r="L340" i="226"/>
  <c r="L339" i="226"/>
  <c r="L334" i="226"/>
  <c r="L333" i="226"/>
  <c r="L332" i="226"/>
  <c r="L331" i="226"/>
  <c r="L330" i="226"/>
  <c r="L329" i="226"/>
  <c r="L328" i="226"/>
  <c r="L327" i="226"/>
  <c r="L318" i="226"/>
  <c r="L317" i="226"/>
  <c r="L316" i="226"/>
  <c r="L315" i="226"/>
  <c r="L314" i="226"/>
  <c r="L313" i="226"/>
  <c r="L312" i="226"/>
  <c r="L311" i="226"/>
  <c r="L310" i="226"/>
  <c r="L309" i="226"/>
  <c r="L308" i="226"/>
  <c r="L307" i="226"/>
  <c r="L306" i="226"/>
  <c r="L305" i="226"/>
  <c r="L304" i="226"/>
  <c r="L303" i="226"/>
  <c r="L302" i="226"/>
  <c r="L301" i="226"/>
  <c r="L300" i="226"/>
  <c r="L299" i="226"/>
  <c r="L298" i="226"/>
  <c r="L294" i="226"/>
  <c r="L293" i="226"/>
  <c r="L292" i="226"/>
  <c r="L291" i="226"/>
  <c r="L290" i="226"/>
  <c r="L289" i="226"/>
  <c r="L288" i="226"/>
  <c r="L287" i="226"/>
  <c r="L286" i="226"/>
  <c r="L285" i="226"/>
  <c r="L284" i="226"/>
  <c r="L283" i="226"/>
  <c r="L282" i="226"/>
  <c r="L281" i="226"/>
  <c r="L280" i="226"/>
  <c r="L279" i="226"/>
  <c r="L278" i="226"/>
  <c r="L277" i="226"/>
  <c r="L276" i="226"/>
  <c r="L275" i="226"/>
  <c r="L266" i="226"/>
  <c r="L265" i="226"/>
  <c r="L264" i="226"/>
  <c r="L263" i="226"/>
  <c r="L262" i="226"/>
  <c r="L261" i="226"/>
  <c r="L260" i="226"/>
  <c r="L259" i="226"/>
  <c r="L258" i="226"/>
  <c r="L257" i="226"/>
  <c r="L256" i="226"/>
  <c r="L255" i="226"/>
  <c r="L254" i="226"/>
  <c r="L253" i="226"/>
  <c r="L252" i="226"/>
  <c r="L251" i="226"/>
  <c r="L250" i="226"/>
  <c r="L249" i="226"/>
  <c r="L248" i="226"/>
  <c r="L247" i="226"/>
  <c r="L242" i="226"/>
  <c r="L241" i="226"/>
  <c r="L240" i="226"/>
  <c r="L239" i="226"/>
  <c r="L238" i="226"/>
  <c r="L237" i="226"/>
  <c r="L236" i="226"/>
  <c r="L235" i="226"/>
  <c r="L234" i="226"/>
  <c r="L233" i="226"/>
  <c r="L232" i="226"/>
  <c r="L231" i="226"/>
  <c r="L230" i="226"/>
  <c r="L229" i="226"/>
  <c r="L228" i="226"/>
  <c r="L227" i="226"/>
  <c r="L226" i="226"/>
  <c r="L225" i="226"/>
  <c r="L224" i="226"/>
  <c r="L223" i="226"/>
  <c r="L214" i="226"/>
  <c r="L213" i="226"/>
  <c r="L212" i="226"/>
  <c r="L211" i="226"/>
  <c r="L210" i="226"/>
  <c r="L209" i="226"/>
  <c r="L208" i="226"/>
  <c r="L207" i="226"/>
  <c r="L206" i="226"/>
  <c r="L205" i="226"/>
  <c r="L204" i="226"/>
  <c r="L203" i="226"/>
  <c r="L202" i="226"/>
  <c r="L201" i="226"/>
  <c r="L200" i="226"/>
  <c r="L199" i="226"/>
  <c r="L198" i="226"/>
  <c r="L197" i="226"/>
  <c r="L196" i="226"/>
  <c r="L195" i="226"/>
  <c r="L190" i="226"/>
  <c r="L189" i="226"/>
  <c r="L188" i="226"/>
  <c r="L187" i="226"/>
  <c r="L186" i="226"/>
  <c r="L185" i="226"/>
  <c r="L184" i="226"/>
  <c r="L183" i="226"/>
  <c r="L182" i="226"/>
  <c r="L181" i="226"/>
  <c r="L180" i="226"/>
  <c r="L179" i="226"/>
  <c r="L178" i="226"/>
  <c r="L177" i="226"/>
  <c r="L176" i="226"/>
  <c r="L175" i="226"/>
  <c r="L174" i="226"/>
  <c r="L173" i="226"/>
  <c r="L172" i="226"/>
  <c r="L171" i="226"/>
  <c r="L162" i="226"/>
  <c r="L161" i="226"/>
  <c r="L160" i="226"/>
  <c r="L159" i="226"/>
  <c r="L158" i="226"/>
  <c r="L157" i="226"/>
  <c r="L156" i="226"/>
  <c r="L155" i="226"/>
  <c r="L154" i="226"/>
  <c r="L153" i="226"/>
  <c r="L152" i="226"/>
  <c r="L151" i="226"/>
  <c r="L150" i="226"/>
  <c r="L149" i="226"/>
  <c r="L148" i="226"/>
  <c r="L147" i="226"/>
  <c r="L146" i="226"/>
  <c r="L145" i="226"/>
  <c r="L144" i="226"/>
  <c r="L143" i="226"/>
  <c r="L138" i="226"/>
  <c r="L137" i="226"/>
  <c r="L136" i="226"/>
  <c r="L135" i="226"/>
  <c r="L134" i="226"/>
  <c r="L133" i="226"/>
  <c r="L132" i="226"/>
  <c r="L131" i="226"/>
  <c r="L130" i="226"/>
  <c r="L129" i="226"/>
  <c r="L128" i="226"/>
  <c r="L127" i="226"/>
  <c r="L126" i="226"/>
  <c r="L125" i="226"/>
  <c r="L124" i="226"/>
  <c r="L123" i="226"/>
  <c r="L122" i="226"/>
  <c r="L121" i="226"/>
  <c r="L120" i="226"/>
  <c r="L119" i="226"/>
  <c r="L110" i="226"/>
  <c r="L109" i="226"/>
  <c r="L108" i="226"/>
  <c r="L107" i="226"/>
  <c r="L106" i="226"/>
  <c r="L105" i="226"/>
  <c r="L104" i="226"/>
  <c r="L103" i="226"/>
  <c r="L102" i="226"/>
  <c r="L101" i="226"/>
  <c r="L100" i="226"/>
  <c r="L99" i="226"/>
  <c r="L98" i="226"/>
  <c r="L97" i="226"/>
  <c r="L96" i="226"/>
  <c r="L95" i="226"/>
  <c r="L94" i="226"/>
  <c r="L93" i="226"/>
  <c r="L92" i="226"/>
  <c r="L91" i="226"/>
  <c r="L86" i="226"/>
  <c r="L85" i="226"/>
  <c r="L84" i="226"/>
  <c r="L83" i="226"/>
  <c r="L82" i="226"/>
  <c r="L81" i="226"/>
  <c r="L80" i="226"/>
  <c r="L79" i="226"/>
  <c r="L78" i="226"/>
  <c r="L77" i="226"/>
  <c r="L76" i="226"/>
  <c r="L75" i="226"/>
  <c r="L74" i="226"/>
  <c r="L73" i="226"/>
  <c r="L72" i="226"/>
  <c r="L71" i="226"/>
  <c r="L70" i="226"/>
  <c r="L69" i="226"/>
  <c r="L88" i="226"/>
  <c r="L115" i="226" s="1"/>
  <c r="L32" i="226" s="1"/>
  <c r="L68" i="226"/>
  <c r="L67" i="226"/>
  <c r="L87" i="226"/>
  <c r="L61" i="226"/>
  <c r="L60" i="226"/>
  <c r="N60" i="226" s="1"/>
  <c r="L87" i="213"/>
  <c r="J402" i="226"/>
  <c r="N402" i="226"/>
  <c r="J401" i="226"/>
  <c r="N401" i="226" s="1"/>
  <c r="J400" i="226"/>
  <c r="J399" i="226"/>
  <c r="J398" i="226"/>
  <c r="J397" i="226"/>
  <c r="N397" i="226" s="1"/>
  <c r="J396" i="226"/>
  <c r="N396" i="226" s="1"/>
  <c r="J395" i="226"/>
  <c r="N395" i="226" s="1"/>
  <c r="J390" i="226"/>
  <c r="N390" i="226" s="1"/>
  <c r="J389" i="226"/>
  <c r="N389" i="226" s="1"/>
  <c r="J388" i="226"/>
  <c r="N388" i="226" s="1"/>
  <c r="J387" i="226"/>
  <c r="N387" i="226" s="1"/>
  <c r="J386" i="226"/>
  <c r="J385" i="226"/>
  <c r="N385" i="226" s="1"/>
  <c r="J384" i="226"/>
  <c r="N384" i="226" s="1"/>
  <c r="J383" i="226"/>
  <c r="N383" i="226" s="1"/>
  <c r="J374" i="226"/>
  <c r="N374" i="226" s="1"/>
  <c r="J373" i="226"/>
  <c r="N373" i="226" s="1"/>
  <c r="J372" i="226"/>
  <c r="N372" i="226" s="1"/>
  <c r="J371" i="226"/>
  <c r="N371" i="226" s="1"/>
  <c r="J370" i="226"/>
  <c r="N370" i="226" s="1"/>
  <c r="J369" i="226"/>
  <c r="N369" i="226" s="1"/>
  <c r="J368" i="226"/>
  <c r="N368" i="226" s="1"/>
  <c r="J367" i="226"/>
  <c r="N367" i="226" s="1"/>
  <c r="J362" i="226"/>
  <c r="N362" i="226" s="1"/>
  <c r="J361" i="226"/>
  <c r="N361" i="226" s="1"/>
  <c r="J360" i="226"/>
  <c r="N360" i="226" s="1"/>
  <c r="J359" i="226"/>
  <c r="N359" i="226" s="1"/>
  <c r="J358" i="226"/>
  <c r="J357" i="226"/>
  <c r="N357" i="226" s="1"/>
  <c r="J356" i="226"/>
  <c r="N356" i="226" s="1"/>
  <c r="J355" i="226"/>
  <c r="N355" i="226" s="1"/>
  <c r="J346" i="226"/>
  <c r="N346" i="226" s="1"/>
  <c r="J345" i="226"/>
  <c r="N345" i="226" s="1"/>
  <c r="J344" i="226"/>
  <c r="N344" i="226" s="1"/>
  <c r="J343" i="226"/>
  <c r="N343" i="226" s="1"/>
  <c r="J342" i="226"/>
  <c r="N342" i="226" s="1"/>
  <c r="J341" i="226"/>
  <c r="N341" i="226" s="1"/>
  <c r="J340" i="226"/>
  <c r="J339" i="226"/>
  <c r="J334" i="226"/>
  <c r="N334" i="226" s="1"/>
  <c r="J333" i="226"/>
  <c r="N333" i="226" s="1"/>
  <c r="J332" i="226"/>
  <c r="N332" i="226" s="1"/>
  <c r="J331" i="226"/>
  <c r="J330" i="226"/>
  <c r="J329" i="226"/>
  <c r="N329" i="226" s="1"/>
  <c r="J328" i="226"/>
  <c r="J327" i="226"/>
  <c r="J318" i="226"/>
  <c r="N318" i="226" s="1"/>
  <c r="J317" i="226"/>
  <c r="N317" i="226" s="1"/>
  <c r="J316" i="226"/>
  <c r="N316" i="226" s="1"/>
  <c r="J315" i="226"/>
  <c r="J314" i="226"/>
  <c r="J313" i="226"/>
  <c r="N313" i="226" s="1"/>
  <c r="J312" i="226"/>
  <c r="J311" i="226"/>
  <c r="J310" i="226"/>
  <c r="N310" i="226" s="1"/>
  <c r="J309" i="226"/>
  <c r="N309" i="226" s="1"/>
  <c r="J308" i="226"/>
  <c r="N308" i="226" s="1"/>
  <c r="J307" i="226"/>
  <c r="J306" i="226"/>
  <c r="J305" i="226"/>
  <c r="N305" i="226" s="1"/>
  <c r="J304" i="226"/>
  <c r="J303" i="226"/>
  <c r="J302" i="226"/>
  <c r="N302" i="226" s="1"/>
  <c r="J301" i="226"/>
  <c r="N301" i="226" s="1"/>
  <c r="J300" i="226"/>
  <c r="N300" i="226" s="1"/>
  <c r="J299" i="226"/>
  <c r="N299" i="226" s="1"/>
  <c r="J294" i="226"/>
  <c r="N294" i="226" s="1"/>
  <c r="J293" i="226"/>
  <c r="J292" i="226"/>
  <c r="J291" i="226"/>
  <c r="N291" i="226" s="1"/>
  <c r="J290" i="226"/>
  <c r="N290" i="226" s="1"/>
  <c r="J289" i="226"/>
  <c r="J288" i="226"/>
  <c r="N288" i="226" s="1"/>
  <c r="J287" i="226"/>
  <c r="J286" i="226"/>
  <c r="N286" i="226" s="1"/>
  <c r="J285" i="226"/>
  <c r="J284" i="226"/>
  <c r="J283" i="226"/>
  <c r="N283" i="226" s="1"/>
  <c r="J282" i="226"/>
  <c r="J281" i="226"/>
  <c r="J280" i="226"/>
  <c r="N280" i="226" s="1"/>
  <c r="J279" i="226"/>
  <c r="J278" i="226"/>
  <c r="N278" i="226" s="1"/>
  <c r="J277" i="226"/>
  <c r="J276" i="226"/>
  <c r="J275" i="226"/>
  <c r="N275" i="226" s="1"/>
  <c r="J266" i="226"/>
  <c r="N266" i="226" s="1"/>
  <c r="J265" i="226"/>
  <c r="J264" i="226"/>
  <c r="N264" i="226" s="1"/>
  <c r="J263" i="226"/>
  <c r="J262" i="226"/>
  <c r="N262" i="226" s="1"/>
  <c r="J261" i="226"/>
  <c r="J260" i="226"/>
  <c r="J259" i="226"/>
  <c r="N259" i="226" s="1"/>
  <c r="J258" i="226"/>
  <c r="N258" i="226" s="1"/>
  <c r="J257" i="226"/>
  <c r="J256" i="226"/>
  <c r="N256" i="226" s="1"/>
  <c r="J255" i="226"/>
  <c r="J254" i="226"/>
  <c r="N254" i="226" s="1"/>
  <c r="J253" i="226"/>
  <c r="J252" i="226"/>
  <c r="J251" i="226"/>
  <c r="N251" i="226" s="1"/>
  <c r="J250" i="226"/>
  <c r="N250" i="226" s="1"/>
  <c r="J249" i="226"/>
  <c r="J248" i="226"/>
  <c r="J247" i="226"/>
  <c r="J242" i="226"/>
  <c r="J241" i="226"/>
  <c r="J240" i="226"/>
  <c r="N240" i="226" s="1"/>
  <c r="J239" i="226"/>
  <c r="N239" i="226" s="1"/>
  <c r="J238" i="226"/>
  <c r="N238" i="226" s="1"/>
  <c r="J237" i="226"/>
  <c r="J236" i="226"/>
  <c r="J235" i="226"/>
  <c r="J234" i="226"/>
  <c r="N234" i="226" s="1"/>
  <c r="J233" i="226"/>
  <c r="J232" i="226"/>
  <c r="J231" i="226"/>
  <c r="N231" i="226" s="1"/>
  <c r="J230" i="226"/>
  <c r="N230" i="226" s="1"/>
  <c r="J229" i="226"/>
  <c r="J228" i="226"/>
  <c r="N228" i="226" s="1"/>
  <c r="J227" i="226"/>
  <c r="J226" i="226"/>
  <c r="N226" i="226" s="1"/>
  <c r="J225" i="226"/>
  <c r="J224" i="226"/>
  <c r="J223" i="226"/>
  <c r="N223" i="226" s="1"/>
  <c r="J214" i="226"/>
  <c r="N214" i="226" s="1"/>
  <c r="J213" i="226"/>
  <c r="J212" i="226"/>
  <c r="J211" i="226"/>
  <c r="J210" i="226"/>
  <c r="N210" i="226" s="1"/>
  <c r="J209" i="226"/>
  <c r="J208" i="226"/>
  <c r="N208" i="226" s="1"/>
  <c r="J207" i="226"/>
  <c r="N207" i="226" s="1"/>
  <c r="J206" i="226"/>
  <c r="N206" i="226" s="1"/>
  <c r="J205" i="226"/>
  <c r="J204" i="226"/>
  <c r="J203" i="226"/>
  <c r="J202" i="226"/>
  <c r="N202" i="226" s="1"/>
  <c r="J201" i="226"/>
  <c r="J200" i="226"/>
  <c r="J199" i="226"/>
  <c r="N199" i="226" s="1"/>
  <c r="J198" i="226"/>
  <c r="N198" i="226" s="1"/>
  <c r="J197" i="226"/>
  <c r="J196" i="226"/>
  <c r="N196" i="226" s="1"/>
  <c r="J195" i="226"/>
  <c r="J190" i="226"/>
  <c r="N190" i="226" s="1"/>
  <c r="J189" i="226"/>
  <c r="J188" i="226"/>
  <c r="J187" i="226"/>
  <c r="N187" i="226" s="1"/>
  <c r="J186" i="226"/>
  <c r="J185" i="226"/>
  <c r="J184" i="226"/>
  <c r="N184" i="226" s="1"/>
  <c r="J183" i="226"/>
  <c r="J182" i="226"/>
  <c r="N182" i="226" s="1"/>
  <c r="J181" i="226"/>
  <c r="J180" i="226"/>
  <c r="N180" i="226" s="1"/>
  <c r="J179" i="226"/>
  <c r="N179" i="226" s="1"/>
  <c r="J178" i="226"/>
  <c r="N178" i="226" s="1"/>
  <c r="J177" i="226"/>
  <c r="J176" i="226"/>
  <c r="J175" i="226"/>
  <c r="J174" i="226"/>
  <c r="N174" i="226" s="1"/>
  <c r="J173" i="226"/>
  <c r="J172" i="226"/>
  <c r="N172" i="226" s="1"/>
  <c r="J171" i="226"/>
  <c r="N171" i="226" s="1"/>
  <c r="J162" i="226"/>
  <c r="N162" i="226" s="1"/>
  <c r="J161" i="226"/>
  <c r="N161" i="226" s="1"/>
  <c r="J160" i="226"/>
  <c r="N160" i="226" s="1"/>
  <c r="J159" i="226"/>
  <c r="J158" i="226"/>
  <c r="J157" i="226"/>
  <c r="J156" i="226"/>
  <c r="J155" i="226"/>
  <c r="N155" i="226" s="1"/>
  <c r="J154" i="226"/>
  <c r="N154" i="226" s="1"/>
  <c r="J153" i="226"/>
  <c r="J152" i="226"/>
  <c r="N152" i="226" s="1"/>
  <c r="J151" i="226"/>
  <c r="J150" i="226"/>
  <c r="J149" i="226"/>
  <c r="J148" i="226"/>
  <c r="N148" i="226" s="1"/>
  <c r="J147" i="226"/>
  <c r="N147" i="226" s="1"/>
  <c r="J146" i="226"/>
  <c r="N146" i="226" s="1"/>
  <c r="J145" i="226"/>
  <c r="N145" i="226" s="1"/>
  <c r="J144" i="226"/>
  <c r="N144" i="226" s="1"/>
  <c r="J143" i="226"/>
  <c r="J138" i="226"/>
  <c r="J137" i="226"/>
  <c r="J136" i="226"/>
  <c r="J135" i="226"/>
  <c r="N135" i="226" s="1"/>
  <c r="J134" i="226"/>
  <c r="N134" i="226" s="1"/>
  <c r="J133" i="226"/>
  <c r="J132" i="226"/>
  <c r="J131" i="226"/>
  <c r="J130" i="226"/>
  <c r="J129" i="226"/>
  <c r="J128" i="226"/>
  <c r="J127" i="226"/>
  <c r="N127" i="226" s="1"/>
  <c r="J126" i="226"/>
  <c r="N126" i="226" s="1"/>
  <c r="J125" i="226"/>
  <c r="N125" i="226" s="1"/>
  <c r="J124" i="226"/>
  <c r="N124" i="226" s="1"/>
  <c r="J123" i="226"/>
  <c r="J122" i="226"/>
  <c r="J121" i="226"/>
  <c r="J120" i="226"/>
  <c r="J119" i="226"/>
  <c r="N119" i="226" s="1"/>
  <c r="J110" i="226"/>
  <c r="N110" i="226" s="1"/>
  <c r="J109" i="226"/>
  <c r="N109" i="226" s="1"/>
  <c r="J108" i="226"/>
  <c r="N108" i="226" s="1"/>
  <c r="J107" i="226"/>
  <c r="J106" i="226"/>
  <c r="J105" i="226"/>
  <c r="J104" i="226"/>
  <c r="N104" i="226" s="1"/>
  <c r="J103" i="226"/>
  <c r="N103" i="226" s="1"/>
  <c r="J102" i="226"/>
  <c r="N102" i="226" s="1"/>
  <c r="J101" i="226"/>
  <c r="J100" i="226"/>
  <c r="J99" i="226"/>
  <c r="J98" i="226"/>
  <c r="J97" i="226"/>
  <c r="J96" i="226"/>
  <c r="J95" i="226"/>
  <c r="N95" i="226" s="1"/>
  <c r="J94" i="226"/>
  <c r="N94" i="226" s="1"/>
  <c r="J93" i="226"/>
  <c r="J92" i="226"/>
  <c r="N92" i="226" s="1"/>
  <c r="J91" i="226"/>
  <c r="J86" i="226"/>
  <c r="N86" i="226" s="1"/>
  <c r="J85" i="226"/>
  <c r="J84" i="226"/>
  <c r="J83" i="226"/>
  <c r="N83" i="226" s="1"/>
  <c r="J82" i="226"/>
  <c r="N82" i="226" s="1"/>
  <c r="J81" i="226"/>
  <c r="J80" i="226"/>
  <c r="N80" i="226" s="1"/>
  <c r="J79" i="226"/>
  <c r="J78" i="226"/>
  <c r="J77" i="226"/>
  <c r="J76" i="226"/>
  <c r="J75" i="226"/>
  <c r="N75" i="226" s="1"/>
  <c r="J74" i="226"/>
  <c r="N74" i="226" s="1"/>
  <c r="J73" i="226"/>
  <c r="J72" i="226"/>
  <c r="N72" i="226" s="1"/>
  <c r="J71" i="226"/>
  <c r="J70" i="226"/>
  <c r="J69" i="226"/>
  <c r="J68" i="226"/>
  <c r="N68" i="226" s="1"/>
  <c r="J67" i="226"/>
  <c r="N67" i="226" s="1"/>
  <c r="J61" i="226"/>
  <c r="N61" i="226" s="1"/>
  <c r="J60" i="226"/>
  <c r="N120" i="226"/>
  <c r="N186" i="226"/>
  <c r="N282" i="226"/>
  <c r="J31" i="211"/>
  <c r="CQ46" i="211" s="1"/>
  <c r="W3" i="235"/>
  <c r="U3" i="235"/>
  <c r="R3" i="235"/>
  <c r="AW65" i="211"/>
  <c r="AW66" i="211"/>
  <c r="AW67" i="211"/>
  <c r="AW68" i="211"/>
  <c r="AW69" i="211"/>
  <c r="AP73" i="211"/>
  <c r="AP27" i="211"/>
  <c r="AP28" i="211"/>
  <c r="AP29" i="211"/>
  <c r="AP30" i="211"/>
  <c r="AP31" i="211"/>
  <c r="AP32" i="211"/>
  <c r="AP33" i="211"/>
  <c r="AP34" i="211"/>
  <c r="AP35" i="211"/>
  <c r="AP36" i="211"/>
  <c r="AP37" i="211"/>
  <c r="AP38" i="211"/>
  <c r="AP39" i="211"/>
  <c r="AP40" i="211"/>
  <c r="AP41" i="211"/>
  <c r="AP42" i="211"/>
  <c r="AP43" i="211"/>
  <c r="AP44" i="211"/>
  <c r="AP45" i="211"/>
  <c r="AP46" i="211"/>
  <c r="AP47" i="211"/>
  <c r="AP48" i="211"/>
  <c r="AP49" i="211"/>
  <c r="AP50" i="211"/>
  <c r="AP51" i="211"/>
  <c r="AP52" i="211"/>
  <c r="AP53" i="211"/>
  <c r="AP54" i="211"/>
  <c r="AP55" i="211"/>
  <c r="AP56" i="211"/>
  <c r="AP57" i="211"/>
  <c r="AP58" i="211"/>
  <c r="AP59" i="211"/>
  <c r="AP60" i="211"/>
  <c r="AP61" i="211"/>
  <c r="AP62" i="211"/>
  <c r="AP63" i="211"/>
  <c r="AP64" i="211"/>
  <c r="AP65" i="211"/>
  <c r="AP66" i="211"/>
  <c r="AP67" i="211"/>
  <c r="AP68" i="211"/>
  <c r="AP69" i="211"/>
  <c r="AP70" i="211"/>
  <c r="AP71" i="211"/>
  <c r="AP72" i="211"/>
  <c r="AF66" i="211"/>
  <c r="AF67" i="211"/>
  <c r="AF68" i="211"/>
  <c r="AF69" i="211"/>
  <c r="AF70" i="211"/>
  <c r="AF71" i="211"/>
  <c r="AF72" i="211"/>
  <c r="AF73" i="211"/>
  <c r="AF74" i="211"/>
  <c r="AF65" i="211"/>
  <c r="O65" i="211"/>
  <c r="AH74" i="211"/>
  <c r="P26" i="187"/>
  <c r="P25" i="187"/>
  <c r="P19" i="187"/>
  <c r="J78" i="235"/>
  <c r="J76" i="235"/>
  <c r="D50" i="235"/>
  <c r="M11" i="235"/>
  <c r="L280" i="235" s="1"/>
  <c r="M9" i="235"/>
  <c r="L279" i="235" s="1"/>
  <c r="M7" i="235"/>
  <c r="AW72" i="211"/>
  <c r="L401" i="213"/>
  <c r="L396" i="213"/>
  <c r="L397" i="213"/>
  <c r="L398" i="213"/>
  <c r="L399" i="213"/>
  <c r="L400" i="213"/>
  <c r="L402" i="213"/>
  <c r="L395" i="213"/>
  <c r="L403" i="213" s="1"/>
  <c r="J396" i="213"/>
  <c r="J397" i="213"/>
  <c r="J398" i="213"/>
  <c r="N398" i="213" s="1"/>
  <c r="J399" i="213"/>
  <c r="J400" i="213"/>
  <c r="J401" i="213"/>
  <c r="J402" i="213"/>
  <c r="J395" i="213"/>
  <c r="J403" i="213" s="1"/>
  <c r="L384" i="213"/>
  <c r="L392" i="213" s="1"/>
  <c r="L385" i="213"/>
  <c r="L386" i="213"/>
  <c r="L387" i="213"/>
  <c r="L388" i="213"/>
  <c r="L389" i="213"/>
  <c r="L390" i="213"/>
  <c r="L383" i="213"/>
  <c r="L391" i="213" s="1"/>
  <c r="L406" i="213" s="1"/>
  <c r="L27" i="213" s="1"/>
  <c r="J384" i="213"/>
  <c r="N384" i="213" s="1"/>
  <c r="J385" i="213"/>
  <c r="J386" i="213"/>
  <c r="N386" i="213" s="1"/>
  <c r="J387" i="213"/>
  <c r="J388" i="213"/>
  <c r="J389" i="213"/>
  <c r="N389" i="213" s="1"/>
  <c r="J390" i="213"/>
  <c r="J383" i="213"/>
  <c r="N383" i="213" s="1"/>
  <c r="L368" i="213"/>
  <c r="L369" i="213"/>
  <c r="L370" i="213"/>
  <c r="L371" i="213"/>
  <c r="L372" i="213"/>
  <c r="L373" i="213"/>
  <c r="L374" i="213"/>
  <c r="L367" i="213"/>
  <c r="L375" i="213" s="1"/>
  <c r="J368" i="213"/>
  <c r="N368" i="213" s="1"/>
  <c r="J369" i="213"/>
  <c r="J370" i="213"/>
  <c r="J371" i="213"/>
  <c r="J372" i="213"/>
  <c r="J373" i="213"/>
  <c r="J374" i="213"/>
  <c r="N374" i="213" s="1"/>
  <c r="J367" i="213"/>
  <c r="L356" i="213"/>
  <c r="L357" i="213"/>
  <c r="L358" i="213"/>
  <c r="L359" i="213"/>
  <c r="L360" i="213"/>
  <c r="L361" i="213"/>
  <c r="L362" i="213"/>
  <c r="L355" i="213"/>
  <c r="L363" i="213" s="1"/>
  <c r="J356" i="213"/>
  <c r="J357" i="213"/>
  <c r="J358" i="213"/>
  <c r="N358" i="213" s="1"/>
  <c r="J359" i="213"/>
  <c r="J360" i="213"/>
  <c r="J361" i="213"/>
  <c r="N361" i="213" s="1"/>
  <c r="J362" i="213"/>
  <c r="N362" i="213" s="1"/>
  <c r="J355" i="213"/>
  <c r="N355" i="213" s="1"/>
  <c r="L340" i="213"/>
  <c r="L341" i="213"/>
  <c r="L342" i="213"/>
  <c r="L343" i="213"/>
  <c r="L344" i="213"/>
  <c r="L345" i="213"/>
  <c r="L346" i="213"/>
  <c r="L339" i="213"/>
  <c r="J340" i="213"/>
  <c r="N340" i="213" s="1"/>
  <c r="J341" i="213"/>
  <c r="N341" i="213" s="1"/>
  <c r="J342" i="213"/>
  <c r="N342" i="213" s="1"/>
  <c r="J343" i="213"/>
  <c r="J344" i="213"/>
  <c r="J345" i="213"/>
  <c r="J346" i="213"/>
  <c r="N346" i="213" s="1"/>
  <c r="J339" i="213"/>
  <c r="L328" i="213"/>
  <c r="L336" i="213" s="1"/>
  <c r="L329" i="213"/>
  <c r="L330" i="213"/>
  <c r="L331" i="213"/>
  <c r="L332" i="213"/>
  <c r="L333" i="213"/>
  <c r="L334" i="213"/>
  <c r="L327" i="213"/>
  <c r="L335" i="213" s="1"/>
  <c r="J328" i="213"/>
  <c r="J329" i="213"/>
  <c r="N329" i="213" s="1"/>
  <c r="J330" i="213"/>
  <c r="N330" i="213" s="1"/>
  <c r="J331" i="213"/>
  <c r="J332" i="213"/>
  <c r="J333" i="213"/>
  <c r="J334" i="213"/>
  <c r="N334" i="213" s="1"/>
  <c r="J327" i="213"/>
  <c r="N327" i="213" s="1"/>
  <c r="L300" i="213"/>
  <c r="N300" i="213" s="1"/>
  <c r="L301" i="213"/>
  <c r="L302" i="213"/>
  <c r="L303" i="213"/>
  <c r="L304" i="213"/>
  <c r="L305" i="213"/>
  <c r="L306" i="213"/>
  <c r="L307" i="213"/>
  <c r="N307" i="213" s="1"/>
  <c r="L308" i="213"/>
  <c r="N308" i="213" s="1"/>
  <c r="L309" i="213"/>
  <c r="L310" i="213"/>
  <c r="L311" i="213"/>
  <c r="L312" i="213"/>
  <c r="L313" i="213"/>
  <c r="L314" i="213"/>
  <c r="L315" i="213"/>
  <c r="N315" i="213" s="1"/>
  <c r="L316" i="213"/>
  <c r="N316" i="213" s="1"/>
  <c r="L317" i="213"/>
  <c r="L318" i="213"/>
  <c r="L299" i="213"/>
  <c r="J300" i="213"/>
  <c r="J301" i="213"/>
  <c r="J302" i="213"/>
  <c r="J303" i="213"/>
  <c r="N303" i="213" s="1"/>
  <c r="J304" i="213"/>
  <c r="N304" i="213" s="1"/>
  <c r="J305" i="213"/>
  <c r="J306" i="213"/>
  <c r="J307" i="213"/>
  <c r="J308" i="213"/>
  <c r="J309" i="213"/>
  <c r="J310" i="213"/>
  <c r="J311" i="213"/>
  <c r="N311" i="213" s="1"/>
  <c r="J312" i="213"/>
  <c r="N312" i="213" s="1"/>
  <c r="J313" i="213"/>
  <c r="J314" i="213"/>
  <c r="J315" i="213"/>
  <c r="J316" i="213"/>
  <c r="J317" i="213"/>
  <c r="J318" i="213"/>
  <c r="J299" i="213"/>
  <c r="N299" i="213" s="1"/>
  <c r="J292" i="213"/>
  <c r="L276" i="213"/>
  <c r="L296" i="213" s="1"/>
  <c r="L277" i="213"/>
  <c r="L278" i="213"/>
  <c r="L279" i="213"/>
  <c r="L280" i="213"/>
  <c r="L281" i="213"/>
  <c r="L282" i="213"/>
  <c r="N282" i="213" s="1"/>
  <c r="L283" i="213"/>
  <c r="L284" i="213"/>
  <c r="L285" i="213"/>
  <c r="L286" i="213"/>
  <c r="L287" i="213"/>
  <c r="L288" i="213"/>
  <c r="L289" i="213"/>
  <c r="L290" i="213"/>
  <c r="N290" i="213" s="1"/>
  <c r="L291" i="213"/>
  <c r="L292" i="213"/>
  <c r="L293" i="213"/>
  <c r="L294" i="213"/>
  <c r="L275" i="213"/>
  <c r="L295" i="213"/>
  <c r="J276" i="213"/>
  <c r="J296" i="213" s="1"/>
  <c r="J277" i="213"/>
  <c r="J278" i="213"/>
  <c r="N278" i="213" s="1"/>
  <c r="J279" i="213"/>
  <c r="N279" i="213" s="1"/>
  <c r="J280" i="213"/>
  <c r="J281" i="213"/>
  <c r="J282" i="213"/>
  <c r="J283" i="213"/>
  <c r="J284" i="213"/>
  <c r="J285" i="213"/>
  <c r="J286" i="213"/>
  <c r="N286" i="213" s="1"/>
  <c r="J287" i="213"/>
  <c r="N287" i="213" s="1"/>
  <c r="J288" i="213"/>
  <c r="J289" i="213"/>
  <c r="J290" i="213"/>
  <c r="J291" i="213"/>
  <c r="J293" i="213"/>
  <c r="J294" i="213"/>
  <c r="N294" i="213" s="1"/>
  <c r="J275" i="213"/>
  <c r="J295" i="213" s="1"/>
  <c r="L248" i="213"/>
  <c r="L249" i="213"/>
  <c r="L250" i="213"/>
  <c r="L251" i="213"/>
  <c r="L252" i="213"/>
  <c r="L253" i="213"/>
  <c r="L254" i="213"/>
  <c r="N254" i="213" s="1"/>
  <c r="L255" i="213"/>
  <c r="N255" i="213" s="1"/>
  <c r="L256" i="213"/>
  <c r="L257" i="213"/>
  <c r="L258" i="213"/>
  <c r="L259" i="213"/>
  <c r="L260" i="213"/>
  <c r="L261" i="213"/>
  <c r="L262" i="213"/>
  <c r="N262" i="213" s="1"/>
  <c r="L263" i="213"/>
  <c r="N263" i="213" s="1"/>
  <c r="L264" i="213"/>
  <c r="L265" i="213"/>
  <c r="L266" i="213"/>
  <c r="L247" i="213"/>
  <c r="J248" i="213"/>
  <c r="J249" i="213"/>
  <c r="J250" i="213"/>
  <c r="N250" i="213" s="1"/>
  <c r="J251" i="213"/>
  <c r="N251" i="213" s="1"/>
  <c r="J252" i="213"/>
  <c r="J253" i="213"/>
  <c r="J254" i="213"/>
  <c r="J255" i="213"/>
  <c r="J256" i="213"/>
  <c r="J257" i="213"/>
  <c r="J258" i="213"/>
  <c r="N258" i="213" s="1"/>
  <c r="J259" i="213"/>
  <c r="N259" i="213" s="1"/>
  <c r="J260" i="213"/>
  <c r="J261" i="213"/>
  <c r="J262" i="213"/>
  <c r="J263" i="213"/>
  <c r="J264" i="213"/>
  <c r="J265" i="213"/>
  <c r="J266" i="213"/>
  <c r="N266" i="213" s="1"/>
  <c r="J247" i="213"/>
  <c r="N247" i="213" s="1"/>
  <c r="L242" i="213"/>
  <c r="L224" i="213"/>
  <c r="L244" i="213" s="1"/>
  <c r="L225" i="213"/>
  <c r="L226" i="213"/>
  <c r="L227" i="213"/>
  <c r="L228" i="213"/>
  <c r="L229" i="213"/>
  <c r="L230" i="213"/>
  <c r="N230" i="213" s="1"/>
  <c r="L231" i="213"/>
  <c r="N231" i="213" s="1"/>
  <c r="L232" i="213"/>
  <c r="L233" i="213"/>
  <c r="L234" i="213"/>
  <c r="L235" i="213"/>
  <c r="L236" i="213"/>
  <c r="L237" i="213"/>
  <c r="L238" i="213"/>
  <c r="N238" i="213" s="1"/>
  <c r="L239" i="213"/>
  <c r="N239" i="213" s="1"/>
  <c r="L240" i="213"/>
  <c r="L241" i="213"/>
  <c r="L223" i="213"/>
  <c r="J224" i="213"/>
  <c r="J244" i="213" s="1"/>
  <c r="J225" i="213"/>
  <c r="N225" i="213" s="1"/>
  <c r="J226" i="213"/>
  <c r="N226" i="213" s="1"/>
  <c r="J227" i="213"/>
  <c r="J228" i="213"/>
  <c r="J229" i="213"/>
  <c r="J230" i="213"/>
  <c r="J231" i="213"/>
  <c r="J232" i="213"/>
  <c r="J233" i="213"/>
  <c r="N233" i="213" s="1"/>
  <c r="J234" i="213"/>
  <c r="N234" i="213" s="1"/>
  <c r="J235" i="213"/>
  <c r="J236" i="213"/>
  <c r="J237" i="213"/>
  <c r="J238" i="213"/>
  <c r="J239" i="213"/>
  <c r="J240" i="213"/>
  <c r="J241" i="213"/>
  <c r="N241" i="213" s="1"/>
  <c r="J242" i="213"/>
  <c r="J223" i="213"/>
  <c r="J243" i="213" s="1"/>
  <c r="L196" i="213"/>
  <c r="L197" i="213"/>
  <c r="L198" i="213"/>
  <c r="L199" i="213"/>
  <c r="L200" i="213"/>
  <c r="L201" i="213"/>
  <c r="L202" i="213"/>
  <c r="N202" i="213" s="1"/>
  <c r="L203" i="213"/>
  <c r="N203" i="213" s="1"/>
  <c r="L204" i="213"/>
  <c r="L205" i="213"/>
  <c r="L206" i="213"/>
  <c r="L207" i="213"/>
  <c r="L208" i="213"/>
  <c r="L209" i="213"/>
  <c r="L210" i="213"/>
  <c r="N210" i="213" s="1"/>
  <c r="L211" i="213"/>
  <c r="N211" i="213" s="1"/>
  <c r="L212" i="213"/>
  <c r="L213" i="213"/>
  <c r="L214" i="213"/>
  <c r="L195" i="213"/>
  <c r="J196" i="213"/>
  <c r="J197" i="213"/>
  <c r="J198" i="213"/>
  <c r="N198" i="213" s="1"/>
  <c r="J199" i="213"/>
  <c r="N199" i="213" s="1"/>
  <c r="J200" i="213"/>
  <c r="J201" i="213"/>
  <c r="J202" i="213"/>
  <c r="J203" i="213"/>
  <c r="J204" i="213"/>
  <c r="J205" i="213"/>
  <c r="J206" i="213"/>
  <c r="N206" i="213" s="1"/>
  <c r="J207" i="213"/>
  <c r="N207" i="213" s="1"/>
  <c r="J208" i="213"/>
  <c r="J209" i="213"/>
  <c r="J210" i="213"/>
  <c r="J211" i="213"/>
  <c r="J212" i="213"/>
  <c r="J213" i="213"/>
  <c r="J214" i="213"/>
  <c r="N214" i="213" s="1"/>
  <c r="J195" i="213"/>
  <c r="J216" i="213" s="1"/>
  <c r="J189" i="213"/>
  <c r="L172" i="213"/>
  <c r="L192" i="213" s="1"/>
  <c r="L173" i="213"/>
  <c r="L174" i="213"/>
  <c r="L175" i="213"/>
  <c r="L176" i="213"/>
  <c r="L177" i="213"/>
  <c r="N177" i="213" s="1"/>
  <c r="L178" i="213"/>
  <c r="N178" i="213" s="1"/>
  <c r="L179" i="213"/>
  <c r="L180" i="213"/>
  <c r="L181" i="213"/>
  <c r="L182" i="213"/>
  <c r="L183" i="213"/>
  <c r="L184" i="213"/>
  <c r="L185" i="213"/>
  <c r="N185" i="213" s="1"/>
  <c r="L186" i="213"/>
  <c r="N186" i="213" s="1"/>
  <c r="L187" i="213"/>
  <c r="L188" i="213"/>
  <c r="L189" i="213"/>
  <c r="L190" i="213"/>
  <c r="L171" i="213"/>
  <c r="J172" i="213"/>
  <c r="J173" i="213"/>
  <c r="N173" i="213" s="1"/>
  <c r="J174" i="213"/>
  <c r="N174" i="213" s="1"/>
  <c r="J175" i="213"/>
  <c r="J176" i="213"/>
  <c r="J177" i="213"/>
  <c r="J178" i="213"/>
  <c r="J179" i="213"/>
  <c r="J180" i="213"/>
  <c r="J181" i="213"/>
  <c r="N181" i="213" s="1"/>
  <c r="J182" i="213"/>
  <c r="N182" i="213" s="1"/>
  <c r="J183" i="213"/>
  <c r="J184" i="213"/>
  <c r="J185" i="213"/>
  <c r="J186" i="213"/>
  <c r="J187" i="213"/>
  <c r="J188" i="213"/>
  <c r="J190" i="213"/>
  <c r="N190" i="213" s="1"/>
  <c r="J171" i="213"/>
  <c r="J191" i="213" s="1"/>
  <c r="L144" i="213"/>
  <c r="L145" i="213"/>
  <c r="L146" i="213"/>
  <c r="L147" i="213"/>
  <c r="L148" i="213"/>
  <c r="L164" i="213" s="1"/>
  <c r="L149" i="213"/>
  <c r="L150" i="213"/>
  <c r="N150" i="213" s="1"/>
  <c r="L151" i="213"/>
  <c r="N151" i="213" s="1"/>
  <c r="L152" i="213"/>
  <c r="L153" i="213"/>
  <c r="L154" i="213"/>
  <c r="L155" i="213"/>
  <c r="L156" i="213"/>
  <c r="L157" i="213"/>
  <c r="L158" i="213"/>
  <c r="N158" i="213" s="1"/>
  <c r="L159" i="213"/>
  <c r="N159" i="213" s="1"/>
  <c r="L160" i="213"/>
  <c r="L161" i="213"/>
  <c r="L162" i="213"/>
  <c r="L143" i="213"/>
  <c r="J144" i="213"/>
  <c r="J145" i="213"/>
  <c r="J146" i="213"/>
  <c r="N146" i="213" s="1"/>
  <c r="J147" i="213"/>
  <c r="N147" i="213" s="1"/>
  <c r="J148" i="213"/>
  <c r="J164" i="213" s="1"/>
  <c r="J149" i="213"/>
  <c r="J150" i="213"/>
  <c r="J151" i="213"/>
  <c r="J152" i="213"/>
  <c r="J153" i="213"/>
  <c r="J154" i="213"/>
  <c r="N154" i="213" s="1"/>
  <c r="J155" i="213"/>
  <c r="N155" i="213" s="1"/>
  <c r="J156" i="213"/>
  <c r="J157" i="213"/>
  <c r="J158" i="213"/>
  <c r="J159" i="213"/>
  <c r="J160" i="213"/>
  <c r="J161" i="213"/>
  <c r="J162" i="213"/>
  <c r="N162" i="213" s="1"/>
  <c r="J143" i="213"/>
  <c r="N143" i="213" s="1"/>
  <c r="L137" i="213"/>
  <c r="L120" i="213"/>
  <c r="L121" i="213"/>
  <c r="L122" i="213"/>
  <c r="L123" i="213"/>
  <c r="L124" i="213"/>
  <c r="L125" i="213"/>
  <c r="L126" i="213"/>
  <c r="N126" i="213" s="1"/>
  <c r="L127" i="213"/>
  <c r="N127" i="213" s="1"/>
  <c r="L128" i="213"/>
  <c r="L129" i="213"/>
  <c r="L130" i="213"/>
  <c r="L131" i="213"/>
  <c r="L132" i="213"/>
  <c r="L133" i="213"/>
  <c r="L134" i="213"/>
  <c r="N134" i="213" s="1"/>
  <c r="L135" i="213"/>
  <c r="N135" i="213" s="1"/>
  <c r="L136" i="213"/>
  <c r="L138" i="213"/>
  <c r="L119" i="213"/>
  <c r="J120" i="213"/>
  <c r="J121" i="213"/>
  <c r="N121" i="213" s="1"/>
  <c r="J122" i="213"/>
  <c r="N122" i="213" s="1"/>
  <c r="J123" i="213"/>
  <c r="J124" i="213"/>
  <c r="J125" i="213"/>
  <c r="J126" i="213"/>
  <c r="J127" i="213"/>
  <c r="J128" i="213"/>
  <c r="J129" i="213"/>
  <c r="N129" i="213" s="1"/>
  <c r="J130" i="213"/>
  <c r="N130" i="213" s="1"/>
  <c r="J131" i="213"/>
  <c r="J132" i="213"/>
  <c r="J133" i="213"/>
  <c r="J134" i="213"/>
  <c r="J135" i="213"/>
  <c r="J136" i="213"/>
  <c r="J137" i="213"/>
  <c r="J138" i="213"/>
  <c r="N138" i="213" s="1"/>
  <c r="J119" i="213"/>
  <c r="N119" i="213" s="1"/>
  <c r="L106" i="213"/>
  <c r="N106" i="213" s="1"/>
  <c r="L92" i="213"/>
  <c r="L111" i="213" s="1"/>
  <c r="L93" i="213"/>
  <c r="L94" i="213"/>
  <c r="L95" i="213"/>
  <c r="L96" i="213"/>
  <c r="L97" i="213"/>
  <c r="L98" i="213"/>
  <c r="N98" i="213" s="1"/>
  <c r="L99" i="213"/>
  <c r="N99" i="213" s="1"/>
  <c r="L100" i="213"/>
  <c r="L101" i="213"/>
  <c r="L102" i="213"/>
  <c r="L103" i="213"/>
  <c r="L104" i="213"/>
  <c r="L105" i="213"/>
  <c r="L107" i="213"/>
  <c r="N107" i="213" s="1"/>
  <c r="L108" i="213"/>
  <c r="L109" i="213"/>
  <c r="L110" i="213"/>
  <c r="L91" i="213"/>
  <c r="J92" i="213"/>
  <c r="J93" i="213"/>
  <c r="N93" i="213" s="1"/>
  <c r="J94" i="213"/>
  <c r="J95" i="213"/>
  <c r="J96" i="213"/>
  <c r="J97" i="213"/>
  <c r="J98" i="213"/>
  <c r="J99" i="213"/>
  <c r="J100" i="213"/>
  <c r="J101" i="213"/>
  <c r="N101" i="213" s="1"/>
  <c r="J102" i="213"/>
  <c r="N102" i="213" s="1"/>
  <c r="J103" i="213"/>
  <c r="J104" i="213"/>
  <c r="J105" i="213"/>
  <c r="J106" i="213"/>
  <c r="J107" i="213"/>
  <c r="J108" i="213"/>
  <c r="J109" i="213"/>
  <c r="J110" i="213"/>
  <c r="N110" i="213" s="1"/>
  <c r="J91" i="213"/>
  <c r="N91" i="213" s="1"/>
  <c r="L86" i="213"/>
  <c r="J86" i="213"/>
  <c r="J87" i="213"/>
  <c r="L60" i="213"/>
  <c r="L61" i="213"/>
  <c r="J60" i="213"/>
  <c r="J61" i="213"/>
  <c r="N61" i="213" s="1"/>
  <c r="O17" i="211"/>
  <c r="L17" i="211"/>
  <c r="O278" i="203"/>
  <c r="R21" i="211"/>
  <c r="W28" i="211"/>
  <c r="AH28" i="211" s="1"/>
  <c r="Y25" i="211"/>
  <c r="L25" i="211"/>
  <c r="P17" i="187"/>
  <c r="P18" i="187"/>
  <c r="AO73" i="211"/>
  <c r="L404" i="228"/>
  <c r="L405" i="228" s="1"/>
  <c r="J404" i="228"/>
  <c r="L403" i="228"/>
  <c r="J403" i="228"/>
  <c r="M402" i="228"/>
  <c r="M401" i="228"/>
  <c r="M400" i="228"/>
  <c r="M399" i="228"/>
  <c r="M398" i="228"/>
  <c r="M397" i="228"/>
  <c r="M396" i="228"/>
  <c r="M395" i="228"/>
  <c r="M394" i="228"/>
  <c r="L392" i="228"/>
  <c r="J392" i="228"/>
  <c r="L391" i="228"/>
  <c r="L406" i="228" s="1"/>
  <c r="L27" i="228" s="1"/>
  <c r="J391" i="228"/>
  <c r="M390" i="228"/>
  <c r="M389" i="228"/>
  <c r="M388" i="228"/>
  <c r="M387" i="228"/>
  <c r="M386" i="228"/>
  <c r="M385" i="228"/>
  <c r="M384" i="228"/>
  <c r="M383" i="228"/>
  <c r="M382" i="228"/>
  <c r="L376" i="228"/>
  <c r="L377" i="228" s="1"/>
  <c r="J376" i="228"/>
  <c r="L375" i="228"/>
  <c r="J375" i="228"/>
  <c r="M374" i="228"/>
  <c r="M373" i="228"/>
  <c r="M372" i="228"/>
  <c r="M371" i="228"/>
  <c r="M370" i="228"/>
  <c r="M369" i="228"/>
  <c r="M368" i="228"/>
  <c r="M367" i="228"/>
  <c r="M366" i="228"/>
  <c r="L364" i="228"/>
  <c r="L379" i="228" s="1"/>
  <c r="J364" i="228"/>
  <c r="L363" i="228"/>
  <c r="J363" i="228"/>
  <c r="J378" i="228" s="1"/>
  <c r="M362" i="228"/>
  <c r="M361" i="228"/>
  <c r="M360" i="228"/>
  <c r="M359" i="228"/>
  <c r="M358" i="228"/>
  <c r="M357" i="228"/>
  <c r="M356" i="228"/>
  <c r="M355" i="228"/>
  <c r="M354" i="228"/>
  <c r="L348" i="228"/>
  <c r="J348" i="228"/>
  <c r="L347" i="228"/>
  <c r="L350" i="228" s="1"/>
  <c r="L25" i="228" s="1"/>
  <c r="J347" i="228"/>
  <c r="J350" i="228" s="1"/>
  <c r="J25" i="228" s="1"/>
  <c r="M346" i="228"/>
  <c r="M345" i="228"/>
  <c r="M344" i="228"/>
  <c r="M343" i="228"/>
  <c r="M342" i="228"/>
  <c r="M341" i="228"/>
  <c r="M340" i="228"/>
  <c r="M339" i="228"/>
  <c r="M338" i="228"/>
  <c r="L336" i="228"/>
  <c r="J336" i="228"/>
  <c r="J351" i="228" s="1"/>
  <c r="J37" i="228" s="1"/>
  <c r="L335" i="228"/>
  <c r="J335" i="228"/>
  <c r="M334" i="228"/>
  <c r="M333" i="228"/>
  <c r="M332" i="228"/>
  <c r="M331" i="228"/>
  <c r="M330" i="228"/>
  <c r="M329" i="228"/>
  <c r="M328" i="228"/>
  <c r="M327" i="228"/>
  <c r="M326" i="228"/>
  <c r="L320" i="228"/>
  <c r="J320" i="228"/>
  <c r="J321" i="228" s="1"/>
  <c r="L319" i="228"/>
  <c r="J319" i="228"/>
  <c r="M318" i="228"/>
  <c r="M317" i="228"/>
  <c r="M316" i="228"/>
  <c r="M315" i="228"/>
  <c r="M314" i="228"/>
  <c r="M313" i="228"/>
  <c r="M312" i="228"/>
  <c r="M311" i="228"/>
  <c r="M310" i="228"/>
  <c r="M309" i="228"/>
  <c r="M308" i="228"/>
  <c r="M307" i="228"/>
  <c r="M306" i="228"/>
  <c r="M305" i="228"/>
  <c r="M304" i="228"/>
  <c r="M303" i="228"/>
  <c r="M302" i="228"/>
  <c r="M301" i="228"/>
  <c r="M300" i="228"/>
  <c r="M299" i="228"/>
  <c r="M298" i="228"/>
  <c r="L296" i="228"/>
  <c r="L297" i="228" s="1"/>
  <c r="J296" i="228"/>
  <c r="L295" i="228"/>
  <c r="J295" i="228"/>
  <c r="N295" i="228" s="1"/>
  <c r="M294" i="228"/>
  <c r="M293" i="228"/>
  <c r="M292" i="228"/>
  <c r="M291" i="228"/>
  <c r="M290" i="228"/>
  <c r="M289" i="228"/>
  <c r="M288" i="228"/>
  <c r="M287" i="228"/>
  <c r="M286" i="228"/>
  <c r="M285" i="228"/>
  <c r="M284" i="228"/>
  <c r="M283" i="228"/>
  <c r="M282" i="228"/>
  <c r="M281" i="228"/>
  <c r="M280" i="228"/>
  <c r="M279" i="228"/>
  <c r="M278" i="228"/>
  <c r="M277" i="228"/>
  <c r="M276" i="228"/>
  <c r="M275" i="228"/>
  <c r="M274" i="228"/>
  <c r="L268" i="228"/>
  <c r="J268" i="228"/>
  <c r="L267" i="228"/>
  <c r="J267" i="228"/>
  <c r="M266" i="228"/>
  <c r="M265" i="228"/>
  <c r="M263" i="228"/>
  <c r="M262" i="228"/>
  <c r="M261" i="228"/>
  <c r="M260" i="228"/>
  <c r="M259" i="228"/>
  <c r="M258" i="228"/>
  <c r="M257" i="228"/>
  <c r="M256" i="228"/>
  <c r="M255" i="228"/>
  <c r="M254" i="228"/>
  <c r="M253" i="228"/>
  <c r="M252" i="228"/>
  <c r="M251" i="228"/>
  <c r="M250" i="228"/>
  <c r="M249" i="228"/>
  <c r="M248" i="228"/>
  <c r="M247" i="228"/>
  <c r="M246" i="228"/>
  <c r="L244" i="228"/>
  <c r="J244" i="228"/>
  <c r="L243" i="228"/>
  <c r="J243" i="228"/>
  <c r="J270" i="228" s="1"/>
  <c r="M242" i="228"/>
  <c r="M241" i="228"/>
  <c r="M240" i="228"/>
  <c r="M239" i="228"/>
  <c r="M238" i="228"/>
  <c r="M237" i="228"/>
  <c r="M236" i="228"/>
  <c r="M235" i="228"/>
  <c r="M234" i="228"/>
  <c r="M233" i="228"/>
  <c r="M232" i="228"/>
  <c r="M231" i="228"/>
  <c r="M230" i="228"/>
  <c r="M229" i="228"/>
  <c r="M228" i="228"/>
  <c r="M227" i="228"/>
  <c r="M226" i="228"/>
  <c r="M225" i="228"/>
  <c r="M224" i="228"/>
  <c r="M223" i="228"/>
  <c r="M222" i="228"/>
  <c r="L216" i="228"/>
  <c r="J216" i="228"/>
  <c r="N216" i="228" s="1"/>
  <c r="L215" i="228"/>
  <c r="N215" i="228" s="1"/>
  <c r="J215" i="228"/>
  <c r="M214" i="228"/>
  <c r="M213" i="228"/>
  <c r="M212" i="228"/>
  <c r="M211" i="228"/>
  <c r="M210" i="228"/>
  <c r="M209" i="228"/>
  <c r="M208" i="228"/>
  <c r="M207" i="228"/>
  <c r="M206" i="228"/>
  <c r="M205" i="228"/>
  <c r="M204" i="228"/>
  <c r="M203" i="228"/>
  <c r="M202" i="228"/>
  <c r="M201" i="228"/>
  <c r="M200" i="228"/>
  <c r="M199" i="228"/>
  <c r="M198" i="228"/>
  <c r="M197" i="228"/>
  <c r="M196" i="228"/>
  <c r="M195" i="228"/>
  <c r="M194" i="228"/>
  <c r="L192" i="228"/>
  <c r="J192" i="228"/>
  <c r="L191" i="228"/>
  <c r="J191" i="228"/>
  <c r="J218" i="228" s="1"/>
  <c r="M190" i="228"/>
  <c r="M189" i="228"/>
  <c r="M188" i="228"/>
  <c r="M187" i="228"/>
  <c r="M186" i="228"/>
  <c r="M185" i="228"/>
  <c r="M184" i="228"/>
  <c r="M183" i="228"/>
  <c r="M182" i="228"/>
  <c r="M181" i="228"/>
  <c r="M180" i="228"/>
  <c r="M179" i="228"/>
  <c r="M178" i="228"/>
  <c r="M177" i="228"/>
  <c r="M176" i="228"/>
  <c r="M175" i="228"/>
  <c r="M174" i="228"/>
  <c r="M173" i="228"/>
  <c r="M172" i="228"/>
  <c r="M171" i="228"/>
  <c r="M170" i="228"/>
  <c r="L164" i="228"/>
  <c r="J164" i="228"/>
  <c r="L163" i="228"/>
  <c r="J163" i="228"/>
  <c r="M162" i="228"/>
  <c r="M161" i="228"/>
  <c r="M160" i="228"/>
  <c r="M159" i="228"/>
  <c r="M158" i="228"/>
  <c r="M157" i="228"/>
  <c r="M156" i="228"/>
  <c r="M155" i="228"/>
  <c r="M154" i="228"/>
  <c r="M153" i="228"/>
  <c r="M152" i="228"/>
  <c r="M151" i="228"/>
  <c r="M150" i="228"/>
  <c r="M149" i="228"/>
  <c r="M148" i="228"/>
  <c r="M147" i="228"/>
  <c r="M146" i="228"/>
  <c r="M145" i="228"/>
  <c r="M144" i="228"/>
  <c r="M143" i="228"/>
  <c r="M142" i="228"/>
  <c r="L140" i="228"/>
  <c r="J140" i="228"/>
  <c r="L139" i="228"/>
  <c r="L141" i="228" s="1"/>
  <c r="J139" i="228"/>
  <c r="M138" i="228"/>
  <c r="M137" i="228"/>
  <c r="M136" i="228"/>
  <c r="M135" i="228"/>
  <c r="M134" i="228"/>
  <c r="M133" i="228"/>
  <c r="M132" i="228"/>
  <c r="M131" i="228"/>
  <c r="M130" i="228"/>
  <c r="M129" i="228"/>
  <c r="M128" i="228"/>
  <c r="M127" i="228"/>
  <c r="M126" i="228"/>
  <c r="M125" i="228"/>
  <c r="M124" i="228"/>
  <c r="M123" i="228"/>
  <c r="M122" i="228"/>
  <c r="M121" i="228"/>
  <c r="M120" i="228"/>
  <c r="M119" i="228"/>
  <c r="M118" i="228"/>
  <c r="L112" i="228"/>
  <c r="J112" i="228"/>
  <c r="L111" i="228"/>
  <c r="J111" i="228"/>
  <c r="M110" i="228"/>
  <c r="M109" i="228"/>
  <c r="M108" i="228"/>
  <c r="M107" i="228"/>
  <c r="M106" i="228"/>
  <c r="M105" i="228"/>
  <c r="M104" i="228"/>
  <c r="M103" i="228"/>
  <c r="M102" i="228"/>
  <c r="M101" i="228"/>
  <c r="M100" i="228"/>
  <c r="M99" i="228"/>
  <c r="M98" i="228"/>
  <c r="M97" i="228"/>
  <c r="M96" i="228"/>
  <c r="M95" i="228"/>
  <c r="M94" i="228"/>
  <c r="M93" i="228"/>
  <c r="M92" i="228"/>
  <c r="M91" i="228"/>
  <c r="M90" i="228"/>
  <c r="L88" i="228"/>
  <c r="L115" i="228" s="1"/>
  <c r="L32" i="228" s="1"/>
  <c r="J88" i="228"/>
  <c r="M86" i="228"/>
  <c r="M85" i="228"/>
  <c r="M84" i="228"/>
  <c r="M83" i="228"/>
  <c r="M82" i="228"/>
  <c r="M81" i="228"/>
  <c r="M80" i="228"/>
  <c r="M79" i="228"/>
  <c r="M78" i="228"/>
  <c r="M77" i="228"/>
  <c r="M76" i="228"/>
  <c r="M75" i="228"/>
  <c r="M74" i="228"/>
  <c r="M73" i="228"/>
  <c r="M72" i="228"/>
  <c r="M71" i="228"/>
  <c r="M70" i="228"/>
  <c r="M69" i="228"/>
  <c r="M68" i="228"/>
  <c r="M67" i="228"/>
  <c r="M66" i="228"/>
  <c r="M61" i="228"/>
  <c r="M60" i="228"/>
  <c r="M59" i="228"/>
  <c r="M58" i="228"/>
  <c r="L404" i="227"/>
  <c r="J404" i="227"/>
  <c r="L403" i="227"/>
  <c r="J403" i="227"/>
  <c r="M402" i="227"/>
  <c r="M401" i="227"/>
  <c r="M400" i="227"/>
  <c r="M399" i="227"/>
  <c r="M398" i="227"/>
  <c r="N398" i="227"/>
  <c r="M397" i="227"/>
  <c r="M396" i="227"/>
  <c r="M395" i="227"/>
  <c r="M394" i="227"/>
  <c r="L392" i="227"/>
  <c r="J392" i="227"/>
  <c r="J407" i="227" s="1"/>
  <c r="J39" i="227" s="1"/>
  <c r="L391" i="227"/>
  <c r="L406" i="227" s="1"/>
  <c r="L27" i="227" s="1"/>
  <c r="J391" i="227"/>
  <c r="M390" i="227"/>
  <c r="M389" i="227"/>
  <c r="M388" i="227"/>
  <c r="M387" i="227"/>
  <c r="M386" i="227"/>
  <c r="M385" i="227"/>
  <c r="M384" i="227"/>
  <c r="M383" i="227"/>
  <c r="M382" i="227"/>
  <c r="L376" i="227"/>
  <c r="J376" i="227"/>
  <c r="L375" i="227"/>
  <c r="J375" i="227"/>
  <c r="J378" i="227" s="1"/>
  <c r="J26" i="227" s="1"/>
  <c r="M374" i="227"/>
  <c r="M373" i="227"/>
  <c r="M372" i="227"/>
  <c r="M371" i="227"/>
  <c r="M370" i="227"/>
  <c r="M369" i="227"/>
  <c r="M368" i="227"/>
  <c r="M367" i="227"/>
  <c r="M366" i="227"/>
  <c r="L364" i="227"/>
  <c r="L379" i="227" s="1"/>
  <c r="L38" i="227" s="1"/>
  <c r="J364" i="227"/>
  <c r="J365" i="227" s="1"/>
  <c r="L363" i="227"/>
  <c r="J363" i="227"/>
  <c r="M362" i="227"/>
  <c r="M361" i="227"/>
  <c r="M360" i="227"/>
  <c r="M359" i="227"/>
  <c r="M358" i="227"/>
  <c r="M357" i="227"/>
  <c r="M356" i="227"/>
  <c r="M355" i="227"/>
  <c r="M354" i="227"/>
  <c r="L348" i="227"/>
  <c r="J348" i="227"/>
  <c r="J349" i="227" s="1"/>
  <c r="L347" i="227"/>
  <c r="L350" i="227" s="1"/>
  <c r="L25" i="227" s="1"/>
  <c r="J347" i="227"/>
  <c r="J350" i="227" s="1"/>
  <c r="M346" i="227"/>
  <c r="M345" i="227"/>
  <c r="M344" i="227"/>
  <c r="M343" i="227"/>
  <c r="M342" i="227"/>
  <c r="M341" i="227"/>
  <c r="M340" i="227"/>
  <c r="M339" i="227"/>
  <c r="M338" i="227"/>
  <c r="L336" i="227"/>
  <c r="J336" i="227"/>
  <c r="L335" i="227"/>
  <c r="J335" i="227"/>
  <c r="M334" i="227"/>
  <c r="M333" i="227"/>
  <c r="M332" i="227"/>
  <c r="M331" i="227"/>
  <c r="M330" i="227"/>
  <c r="M329" i="227"/>
  <c r="M328" i="227"/>
  <c r="M327" i="227"/>
  <c r="M326" i="227"/>
  <c r="L320" i="227"/>
  <c r="J320" i="227"/>
  <c r="L319" i="227"/>
  <c r="J319" i="227"/>
  <c r="M318" i="227"/>
  <c r="M317" i="227"/>
  <c r="M316" i="227"/>
  <c r="M315" i="227"/>
  <c r="M314" i="227"/>
  <c r="M313" i="227"/>
  <c r="M312" i="227"/>
  <c r="M311" i="227"/>
  <c r="M310" i="227"/>
  <c r="M309" i="227"/>
  <c r="M308" i="227"/>
  <c r="M307" i="227"/>
  <c r="M306" i="227"/>
  <c r="M305" i="227"/>
  <c r="M304" i="227"/>
  <c r="M303" i="227"/>
  <c r="M302" i="227"/>
  <c r="M301" i="227"/>
  <c r="M300" i="227"/>
  <c r="M299" i="227"/>
  <c r="M298" i="227"/>
  <c r="J296" i="227"/>
  <c r="J323" i="227" s="1"/>
  <c r="J295" i="227"/>
  <c r="M294" i="227"/>
  <c r="M293" i="227"/>
  <c r="M292" i="227"/>
  <c r="M291" i="227"/>
  <c r="M290" i="227"/>
  <c r="M289" i="227"/>
  <c r="M288" i="227"/>
  <c r="M287" i="227"/>
  <c r="M286" i="227"/>
  <c r="M285" i="227"/>
  <c r="M284" i="227"/>
  <c r="M283" i="227"/>
  <c r="M282" i="227"/>
  <c r="M281" i="227"/>
  <c r="M280" i="227"/>
  <c r="M279" i="227"/>
  <c r="M278" i="227"/>
  <c r="M277" i="227"/>
  <c r="M276" i="227"/>
  <c r="M275" i="227"/>
  <c r="M274" i="227"/>
  <c r="L268" i="227"/>
  <c r="J268" i="227"/>
  <c r="L267" i="227"/>
  <c r="J267" i="227"/>
  <c r="M266" i="227"/>
  <c r="M265" i="227"/>
  <c r="M264" i="227"/>
  <c r="M263" i="227"/>
  <c r="M262" i="227"/>
  <c r="M261" i="227"/>
  <c r="M260" i="227"/>
  <c r="M259" i="227"/>
  <c r="M258" i="227"/>
  <c r="M257" i="227"/>
  <c r="M256" i="227"/>
  <c r="M255" i="227"/>
  <c r="M254" i="227"/>
  <c r="M253" i="227"/>
  <c r="M252" i="227"/>
  <c r="M251" i="227"/>
  <c r="M250" i="227"/>
  <c r="M249" i="227"/>
  <c r="M248" i="227"/>
  <c r="M247" i="227"/>
  <c r="M246" i="227"/>
  <c r="L244" i="227"/>
  <c r="N244" i="227" s="1"/>
  <c r="J244" i="227"/>
  <c r="L243" i="227"/>
  <c r="J243" i="227"/>
  <c r="M242" i="227"/>
  <c r="M241" i="227"/>
  <c r="M240" i="227"/>
  <c r="M239" i="227"/>
  <c r="M238" i="227"/>
  <c r="M237" i="227"/>
  <c r="M236" i="227"/>
  <c r="M235" i="227"/>
  <c r="M234" i="227"/>
  <c r="M233" i="227"/>
  <c r="M232" i="227"/>
  <c r="M231" i="227"/>
  <c r="M230" i="227"/>
  <c r="M229" i="227"/>
  <c r="M228" i="227"/>
  <c r="M227" i="227"/>
  <c r="M226" i="227"/>
  <c r="M225" i="227"/>
  <c r="M224" i="227"/>
  <c r="M223" i="227"/>
  <c r="M222" i="227"/>
  <c r="L216" i="227"/>
  <c r="L217" i="227" s="1"/>
  <c r="J216" i="227"/>
  <c r="L215" i="227"/>
  <c r="J215" i="227"/>
  <c r="M214" i="227"/>
  <c r="M213" i="227"/>
  <c r="M212" i="227"/>
  <c r="M211" i="227"/>
  <c r="M210" i="227"/>
  <c r="M209" i="227"/>
  <c r="M208" i="227"/>
  <c r="M207" i="227"/>
  <c r="M206" i="227"/>
  <c r="M205" i="227"/>
  <c r="M204" i="227"/>
  <c r="M203" i="227"/>
  <c r="M202" i="227"/>
  <c r="M201" i="227"/>
  <c r="M200" i="227"/>
  <c r="M199" i="227"/>
  <c r="M198" i="227"/>
  <c r="M197" i="227"/>
  <c r="M196" i="227"/>
  <c r="M195" i="227"/>
  <c r="M194" i="227"/>
  <c r="J192" i="227"/>
  <c r="J219" i="227" s="1"/>
  <c r="J191" i="227"/>
  <c r="J218" i="227" s="1"/>
  <c r="J22" i="227" s="1"/>
  <c r="M190" i="227"/>
  <c r="N190" i="227"/>
  <c r="M189" i="227"/>
  <c r="M188" i="227"/>
  <c r="M187" i="227"/>
  <c r="M186" i="227"/>
  <c r="M185" i="227"/>
  <c r="M184" i="227"/>
  <c r="M183" i="227"/>
  <c r="M182" i="227"/>
  <c r="N182" i="227"/>
  <c r="M181" i="227"/>
  <c r="M180" i="227"/>
  <c r="M179" i="227"/>
  <c r="M178" i="227"/>
  <c r="M177" i="227"/>
  <c r="M176" i="227"/>
  <c r="M175" i="227"/>
  <c r="M174" i="227"/>
  <c r="N174" i="227"/>
  <c r="M173" i="227"/>
  <c r="M172" i="227"/>
  <c r="M171" i="227"/>
  <c r="M170" i="227"/>
  <c r="L164" i="227"/>
  <c r="J164" i="227"/>
  <c r="L163" i="227"/>
  <c r="J163" i="227"/>
  <c r="M162" i="227"/>
  <c r="M161" i="227"/>
  <c r="M160" i="227"/>
  <c r="M159" i="227"/>
  <c r="M158" i="227"/>
  <c r="M157" i="227"/>
  <c r="M156" i="227"/>
  <c r="M155" i="227"/>
  <c r="M154" i="227"/>
  <c r="M153" i="227"/>
  <c r="M152" i="227"/>
  <c r="M151" i="227"/>
  <c r="M150" i="227"/>
  <c r="M149" i="227"/>
  <c r="M148" i="227"/>
  <c r="M147" i="227"/>
  <c r="M146" i="227"/>
  <c r="M145" i="227"/>
  <c r="M144" i="227"/>
  <c r="N144" i="227"/>
  <c r="M143" i="227"/>
  <c r="M142" i="227"/>
  <c r="J140" i="227"/>
  <c r="J139" i="227"/>
  <c r="J166" i="227" s="1"/>
  <c r="J21" i="227" s="1"/>
  <c r="M138" i="227"/>
  <c r="M137" i="227"/>
  <c r="M136" i="227"/>
  <c r="M135" i="227"/>
  <c r="M134" i="227"/>
  <c r="M133" i="227"/>
  <c r="M132" i="227"/>
  <c r="M131" i="227"/>
  <c r="M130" i="227"/>
  <c r="M129" i="227"/>
  <c r="M128" i="227"/>
  <c r="M127" i="227"/>
  <c r="M126" i="227"/>
  <c r="M125" i="227"/>
  <c r="M124" i="227"/>
  <c r="M123" i="227"/>
  <c r="M122" i="227"/>
  <c r="M121" i="227"/>
  <c r="M120" i="227"/>
  <c r="M119" i="227"/>
  <c r="M118" i="227"/>
  <c r="L112" i="227"/>
  <c r="J112" i="227"/>
  <c r="L111" i="227"/>
  <c r="J111" i="227"/>
  <c r="M110" i="227"/>
  <c r="M109" i="227"/>
  <c r="M108" i="227"/>
  <c r="M107" i="227"/>
  <c r="M106" i="227"/>
  <c r="M105" i="227"/>
  <c r="M104" i="227"/>
  <c r="M103" i="227"/>
  <c r="M102" i="227"/>
  <c r="M101" i="227"/>
  <c r="M100" i="227"/>
  <c r="M99" i="227"/>
  <c r="M98" i="227"/>
  <c r="M97" i="227"/>
  <c r="M96" i="227"/>
  <c r="M95" i="227"/>
  <c r="M94" i="227"/>
  <c r="M93" i="227"/>
  <c r="M92" i="227"/>
  <c r="M91" i="227"/>
  <c r="M90" i="227"/>
  <c r="M86" i="227"/>
  <c r="M85" i="227"/>
  <c r="M84" i="227"/>
  <c r="M83" i="227"/>
  <c r="M82" i="227"/>
  <c r="M81" i="227"/>
  <c r="M80" i="227"/>
  <c r="M79" i="227"/>
  <c r="M78" i="227"/>
  <c r="M77" i="227"/>
  <c r="M76" i="227"/>
  <c r="M75" i="227"/>
  <c r="M74" i="227"/>
  <c r="M73" i="227"/>
  <c r="M70" i="227"/>
  <c r="M69" i="227"/>
  <c r="M68" i="227"/>
  <c r="M67" i="227"/>
  <c r="M66" i="227"/>
  <c r="M61" i="227"/>
  <c r="M60" i="227"/>
  <c r="M59" i="227"/>
  <c r="M58" i="227"/>
  <c r="J404" i="226"/>
  <c r="J407" i="226" s="1"/>
  <c r="N407" i="226" s="1"/>
  <c r="N39" i="226" s="1"/>
  <c r="M402" i="226"/>
  <c r="M401" i="226"/>
  <c r="M400" i="226"/>
  <c r="M399" i="226"/>
  <c r="M398" i="226"/>
  <c r="M397" i="226"/>
  <c r="M396" i="226"/>
  <c r="M395" i="226"/>
  <c r="J403" i="226"/>
  <c r="M394" i="226"/>
  <c r="J392" i="226"/>
  <c r="N392" i="226" s="1"/>
  <c r="M390" i="226"/>
  <c r="M389" i="226"/>
  <c r="M388" i="226"/>
  <c r="M387" i="226"/>
  <c r="M386" i="226"/>
  <c r="M385" i="226"/>
  <c r="M384" i="226"/>
  <c r="M383" i="226"/>
  <c r="J391" i="226"/>
  <c r="M382" i="226"/>
  <c r="J376" i="226"/>
  <c r="N376" i="226" s="1"/>
  <c r="M374" i="226"/>
  <c r="M373" i="226"/>
  <c r="M372" i="226"/>
  <c r="M371" i="226"/>
  <c r="M370" i="226"/>
  <c r="M369" i="226"/>
  <c r="M368" i="226"/>
  <c r="M367" i="226"/>
  <c r="J375" i="226"/>
  <c r="N375" i="226" s="1"/>
  <c r="M366" i="226"/>
  <c r="J364" i="226"/>
  <c r="N364" i="226" s="1"/>
  <c r="M362" i="226"/>
  <c r="M361" i="226"/>
  <c r="M360" i="226"/>
  <c r="M359" i="226"/>
  <c r="M358" i="226"/>
  <c r="M357" i="226"/>
  <c r="M356" i="226"/>
  <c r="M355" i="226"/>
  <c r="J363" i="226"/>
  <c r="M354" i="226"/>
  <c r="J348" i="226"/>
  <c r="N348" i="226" s="1"/>
  <c r="J347" i="226"/>
  <c r="M346" i="226"/>
  <c r="M345" i="226"/>
  <c r="M344" i="226"/>
  <c r="M343" i="226"/>
  <c r="M342" i="226"/>
  <c r="M341" i="226"/>
  <c r="M340" i="226"/>
  <c r="M339" i="226"/>
  <c r="M338" i="226"/>
  <c r="M334" i="226"/>
  <c r="M333" i="226"/>
  <c r="M332" i="226"/>
  <c r="M331" i="226"/>
  <c r="M330" i="226"/>
  <c r="M329" i="226"/>
  <c r="M328" i="226"/>
  <c r="J336" i="226"/>
  <c r="M327" i="226"/>
  <c r="J335" i="226"/>
  <c r="N335" i="226" s="1"/>
  <c r="M326" i="226"/>
  <c r="J320" i="226"/>
  <c r="M318" i="226"/>
  <c r="M317" i="226"/>
  <c r="M316" i="226"/>
  <c r="M315" i="226"/>
  <c r="M314" i="226"/>
  <c r="M313" i="226"/>
  <c r="M312" i="226"/>
  <c r="M311" i="226"/>
  <c r="M310" i="226"/>
  <c r="M309" i="226"/>
  <c r="M308" i="226"/>
  <c r="M307" i="226"/>
  <c r="M306" i="226"/>
  <c r="M305" i="226"/>
  <c r="M304" i="226"/>
  <c r="M303" i="226"/>
  <c r="M302" i="226"/>
  <c r="M301" i="226"/>
  <c r="M300" i="226"/>
  <c r="M299" i="226"/>
  <c r="J319" i="226"/>
  <c r="N319" i="226" s="1"/>
  <c r="M298" i="226"/>
  <c r="M294" i="226"/>
  <c r="M293" i="226"/>
  <c r="M292" i="226"/>
  <c r="M291" i="226"/>
  <c r="M290" i="226"/>
  <c r="M289" i="226"/>
  <c r="M288" i="226"/>
  <c r="M287" i="226"/>
  <c r="M286" i="226"/>
  <c r="M285" i="226"/>
  <c r="M284" i="226"/>
  <c r="M283" i="226"/>
  <c r="M282" i="226"/>
  <c r="M281" i="226"/>
  <c r="M280" i="226"/>
  <c r="M279" i="226"/>
  <c r="M278" i="226"/>
  <c r="M277" i="226"/>
  <c r="M276" i="226"/>
  <c r="J296" i="226"/>
  <c r="N296" i="226" s="1"/>
  <c r="M275" i="226"/>
  <c r="J295" i="226"/>
  <c r="N295" i="226" s="1"/>
  <c r="M274" i="226"/>
  <c r="J268" i="226"/>
  <c r="N268" i="226" s="1"/>
  <c r="J267" i="226"/>
  <c r="M266" i="226"/>
  <c r="M265" i="226"/>
  <c r="M264" i="226"/>
  <c r="M263" i="226"/>
  <c r="M262" i="226"/>
  <c r="M261" i="226"/>
  <c r="M260" i="226"/>
  <c r="M259" i="226"/>
  <c r="M258" i="226"/>
  <c r="M257" i="226"/>
  <c r="M256" i="226"/>
  <c r="M255" i="226"/>
  <c r="M254" i="226"/>
  <c r="M253" i="226"/>
  <c r="M252" i="226"/>
  <c r="M251" i="226"/>
  <c r="M250" i="226"/>
  <c r="M249" i="226"/>
  <c r="M248" i="226"/>
  <c r="M247" i="226"/>
  <c r="M246" i="226"/>
  <c r="J244" i="226"/>
  <c r="M242" i="226"/>
  <c r="M241" i="226"/>
  <c r="M240" i="226"/>
  <c r="M239" i="226"/>
  <c r="M238" i="226"/>
  <c r="M237" i="226"/>
  <c r="M236" i="226"/>
  <c r="M235" i="226"/>
  <c r="M234" i="226"/>
  <c r="M233" i="226"/>
  <c r="M232" i="226"/>
  <c r="M231" i="226"/>
  <c r="M230" i="226"/>
  <c r="M229" i="226"/>
  <c r="M228" i="226"/>
  <c r="M227" i="226"/>
  <c r="M226" i="226"/>
  <c r="M225" i="226"/>
  <c r="M224" i="226"/>
  <c r="M223" i="226"/>
  <c r="J243" i="226"/>
  <c r="J270" i="226" s="1"/>
  <c r="M222" i="226"/>
  <c r="J215" i="226"/>
  <c r="N215" i="226" s="1"/>
  <c r="M214" i="226"/>
  <c r="M213" i="226"/>
  <c r="M212" i="226"/>
  <c r="M211" i="226"/>
  <c r="M210" i="226"/>
  <c r="M209" i="226"/>
  <c r="M208" i="226"/>
  <c r="M207" i="226"/>
  <c r="M206" i="226"/>
  <c r="M205" i="226"/>
  <c r="M204" i="226"/>
  <c r="M203" i="226"/>
  <c r="M202" i="226"/>
  <c r="M201" i="226"/>
  <c r="M200" i="226"/>
  <c r="M199" i="226"/>
  <c r="M198" i="226"/>
  <c r="M197" i="226"/>
  <c r="M196" i="226"/>
  <c r="M195" i="226"/>
  <c r="M194" i="226"/>
  <c r="M190" i="226"/>
  <c r="M189" i="226"/>
  <c r="M188" i="226"/>
  <c r="M187" i="226"/>
  <c r="M186" i="226"/>
  <c r="M185" i="226"/>
  <c r="M184" i="226"/>
  <c r="M183" i="226"/>
  <c r="M182" i="226"/>
  <c r="M181" i="226"/>
  <c r="M180" i="226"/>
  <c r="M179" i="226"/>
  <c r="M178" i="226"/>
  <c r="M177" i="226"/>
  <c r="M176" i="226"/>
  <c r="M175" i="226"/>
  <c r="M174" i="226"/>
  <c r="M173" i="226"/>
  <c r="M172" i="226"/>
  <c r="J192" i="226"/>
  <c r="M171" i="226"/>
  <c r="J191" i="226"/>
  <c r="M170" i="226"/>
  <c r="J164" i="226"/>
  <c r="N164" i="226" s="1"/>
  <c r="M162" i="226"/>
  <c r="M161" i="226"/>
  <c r="M160" i="226"/>
  <c r="M159" i="226"/>
  <c r="M158" i="226"/>
  <c r="M157" i="226"/>
  <c r="M156" i="226"/>
  <c r="M155" i="226"/>
  <c r="M154" i="226"/>
  <c r="M153" i="226"/>
  <c r="M152" i="226"/>
  <c r="M151" i="226"/>
  <c r="M150" i="226"/>
  <c r="M149" i="226"/>
  <c r="M148" i="226"/>
  <c r="M147" i="226"/>
  <c r="M146" i="226"/>
  <c r="M145" i="226"/>
  <c r="M144" i="226"/>
  <c r="M143" i="226"/>
  <c r="J163" i="226"/>
  <c r="M142" i="226"/>
  <c r="J140" i="226"/>
  <c r="M138" i="226"/>
  <c r="M137" i="226"/>
  <c r="M136" i="226"/>
  <c r="M135" i="226"/>
  <c r="M134" i="226"/>
  <c r="M133" i="226"/>
  <c r="M132" i="226"/>
  <c r="M131" i="226"/>
  <c r="M130" i="226"/>
  <c r="M129" i="226"/>
  <c r="M128" i="226"/>
  <c r="M127" i="226"/>
  <c r="M126" i="226"/>
  <c r="M125" i="226"/>
  <c r="M124" i="226"/>
  <c r="M123" i="226"/>
  <c r="M122" i="226"/>
  <c r="M121" i="226"/>
  <c r="M120" i="226"/>
  <c r="M119" i="226"/>
  <c r="J139" i="226"/>
  <c r="N139" i="226" s="1"/>
  <c r="M118" i="226"/>
  <c r="M110" i="226"/>
  <c r="M109" i="226"/>
  <c r="M108" i="226"/>
  <c r="M107" i="226"/>
  <c r="M106" i="226"/>
  <c r="M105" i="226"/>
  <c r="M104" i="226"/>
  <c r="M103" i="226"/>
  <c r="M102" i="226"/>
  <c r="M101" i="226"/>
  <c r="M100" i="226"/>
  <c r="M99" i="226"/>
  <c r="M98" i="226"/>
  <c r="M97" i="226"/>
  <c r="M96" i="226"/>
  <c r="M95" i="226"/>
  <c r="M94" i="226"/>
  <c r="M93" i="226"/>
  <c r="J112" i="226"/>
  <c r="N112" i="226" s="1"/>
  <c r="M92" i="226"/>
  <c r="M91" i="226"/>
  <c r="J111" i="226"/>
  <c r="N111" i="226" s="1"/>
  <c r="M90" i="226"/>
  <c r="M86" i="226"/>
  <c r="M85" i="226"/>
  <c r="M84" i="226"/>
  <c r="M83" i="226"/>
  <c r="M82" i="226"/>
  <c r="M81" i="226"/>
  <c r="M80" i="226"/>
  <c r="M79" i="226"/>
  <c r="M78" i="226"/>
  <c r="M77" i="226"/>
  <c r="M76" i="226"/>
  <c r="M75" i="226"/>
  <c r="M74" i="226"/>
  <c r="M73" i="226"/>
  <c r="M72" i="226"/>
  <c r="M71" i="226"/>
  <c r="M70" i="226"/>
  <c r="M69" i="226"/>
  <c r="M68" i="226"/>
  <c r="M67" i="226"/>
  <c r="M66" i="226"/>
  <c r="M61" i="226"/>
  <c r="M60" i="226"/>
  <c r="N201" i="228"/>
  <c r="N276" i="228"/>
  <c r="N294" i="228"/>
  <c r="N143" i="227"/>
  <c r="N277" i="227"/>
  <c r="N279" i="227"/>
  <c r="N285" i="227"/>
  <c r="N189" i="227"/>
  <c r="N301" i="227"/>
  <c r="J406" i="227"/>
  <c r="J27" i="227" s="1"/>
  <c r="L167" i="228"/>
  <c r="L33" i="228" s="1"/>
  <c r="N150" i="227"/>
  <c r="N158" i="227"/>
  <c r="N371" i="227"/>
  <c r="L217" i="228"/>
  <c r="N85" i="227"/>
  <c r="N131" i="227"/>
  <c r="N201" i="227"/>
  <c r="N209" i="227"/>
  <c r="N278" i="227"/>
  <c r="N286" i="227"/>
  <c r="N335" i="228"/>
  <c r="N403" i="228"/>
  <c r="N184" i="228"/>
  <c r="L351" i="228"/>
  <c r="L37" i="228" s="1"/>
  <c r="N225" i="228"/>
  <c r="N137" i="228"/>
  <c r="N336" i="228"/>
  <c r="N119" i="228"/>
  <c r="N173" i="228"/>
  <c r="N345" i="228"/>
  <c r="N348" i="228"/>
  <c r="J271" i="228"/>
  <c r="J35" i="228" s="1"/>
  <c r="N202" i="227"/>
  <c r="N210" i="227"/>
  <c r="N227" i="227"/>
  <c r="N235" i="227"/>
  <c r="N248" i="227"/>
  <c r="N264" i="227"/>
  <c r="N372" i="227"/>
  <c r="N102" i="227"/>
  <c r="N332" i="227"/>
  <c r="N345" i="227"/>
  <c r="N70" i="227"/>
  <c r="N195" i="227"/>
  <c r="N203" i="227"/>
  <c r="N211" i="227"/>
  <c r="N253" i="227"/>
  <c r="N261" i="227"/>
  <c r="L88" i="227"/>
  <c r="N300" i="227"/>
  <c r="N308" i="227"/>
  <c r="N316" i="227"/>
  <c r="N360" i="227"/>
  <c r="N384" i="227"/>
  <c r="N388" i="227"/>
  <c r="N176" i="227"/>
  <c r="N184" i="227"/>
  <c r="N188" i="227"/>
  <c r="J337" i="227"/>
  <c r="N364" i="227"/>
  <c r="N121" i="227"/>
  <c r="N175" i="227"/>
  <c r="N183" i="227"/>
  <c r="N226" i="227"/>
  <c r="N234" i="227"/>
  <c r="N242" i="227"/>
  <c r="N263" i="227"/>
  <c r="N302" i="227"/>
  <c r="N344" i="227"/>
  <c r="N75" i="227"/>
  <c r="N132" i="227"/>
  <c r="N151" i="227"/>
  <c r="N159" i="227"/>
  <c r="N225" i="227"/>
  <c r="N233" i="227"/>
  <c r="N241" i="227"/>
  <c r="N254" i="227"/>
  <c r="N262" i="227"/>
  <c r="J87" i="228"/>
  <c r="L87" i="228"/>
  <c r="L87" i="227"/>
  <c r="L89" i="227" s="1"/>
  <c r="L218" i="228"/>
  <c r="L22" i="228" s="1"/>
  <c r="N358" i="228"/>
  <c r="L378" i="228"/>
  <c r="L26" i="228" s="1"/>
  <c r="J245" i="228"/>
  <c r="N363" i="228"/>
  <c r="N152" i="227"/>
  <c r="N160" i="227"/>
  <c r="N357" i="227"/>
  <c r="N361" i="227"/>
  <c r="N153" i="227"/>
  <c r="N157" i="227"/>
  <c r="N363" i="227"/>
  <c r="J216" i="226"/>
  <c r="N216" i="226" s="1"/>
  <c r="J351" i="226"/>
  <c r="J37" i="226" s="1"/>
  <c r="J393" i="226"/>
  <c r="J219" i="226"/>
  <c r="J34" i="226" s="1"/>
  <c r="M102" i="213"/>
  <c r="M129" i="213"/>
  <c r="M128" i="213"/>
  <c r="M127" i="213"/>
  <c r="M126" i="213"/>
  <c r="M125" i="213"/>
  <c r="M152" i="213"/>
  <c r="M177" i="213"/>
  <c r="M176" i="213"/>
  <c r="M175" i="213"/>
  <c r="M174" i="213"/>
  <c r="M173" i="213"/>
  <c r="M204" i="213"/>
  <c r="M232" i="213"/>
  <c r="M231" i="213"/>
  <c r="M230" i="213"/>
  <c r="M229" i="213"/>
  <c r="M228" i="213"/>
  <c r="M259" i="213"/>
  <c r="M284" i="213"/>
  <c r="M283" i="213"/>
  <c r="M282" i="213"/>
  <c r="M281" i="213"/>
  <c r="M280" i="213"/>
  <c r="M306" i="213"/>
  <c r="M374" i="213"/>
  <c r="M373" i="213"/>
  <c r="M372" i="213"/>
  <c r="M371" i="213"/>
  <c r="M370" i="213"/>
  <c r="L376" i="213"/>
  <c r="J376" i="213"/>
  <c r="M369" i="213"/>
  <c r="M368" i="213"/>
  <c r="M367" i="213"/>
  <c r="M366" i="213"/>
  <c r="M362" i="213"/>
  <c r="M361" i="213"/>
  <c r="M360" i="213"/>
  <c r="M359" i="213"/>
  <c r="M358" i="213"/>
  <c r="M357" i="213"/>
  <c r="M356" i="213"/>
  <c r="M355" i="213"/>
  <c r="M354" i="213"/>
  <c r="M402" i="213"/>
  <c r="M401" i="213"/>
  <c r="M400" i="213"/>
  <c r="M399" i="213"/>
  <c r="L404" i="213"/>
  <c r="J404" i="213"/>
  <c r="M398" i="213"/>
  <c r="M397" i="213"/>
  <c r="M396" i="213"/>
  <c r="M395" i="213"/>
  <c r="M394" i="213"/>
  <c r="M390" i="213"/>
  <c r="M389" i="213"/>
  <c r="M388" i="213"/>
  <c r="M387" i="213"/>
  <c r="M386" i="213"/>
  <c r="M385" i="213"/>
  <c r="M384" i="213"/>
  <c r="M383" i="213"/>
  <c r="M382" i="213"/>
  <c r="M162" i="213"/>
  <c r="M161" i="213"/>
  <c r="M160" i="213"/>
  <c r="M159" i="213"/>
  <c r="M158" i="213"/>
  <c r="M157" i="213"/>
  <c r="M156" i="213"/>
  <c r="M155" i="213"/>
  <c r="M154" i="213"/>
  <c r="M153" i="213"/>
  <c r="M151" i="213"/>
  <c r="M150" i="213"/>
  <c r="M149" i="213"/>
  <c r="M148" i="213"/>
  <c r="M147" i="213"/>
  <c r="M146" i="213"/>
  <c r="M145" i="213"/>
  <c r="M144" i="213"/>
  <c r="M143" i="213"/>
  <c r="M142" i="213"/>
  <c r="M138" i="213"/>
  <c r="M137" i="213"/>
  <c r="M136" i="213"/>
  <c r="M135" i="213"/>
  <c r="M134" i="213"/>
  <c r="M133" i="213"/>
  <c r="M132" i="213"/>
  <c r="M131" i="213"/>
  <c r="M130" i="213"/>
  <c r="M124" i="213"/>
  <c r="M123" i="213"/>
  <c r="M122" i="213"/>
  <c r="M121" i="213"/>
  <c r="M120" i="213"/>
  <c r="M119" i="213"/>
  <c r="L139" i="213"/>
  <c r="M118" i="213"/>
  <c r="M214" i="213"/>
  <c r="M213" i="213"/>
  <c r="M212" i="213"/>
  <c r="M211" i="213"/>
  <c r="M210" i="213"/>
  <c r="M209" i="213"/>
  <c r="M208" i="213"/>
  <c r="M207" i="213"/>
  <c r="M206" i="213"/>
  <c r="M205" i="213"/>
  <c r="M203" i="213"/>
  <c r="M202" i="213"/>
  <c r="M201" i="213"/>
  <c r="M200" i="213"/>
  <c r="M199" i="213"/>
  <c r="L215" i="213"/>
  <c r="J215" i="213"/>
  <c r="M198" i="213"/>
  <c r="M197" i="213"/>
  <c r="M196" i="213"/>
  <c r="M195" i="213"/>
  <c r="M194" i="213"/>
  <c r="M190" i="213"/>
  <c r="M189" i="213"/>
  <c r="M188" i="213"/>
  <c r="M187" i="213"/>
  <c r="M186" i="213"/>
  <c r="M185" i="213"/>
  <c r="M184" i="213"/>
  <c r="M183" i="213"/>
  <c r="M182" i="213"/>
  <c r="M181" i="213"/>
  <c r="M180" i="213"/>
  <c r="M179" i="213"/>
  <c r="M178" i="213"/>
  <c r="M172" i="213"/>
  <c r="M171" i="213"/>
  <c r="M170" i="213"/>
  <c r="M266" i="213"/>
  <c r="M265" i="213"/>
  <c r="M264" i="213"/>
  <c r="M263" i="213"/>
  <c r="M262" i="213"/>
  <c r="M261" i="213"/>
  <c r="M260" i="213"/>
  <c r="M258" i="213"/>
  <c r="M257" i="213"/>
  <c r="M256" i="213"/>
  <c r="M255" i="213"/>
  <c r="M254" i="213"/>
  <c r="M253" i="213"/>
  <c r="M252" i="213"/>
  <c r="M251" i="213"/>
  <c r="L267" i="213"/>
  <c r="J267" i="213"/>
  <c r="M250" i="213"/>
  <c r="M249" i="213"/>
  <c r="M248" i="213"/>
  <c r="M247" i="213"/>
  <c r="M246" i="213"/>
  <c r="M242" i="213"/>
  <c r="M241" i="213"/>
  <c r="M240" i="213"/>
  <c r="M239" i="213"/>
  <c r="M238" i="213"/>
  <c r="M237" i="213"/>
  <c r="M236" i="213"/>
  <c r="M235" i="213"/>
  <c r="M234" i="213"/>
  <c r="M233" i="213"/>
  <c r="M227" i="213"/>
  <c r="M226" i="213"/>
  <c r="M225" i="213"/>
  <c r="M224" i="213"/>
  <c r="M223" i="213"/>
  <c r="L243" i="213"/>
  <c r="M222" i="213"/>
  <c r="M318" i="213"/>
  <c r="M317" i="213"/>
  <c r="M316" i="213"/>
  <c r="M315" i="213"/>
  <c r="M314" i="213"/>
  <c r="M313" i="213"/>
  <c r="M312" i="213"/>
  <c r="M311" i="213"/>
  <c r="M310" i="213"/>
  <c r="M309" i="213"/>
  <c r="M308" i="213"/>
  <c r="M307" i="213"/>
  <c r="M305" i="213"/>
  <c r="M304" i="213"/>
  <c r="L320" i="213"/>
  <c r="J320" i="213"/>
  <c r="M303" i="213"/>
  <c r="M302" i="213"/>
  <c r="M301" i="213"/>
  <c r="M300" i="213"/>
  <c r="M299" i="213"/>
  <c r="M298" i="213"/>
  <c r="M294" i="213"/>
  <c r="M293" i="213"/>
  <c r="M292" i="213"/>
  <c r="M291" i="213"/>
  <c r="M290" i="213"/>
  <c r="M289" i="213"/>
  <c r="M288" i="213"/>
  <c r="M287" i="213"/>
  <c r="M286" i="213"/>
  <c r="M285" i="213"/>
  <c r="M279" i="213"/>
  <c r="M278" i="213"/>
  <c r="M277" i="213"/>
  <c r="M276" i="213"/>
  <c r="M275" i="213"/>
  <c r="M274" i="213"/>
  <c r="M346" i="213"/>
  <c r="M345" i="213"/>
  <c r="M344" i="213"/>
  <c r="M343" i="213"/>
  <c r="L348" i="213"/>
  <c r="J348" i="213"/>
  <c r="L347" i="213"/>
  <c r="J347" i="213"/>
  <c r="M342" i="213"/>
  <c r="M341" i="213"/>
  <c r="M340" i="213"/>
  <c r="M339" i="213"/>
  <c r="M338" i="213"/>
  <c r="M334" i="213"/>
  <c r="M333" i="213"/>
  <c r="M332" i="213"/>
  <c r="M331" i="213"/>
  <c r="M330" i="213"/>
  <c r="M329" i="213"/>
  <c r="M328" i="213"/>
  <c r="M327" i="213"/>
  <c r="M326" i="213"/>
  <c r="M91" i="213"/>
  <c r="L268" i="213"/>
  <c r="L216" i="213"/>
  <c r="L319" i="213"/>
  <c r="N345" i="213"/>
  <c r="N360" i="213"/>
  <c r="N387" i="213"/>
  <c r="N371" i="213"/>
  <c r="N344" i="213"/>
  <c r="N388" i="213"/>
  <c r="J364" i="213"/>
  <c r="N372" i="213"/>
  <c r="N399" i="213"/>
  <c r="L364" i="213"/>
  <c r="N359" i="213"/>
  <c r="N332" i="213"/>
  <c r="N343" i="213"/>
  <c r="N331" i="213"/>
  <c r="M29" i="211"/>
  <c r="CR44" i="211" s="1"/>
  <c r="M30" i="211"/>
  <c r="CR45" i="211" s="1"/>
  <c r="M31" i="211"/>
  <c r="CR46" i="211" s="1"/>
  <c r="M32" i="211"/>
  <c r="CR47" i="211" s="1"/>
  <c r="M33" i="211"/>
  <c r="CR48" i="211" s="1"/>
  <c r="M34" i="211"/>
  <c r="CR49" i="211" s="1"/>
  <c r="M35" i="211"/>
  <c r="J29" i="211"/>
  <c r="CQ44" i="211" s="1"/>
  <c r="J30" i="211"/>
  <c r="CQ45" i="211" s="1"/>
  <c r="J32" i="211"/>
  <c r="CQ47" i="211" s="1"/>
  <c r="J33" i="211"/>
  <c r="CQ48" i="211" s="1"/>
  <c r="J34" i="211"/>
  <c r="CQ49" i="211" s="1"/>
  <c r="J35" i="211"/>
  <c r="M28" i="211"/>
  <c r="CR43" i="211" s="1"/>
  <c r="J28" i="211"/>
  <c r="CQ43" i="211" s="1"/>
  <c r="M110" i="213"/>
  <c r="M109" i="213"/>
  <c r="M108" i="213"/>
  <c r="M107" i="213"/>
  <c r="M106" i="213"/>
  <c r="M105" i="213"/>
  <c r="M104" i="213"/>
  <c r="M103" i="213"/>
  <c r="M101" i="213"/>
  <c r="M100" i="213"/>
  <c r="M99" i="213"/>
  <c r="M98" i="213"/>
  <c r="M97" i="213"/>
  <c r="M96" i="213"/>
  <c r="M95" i="213"/>
  <c r="M94" i="213"/>
  <c r="M93" i="213"/>
  <c r="M92" i="213"/>
  <c r="M90" i="213"/>
  <c r="M86" i="213"/>
  <c r="M66" i="213"/>
  <c r="M61" i="213"/>
  <c r="M60" i="213"/>
  <c r="L112" i="213"/>
  <c r="C31" i="222"/>
  <c r="J14" i="222" s="1"/>
  <c r="E38" i="222"/>
  <c r="L15" i="222" s="1"/>
  <c r="D38" i="222"/>
  <c r="K15" i="222" s="1"/>
  <c r="C38" i="222"/>
  <c r="J15" i="222" s="1"/>
  <c r="D31" i="222"/>
  <c r="K14" i="222" s="1"/>
  <c r="E31" i="222"/>
  <c r="L14" i="222" s="1"/>
  <c r="Q66" i="211"/>
  <c r="O66" i="211"/>
  <c r="O67" i="211"/>
  <c r="O68" i="211"/>
  <c r="O69" i="211"/>
  <c r="O70" i="211"/>
  <c r="O71" i="211"/>
  <c r="O72" i="211"/>
  <c r="O73" i="211"/>
  <c r="O74" i="211"/>
  <c r="O75" i="211"/>
  <c r="O76" i="211"/>
  <c r="O77" i="211"/>
  <c r="O78" i="211"/>
  <c r="AA22" i="211"/>
  <c r="R22" i="211"/>
  <c r="Q76" i="211"/>
  <c r="Q65" i="211"/>
  <c r="F22" i="211"/>
  <c r="AF17" i="211"/>
  <c r="O18" i="211"/>
  <c r="AW74" i="211"/>
  <c r="CI38" i="211"/>
  <c r="CK38" i="211"/>
  <c r="BG38" i="211"/>
  <c r="AW38" i="211"/>
  <c r="CK37" i="211"/>
  <c r="CI37" i="211"/>
  <c r="BG37" i="211"/>
  <c r="AW37" i="211"/>
  <c r="CK55" i="211"/>
  <c r="CI55" i="211"/>
  <c r="BG55" i="211"/>
  <c r="AW55" i="211"/>
  <c r="AA21" i="211"/>
  <c r="K8" i="211"/>
  <c r="F21" i="211"/>
  <c r="CK43" i="211"/>
  <c r="CK44" i="211"/>
  <c r="CK45" i="211"/>
  <c r="CK46" i="211"/>
  <c r="CK47" i="211"/>
  <c r="CK48" i="211"/>
  <c r="CK49" i="211"/>
  <c r="CK50" i="211"/>
  <c r="CK51" i="211"/>
  <c r="CK52" i="211"/>
  <c r="CK53" i="211"/>
  <c r="CK54" i="211"/>
  <c r="CI43" i="211"/>
  <c r="CI44" i="211"/>
  <c r="CI45" i="211"/>
  <c r="CI46" i="211"/>
  <c r="CI47" i="211"/>
  <c r="CI48" i="211"/>
  <c r="CI49" i="211"/>
  <c r="CI50" i="211"/>
  <c r="CI51" i="211"/>
  <c r="CI52" i="211"/>
  <c r="CI53" i="211"/>
  <c r="CI54" i="211"/>
  <c r="BG43" i="211"/>
  <c r="BG44" i="211"/>
  <c r="BG45" i="211"/>
  <c r="BG46" i="211"/>
  <c r="BG47" i="211"/>
  <c r="BG48" i="211"/>
  <c r="BG49" i="211"/>
  <c r="BG50" i="211"/>
  <c r="BG51" i="211"/>
  <c r="BG52" i="211"/>
  <c r="BG53" i="211"/>
  <c r="BG54" i="211"/>
  <c r="AW43" i="211"/>
  <c r="AW44" i="211"/>
  <c r="AW45" i="211"/>
  <c r="AW46" i="211"/>
  <c r="AW47" i="211"/>
  <c r="AW48" i="211"/>
  <c r="AW49" i="211"/>
  <c r="AW50" i="211"/>
  <c r="AW51" i="211"/>
  <c r="AW52" i="211"/>
  <c r="AW53" i="211"/>
  <c r="AW54" i="211"/>
  <c r="CK36" i="211"/>
  <c r="CI36" i="211"/>
  <c r="BG36" i="211"/>
  <c r="AW36" i="211"/>
  <c r="Z32" i="211"/>
  <c r="Z33" i="211"/>
  <c r="Z34" i="211"/>
  <c r="W32" i="211"/>
  <c r="AH32" i="211" s="1"/>
  <c r="W33" i="211"/>
  <c r="W34" i="211"/>
  <c r="AW71" i="211"/>
  <c r="AW73" i="211"/>
  <c r="AP75" i="211"/>
  <c r="AW75" i="211"/>
  <c r="AP76" i="211"/>
  <c r="AW76" i="211"/>
  <c r="AP77" i="211"/>
  <c r="AW77" i="211"/>
  <c r="AP78" i="211"/>
  <c r="AW78" i="211"/>
  <c r="J37" i="207"/>
  <c r="J38" i="207" s="1"/>
  <c r="AO27" i="211" s="1"/>
  <c r="J67" i="207"/>
  <c r="AO56" i="211" s="1"/>
  <c r="J68" i="207"/>
  <c r="AO57" i="211" s="1"/>
  <c r="J69" i="207"/>
  <c r="AO58" i="211" s="1"/>
  <c r="J70" i="207"/>
  <c r="AO59" i="211" s="1"/>
  <c r="J71" i="207"/>
  <c r="AO60" i="211" s="1"/>
  <c r="J72" i="207"/>
  <c r="AO61" i="211" s="1"/>
  <c r="J77" i="207"/>
  <c r="AO66" i="211" s="1"/>
  <c r="J78" i="207"/>
  <c r="AO67" i="211" s="1"/>
  <c r="J80" i="207"/>
  <c r="AO69" i="211" s="1"/>
  <c r="J51" i="207"/>
  <c r="AO40" i="211" s="1"/>
  <c r="J53" i="207"/>
  <c r="AO42" i="211" s="1"/>
  <c r="J55" i="207"/>
  <c r="AO44" i="211" s="1"/>
  <c r="J73" i="207"/>
  <c r="AO62" i="211" s="1"/>
  <c r="J54" i="207"/>
  <c r="AO43" i="211" s="1"/>
  <c r="AO63" i="211"/>
  <c r="AO64" i="211"/>
  <c r="J40" i="207"/>
  <c r="AO29" i="211" s="1"/>
  <c r="J15" i="211"/>
  <c r="Z29" i="211"/>
  <c r="Z30" i="211"/>
  <c r="Z31" i="211"/>
  <c r="Z35" i="211"/>
  <c r="W29" i="211"/>
  <c r="AH29" i="211" s="1"/>
  <c r="W30" i="211"/>
  <c r="W31" i="211"/>
  <c r="AH31" i="211" s="1"/>
  <c r="W35" i="211"/>
  <c r="Z28" i="211"/>
  <c r="J42" i="207"/>
  <c r="AO31" i="211" s="1"/>
  <c r="J43" i="207"/>
  <c r="AO32" i="211" s="1"/>
  <c r="J46" i="207"/>
  <c r="AO35" i="211" s="1"/>
  <c r="J44" i="207"/>
  <c r="AO33" i="211" s="1"/>
  <c r="J47" i="207"/>
  <c r="AO36" i="211" s="1"/>
  <c r="CI74" i="211"/>
  <c r="BG73" i="211"/>
  <c r="BG72" i="211"/>
  <c r="CI71" i="211"/>
  <c r="CI70" i="211"/>
  <c r="CI68" i="211"/>
  <c r="CI69" i="211"/>
  <c r="CK28" i="211"/>
  <c r="CK29" i="211"/>
  <c r="CK30" i="211"/>
  <c r="CK31" i="211"/>
  <c r="CK32" i="211"/>
  <c r="CK33" i="211"/>
  <c r="CK34" i="211"/>
  <c r="CK35" i="211"/>
  <c r="CI28" i="211"/>
  <c r="CI29" i="211"/>
  <c r="CI30" i="211"/>
  <c r="CI31" i="211"/>
  <c r="CI32" i="211"/>
  <c r="CI33" i="211"/>
  <c r="CI34" i="211"/>
  <c r="CI35" i="211"/>
  <c r="BG28" i="211"/>
  <c r="BG29" i="211"/>
  <c r="BG30" i="211"/>
  <c r="BG31" i="211"/>
  <c r="BG32" i="211"/>
  <c r="BG33" i="211"/>
  <c r="BG34" i="211"/>
  <c r="BG35" i="211"/>
  <c r="AW28" i="211"/>
  <c r="AW29" i="211"/>
  <c r="AW30" i="211"/>
  <c r="AW31" i="211"/>
  <c r="AW32" i="211"/>
  <c r="AW33" i="211"/>
  <c r="AW34" i="211"/>
  <c r="AW35" i="211"/>
  <c r="J45" i="207"/>
  <c r="AO34" i="211" s="1"/>
  <c r="F17" i="211"/>
  <c r="Y8" i="211"/>
  <c r="X5" i="211"/>
  <c r="F5" i="211"/>
  <c r="CK78" i="211"/>
  <c r="CI78" i="211"/>
  <c r="BG78" i="211"/>
  <c r="CK77" i="211"/>
  <c r="CI77" i="211"/>
  <c r="BG77" i="211"/>
  <c r="CK76" i="211"/>
  <c r="CI76" i="211"/>
  <c r="BG76" i="211"/>
  <c r="CK75" i="211"/>
  <c r="CI75" i="211"/>
  <c r="BG75" i="211"/>
  <c r="CF74" i="211"/>
  <c r="CE74" i="211"/>
  <c r="CD74" i="211"/>
  <c r="BW74" i="211"/>
  <c r="BV74" i="211"/>
  <c r="BU74" i="211"/>
  <c r="BN74" i="211"/>
  <c r="BM74" i="211"/>
  <c r="BL74" i="211"/>
  <c r="CK73" i="211"/>
  <c r="CI73" i="211"/>
  <c r="CK72" i="211"/>
  <c r="CI72" i="211"/>
  <c r="CK71" i="211"/>
  <c r="CG71" i="211"/>
  <c r="CF71" i="211"/>
  <c r="CE71" i="211"/>
  <c r="BW71" i="211"/>
  <c r="BV71" i="211"/>
  <c r="BU71" i="211"/>
  <c r="BN71" i="211"/>
  <c r="BM71" i="211"/>
  <c r="BL71" i="211"/>
  <c r="CF70" i="211"/>
  <c r="CD70" i="211"/>
  <c r="CC70" i="211"/>
  <c r="CB70" i="211"/>
  <c r="CA70" i="211"/>
  <c r="BZ70" i="211"/>
  <c r="BY70" i="211"/>
  <c r="BW70" i="211"/>
  <c r="BU70" i="211"/>
  <c r="BT70" i="211"/>
  <c r="BR70" i="211"/>
  <c r="BP70" i="211"/>
  <c r="BN70" i="211"/>
  <c r="BL70" i="211"/>
  <c r="BK70" i="211"/>
  <c r="BI70" i="211"/>
  <c r="BG70" i="211"/>
  <c r="BG69" i="211"/>
  <c r="BG68" i="211"/>
  <c r="CK67" i="211"/>
  <c r="CI67" i="211"/>
  <c r="BG67" i="211"/>
  <c r="CK66" i="211"/>
  <c r="CI66" i="211"/>
  <c r="BG66" i="211"/>
  <c r="CK65" i="211"/>
  <c r="CI65" i="211"/>
  <c r="BG65" i="211"/>
  <c r="CK64" i="211"/>
  <c r="CI64" i="211"/>
  <c r="BG64" i="211"/>
  <c r="AW64" i="211"/>
  <c r="CK63" i="211"/>
  <c r="CI63" i="211"/>
  <c r="BG63" i="211"/>
  <c r="AW63" i="211"/>
  <c r="CK62" i="211"/>
  <c r="CI62" i="211"/>
  <c r="BG62" i="211"/>
  <c r="AW62" i="211"/>
  <c r="CK61" i="211"/>
  <c r="CI61" i="211"/>
  <c r="BG61" i="211"/>
  <c r="AW61" i="211"/>
  <c r="CK60" i="211"/>
  <c r="CI60" i="211"/>
  <c r="BG60" i="211"/>
  <c r="AW60" i="211"/>
  <c r="CK59" i="211"/>
  <c r="CI59" i="211"/>
  <c r="BG59" i="211"/>
  <c r="AW59" i="211"/>
  <c r="CK58" i="211"/>
  <c r="CI58" i="211"/>
  <c r="BG58" i="211"/>
  <c r="AW58" i="211"/>
  <c r="CK57" i="211"/>
  <c r="CI57" i="211"/>
  <c r="BG57" i="211"/>
  <c r="AW57" i="211"/>
  <c r="CK56" i="211"/>
  <c r="CI56" i="211"/>
  <c r="BG56" i="211"/>
  <c r="AW56" i="211"/>
  <c r="H46" i="211"/>
  <c r="B46" i="211"/>
  <c r="CK42" i="211"/>
  <c r="CI42" i="211"/>
  <c r="BG42" i="211"/>
  <c r="AW42" i="211"/>
  <c r="CK41" i="211"/>
  <c r="CI41" i="211"/>
  <c r="BG41" i="211"/>
  <c r="AW41" i="211"/>
  <c r="CI40" i="211"/>
  <c r="BG40" i="211"/>
  <c r="CI39" i="211"/>
  <c r="BG39" i="211"/>
  <c r="CK27" i="211"/>
  <c r="CI27" i="211"/>
  <c r="BG27" i="211"/>
  <c r="AW27" i="211"/>
  <c r="CK26" i="211"/>
  <c r="CI26" i="211"/>
  <c r="BG26" i="211"/>
  <c r="AW26" i="211"/>
  <c r="AP26" i="211"/>
  <c r="X19" i="211"/>
  <c r="AF19" i="211" s="1"/>
  <c r="F19" i="211"/>
  <c r="O19" i="211" s="1"/>
  <c r="R17" i="211"/>
  <c r="X17" i="211"/>
  <c r="F18" i="211"/>
  <c r="AB18" i="211" s="1"/>
  <c r="P14" i="211"/>
  <c r="L14" i="211"/>
  <c r="G14" i="211"/>
  <c r="F13" i="211"/>
  <c r="O11" i="211"/>
  <c r="F11" i="211"/>
  <c r="AD11" i="211" s="1"/>
  <c r="H7" i="153"/>
  <c r="O199" i="203"/>
  <c r="I80" i="153"/>
  <c r="J31" i="153"/>
  <c r="X33" i="153"/>
  <c r="H37" i="153"/>
  <c r="H36" i="153"/>
  <c r="V31" i="153"/>
  <c r="V30" i="153"/>
  <c r="J30" i="153"/>
  <c r="Q33" i="153"/>
  <c r="I33" i="153"/>
  <c r="H15" i="153"/>
  <c r="X14" i="153"/>
  <c r="Q14" i="153"/>
  <c r="V12" i="153"/>
  <c r="V11" i="153"/>
  <c r="J11" i="153"/>
  <c r="H8" i="153"/>
  <c r="P52" i="187"/>
  <c r="P51" i="187"/>
  <c r="P39" i="187"/>
  <c r="I44" i="187" s="1"/>
  <c r="P30" i="187"/>
  <c r="P31" i="187" s="1"/>
  <c r="O237" i="203"/>
  <c r="O200" i="203"/>
  <c r="P7" i="187"/>
  <c r="P11" i="187"/>
  <c r="P12" i="187"/>
  <c r="P13" i="187"/>
  <c r="P16" i="187"/>
  <c r="O208" i="203"/>
  <c r="H131" i="153"/>
  <c r="H130" i="153"/>
  <c r="H129" i="153"/>
  <c r="X126" i="153"/>
  <c r="Q126" i="153"/>
  <c r="V124" i="153"/>
  <c r="J124" i="153"/>
  <c r="V123" i="153"/>
  <c r="J123" i="153"/>
  <c r="H122" i="153"/>
  <c r="H121" i="153"/>
  <c r="H85" i="153"/>
  <c r="H84" i="153"/>
  <c r="H83" i="153"/>
  <c r="X61" i="153"/>
  <c r="H62" i="153"/>
  <c r="H81" i="153"/>
  <c r="X80" i="153"/>
  <c r="Q80" i="153"/>
  <c r="V78" i="153"/>
  <c r="J78" i="153"/>
  <c r="V77" i="153"/>
  <c r="J77" i="153"/>
  <c r="H76" i="153"/>
  <c r="H75" i="153"/>
  <c r="I61" i="153"/>
  <c r="I14" i="153"/>
  <c r="Q61" i="153"/>
  <c r="V59" i="153"/>
  <c r="J59" i="153"/>
  <c r="V58" i="153"/>
  <c r="J58" i="153"/>
  <c r="H57" i="153"/>
  <c r="H56" i="153"/>
  <c r="H55" i="153"/>
  <c r="H54" i="153"/>
  <c r="Q107" i="153"/>
  <c r="X107" i="153"/>
  <c r="H101" i="153"/>
  <c r="H100" i="153"/>
  <c r="H102" i="153"/>
  <c r="H103" i="153"/>
  <c r="J104" i="153"/>
  <c r="V104" i="153"/>
  <c r="V105" i="153"/>
  <c r="J105" i="153"/>
  <c r="H9" i="153"/>
  <c r="J56" i="207"/>
  <c r="AO45" i="211" s="1"/>
  <c r="J57" i="207"/>
  <c r="AO46" i="211" s="1"/>
  <c r="AO72" i="211"/>
  <c r="AO71" i="211"/>
  <c r="AO70" i="211"/>
  <c r="J48" i="207"/>
  <c r="AO37" i="211" s="1"/>
  <c r="AO75" i="211"/>
  <c r="AO76" i="211"/>
  <c r="J49" i="207"/>
  <c r="AO38" i="211" s="1"/>
  <c r="AO74" i="211"/>
  <c r="J58" i="207"/>
  <c r="AO47" i="211" s="1"/>
  <c r="J59" i="207"/>
  <c r="AO48" i="211" s="1"/>
  <c r="AO65" i="211"/>
  <c r="AO39" i="211"/>
  <c r="AO41" i="211"/>
  <c r="AO68" i="211"/>
  <c r="J88" i="207"/>
  <c r="AO77" i="211" s="1"/>
  <c r="J60" i="207"/>
  <c r="AO49" i="211" s="1"/>
  <c r="J61" i="207"/>
  <c r="AO50" i="211" s="1"/>
  <c r="J62" i="207"/>
  <c r="AO51" i="211" s="1"/>
  <c r="J63" i="207"/>
  <c r="AO52" i="211" s="1"/>
  <c r="J64" i="207"/>
  <c r="AO53" i="211" s="1"/>
  <c r="H120" i="153"/>
  <c r="H74" i="153"/>
  <c r="H27" i="153"/>
  <c r="J12" i="153"/>
  <c r="H10" i="153"/>
  <c r="J65" i="207"/>
  <c r="AO54" i="211" s="1"/>
  <c r="J66" i="207"/>
  <c r="AO55" i="211" s="1"/>
  <c r="O102" i="203"/>
  <c r="O69" i="203"/>
  <c r="O36" i="203"/>
  <c r="H34" i="153"/>
  <c r="H29" i="153"/>
  <c r="L51" i="228" l="1"/>
  <c r="N69" i="228"/>
  <c r="N77" i="228"/>
  <c r="N85" i="228"/>
  <c r="N97" i="228"/>
  <c r="N105" i="228"/>
  <c r="N121" i="228"/>
  <c r="N129" i="228"/>
  <c r="N149" i="228"/>
  <c r="N157" i="228"/>
  <c r="N181" i="228"/>
  <c r="N189" i="228"/>
  <c r="N209" i="228"/>
  <c r="N233" i="228"/>
  <c r="N241" i="228"/>
  <c r="N253" i="228"/>
  <c r="N261" i="228"/>
  <c r="N278" i="228"/>
  <c r="N286" i="228"/>
  <c r="N306" i="228"/>
  <c r="N314" i="228"/>
  <c r="N330" i="228"/>
  <c r="N342" i="228"/>
  <c r="N370" i="228"/>
  <c r="N386" i="228"/>
  <c r="N396" i="228"/>
  <c r="N60" i="227"/>
  <c r="N163" i="227"/>
  <c r="N164" i="227"/>
  <c r="N78" i="227"/>
  <c r="N86" i="227"/>
  <c r="N98" i="227"/>
  <c r="N106" i="227"/>
  <c r="N348" i="227"/>
  <c r="L218" i="227"/>
  <c r="J351" i="227"/>
  <c r="J37" i="227" s="1"/>
  <c r="N304" i="227"/>
  <c r="N312" i="227"/>
  <c r="N328" i="227"/>
  <c r="N340" i="227"/>
  <c r="N356" i="227"/>
  <c r="N368" i="227"/>
  <c r="N396" i="227"/>
  <c r="N59" i="227"/>
  <c r="N72" i="227"/>
  <c r="N80" i="227"/>
  <c r="N92" i="227"/>
  <c r="N100" i="227"/>
  <c r="N108" i="227"/>
  <c r="N124" i="227"/>
  <c r="N149" i="227"/>
  <c r="N173" i="227"/>
  <c r="N181" i="227"/>
  <c r="L365" i="227"/>
  <c r="J271" i="227"/>
  <c r="J35" i="227" s="1"/>
  <c r="J297" i="227"/>
  <c r="J269" i="226"/>
  <c r="N244" i="226"/>
  <c r="J405" i="226"/>
  <c r="N81" i="226"/>
  <c r="N101" i="226"/>
  <c r="N181" i="226"/>
  <c r="N225" i="226"/>
  <c r="N253" i="226"/>
  <c r="N106" i="226"/>
  <c r="J271" i="226"/>
  <c r="J35" i="226" s="1"/>
  <c r="L113" i="226"/>
  <c r="J297" i="226"/>
  <c r="N69" i="226"/>
  <c r="N177" i="226"/>
  <c r="N185" i="226"/>
  <c r="N205" i="226"/>
  <c r="N229" i="226"/>
  <c r="N237" i="226"/>
  <c r="N249" i="226"/>
  <c r="N265" i="226"/>
  <c r="N289" i="226"/>
  <c r="N400" i="226"/>
  <c r="N105" i="226"/>
  <c r="N121" i="226"/>
  <c r="AC30" i="211"/>
  <c r="AC34" i="211"/>
  <c r="N96" i="228"/>
  <c r="N240" i="228"/>
  <c r="N397" i="228"/>
  <c r="L349" i="228"/>
  <c r="J269" i="228"/>
  <c r="L337" i="228"/>
  <c r="N376" i="228"/>
  <c r="J407" i="228"/>
  <c r="N357" i="213"/>
  <c r="N385" i="213"/>
  <c r="N163" i="228"/>
  <c r="J217" i="228"/>
  <c r="N122" i="228"/>
  <c r="N150" i="228"/>
  <c r="N192" i="228"/>
  <c r="N243" i="228"/>
  <c r="L393" i="228"/>
  <c r="N277" i="228"/>
  <c r="N285" i="228"/>
  <c r="N293" i="228"/>
  <c r="N305" i="228"/>
  <c r="N313" i="228"/>
  <c r="N329" i="228"/>
  <c r="N341" i="228"/>
  <c r="N357" i="228"/>
  <c r="N369" i="228"/>
  <c r="N385" i="228"/>
  <c r="J113" i="228"/>
  <c r="L321" i="228"/>
  <c r="N391" i="228"/>
  <c r="J89" i="228"/>
  <c r="N139" i="228"/>
  <c r="L393" i="227"/>
  <c r="N391" i="227"/>
  <c r="N146" i="227"/>
  <c r="N154" i="227"/>
  <c r="N162" i="227"/>
  <c r="N178" i="227"/>
  <c r="N122" i="227"/>
  <c r="L166" i="227"/>
  <c r="N166" i="227" s="1"/>
  <c r="N21" i="227" s="1"/>
  <c r="N196" i="227"/>
  <c r="N204" i="227"/>
  <c r="N212" i="227"/>
  <c r="N228" i="227"/>
  <c r="N236" i="227"/>
  <c r="N256" i="227"/>
  <c r="N280" i="227"/>
  <c r="N288" i="227"/>
  <c r="N294" i="227"/>
  <c r="N305" i="227"/>
  <c r="N313" i="227"/>
  <c r="N329" i="227"/>
  <c r="N341" i="227"/>
  <c r="N369" i="227"/>
  <c r="N385" i="227"/>
  <c r="N397" i="227"/>
  <c r="N135" i="227"/>
  <c r="L193" i="227"/>
  <c r="L405" i="227"/>
  <c r="N296" i="227"/>
  <c r="N111" i="227"/>
  <c r="N268" i="227"/>
  <c r="N320" i="227"/>
  <c r="N390" i="213"/>
  <c r="N402" i="213"/>
  <c r="N328" i="213"/>
  <c r="N356" i="213"/>
  <c r="J336" i="213"/>
  <c r="N336" i="213" s="1"/>
  <c r="N275" i="213"/>
  <c r="N195" i="213"/>
  <c r="J268" i="213"/>
  <c r="J269" i="213" s="1"/>
  <c r="J139" i="213"/>
  <c r="N139" i="213" s="1"/>
  <c r="J392" i="213"/>
  <c r="J407" i="213" s="1"/>
  <c r="J39" i="213" s="1"/>
  <c r="N223" i="213"/>
  <c r="N109" i="213"/>
  <c r="N369" i="213"/>
  <c r="N189" i="213"/>
  <c r="N376" i="213"/>
  <c r="L163" i="213"/>
  <c r="L166" i="213" s="1"/>
  <c r="L21" i="213" s="1"/>
  <c r="N292" i="213"/>
  <c r="N103" i="213"/>
  <c r="N95" i="213"/>
  <c r="N131" i="213"/>
  <c r="N171" i="213"/>
  <c r="N235" i="213"/>
  <c r="N227" i="213"/>
  <c r="N291" i="213"/>
  <c r="N283" i="213"/>
  <c r="N396" i="213"/>
  <c r="N318" i="213"/>
  <c r="J89" i="207"/>
  <c r="AO78" i="211" s="1"/>
  <c r="AF30" i="211"/>
  <c r="N99" i="228"/>
  <c r="N123" i="228"/>
  <c r="N235" i="228"/>
  <c r="N247" i="228"/>
  <c r="N255" i="228"/>
  <c r="N263" i="228"/>
  <c r="N280" i="228"/>
  <c r="N288" i="228"/>
  <c r="N300" i="228"/>
  <c r="N316" i="228"/>
  <c r="N332" i="228"/>
  <c r="N344" i="228"/>
  <c r="N360" i="228"/>
  <c r="N372" i="228"/>
  <c r="N388" i="228"/>
  <c r="N398" i="228"/>
  <c r="N147" i="227"/>
  <c r="N155" i="227"/>
  <c r="N171" i="227"/>
  <c r="N179" i="227"/>
  <c r="N136" i="227"/>
  <c r="N140" i="227"/>
  <c r="N138" i="227"/>
  <c r="N198" i="227"/>
  <c r="N206" i="227"/>
  <c r="N214" i="227"/>
  <c r="N230" i="227"/>
  <c r="N238" i="227"/>
  <c r="N250" i="227"/>
  <c r="N258" i="227"/>
  <c r="N266" i="227"/>
  <c r="N282" i="227"/>
  <c r="L322" i="227"/>
  <c r="L24" i="227" s="1"/>
  <c r="L50" i="227" s="1"/>
  <c r="N299" i="227"/>
  <c r="N307" i="227"/>
  <c r="N315" i="227"/>
  <c r="N331" i="227"/>
  <c r="N343" i="227"/>
  <c r="N359" i="227"/>
  <c r="N387" i="227"/>
  <c r="N400" i="227"/>
  <c r="N335" i="227"/>
  <c r="N243" i="227"/>
  <c r="L115" i="227"/>
  <c r="L32" i="227" s="1"/>
  <c r="L321" i="227"/>
  <c r="N403" i="227"/>
  <c r="L269" i="227"/>
  <c r="J393" i="227"/>
  <c r="N393" i="227" s="1"/>
  <c r="N347" i="227"/>
  <c r="L323" i="227"/>
  <c r="L36" i="227" s="1"/>
  <c r="N112" i="227"/>
  <c r="J405" i="227"/>
  <c r="N405" i="227" s="1"/>
  <c r="N125" i="213"/>
  <c r="L271" i="213"/>
  <c r="L35" i="213" s="1"/>
  <c r="N253" i="213"/>
  <c r="N265" i="213"/>
  <c r="N277" i="213"/>
  <c r="N397" i="213"/>
  <c r="N367" i="213"/>
  <c r="N242" i="226"/>
  <c r="N71" i="226"/>
  <c r="N183" i="226"/>
  <c r="N247" i="226"/>
  <c r="N255" i="226"/>
  <c r="N279" i="226"/>
  <c r="N70" i="226"/>
  <c r="N78" i="226"/>
  <c r="J166" i="226"/>
  <c r="J21" i="226" s="1"/>
  <c r="N98" i="226"/>
  <c r="N122" i="226"/>
  <c r="L321" i="226"/>
  <c r="N130" i="226"/>
  <c r="N138" i="226"/>
  <c r="N150" i="226"/>
  <c r="N158" i="226"/>
  <c r="N267" i="213"/>
  <c r="N60" i="213"/>
  <c r="N242" i="213"/>
  <c r="N370" i="213"/>
  <c r="N104" i="213"/>
  <c r="N96" i="213"/>
  <c r="N137" i="213"/>
  <c r="N132" i="213"/>
  <c r="N124" i="213"/>
  <c r="N236" i="213"/>
  <c r="N228" i="213"/>
  <c r="N284" i="213"/>
  <c r="L379" i="213"/>
  <c r="L38" i="213" s="1"/>
  <c r="N86" i="213"/>
  <c r="N108" i="213"/>
  <c r="N160" i="213"/>
  <c r="N152" i="213"/>
  <c r="N156" i="213"/>
  <c r="N187" i="213"/>
  <c r="N179" i="213"/>
  <c r="N183" i="213"/>
  <c r="N175" i="213"/>
  <c r="N212" i="213"/>
  <c r="N204" i="213"/>
  <c r="N196" i="213"/>
  <c r="N208" i="213"/>
  <c r="N200" i="213"/>
  <c r="N264" i="213"/>
  <c r="N256" i="213"/>
  <c r="N248" i="213"/>
  <c r="N260" i="213"/>
  <c r="N252" i="213"/>
  <c r="N317" i="213"/>
  <c r="N309" i="213"/>
  <c r="N301" i="213"/>
  <c r="N401" i="213"/>
  <c r="L349" i="213"/>
  <c r="N339" i="213"/>
  <c r="N289" i="213"/>
  <c r="N281" i="213"/>
  <c r="N313" i="213"/>
  <c r="N400" i="213"/>
  <c r="J319" i="213"/>
  <c r="J321" i="213" s="1"/>
  <c r="J375" i="213"/>
  <c r="J377" i="213" s="1"/>
  <c r="J218" i="213"/>
  <c r="J22" i="213" s="1"/>
  <c r="N105" i="213"/>
  <c r="N97" i="213"/>
  <c r="N133" i="213"/>
  <c r="N237" i="213"/>
  <c r="N229" i="213"/>
  <c r="N285" i="213"/>
  <c r="J217" i="213"/>
  <c r="N161" i="213"/>
  <c r="N153" i="213"/>
  <c r="N145" i="213"/>
  <c r="N157" i="213"/>
  <c r="N149" i="213"/>
  <c r="N188" i="213"/>
  <c r="N180" i="213"/>
  <c r="N172" i="213"/>
  <c r="N184" i="213"/>
  <c r="N176" i="213"/>
  <c r="N213" i="213"/>
  <c r="N205" i="213"/>
  <c r="N197" i="213"/>
  <c r="N209" i="213"/>
  <c r="N201" i="213"/>
  <c r="N257" i="213"/>
  <c r="N249" i="213"/>
  <c r="N261" i="213"/>
  <c r="N293" i="213"/>
  <c r="N296" i="213"/>
  <c r="N310" i="213"/>
  <c r="N302" i="213"/>
  <c r="N314" i="213"/>
  <c r="N306" i="213"/>
  <c r="N100" i="213"/>
  <c r="N92" i="213"/>
  <c r="N136" i="213"/>
  <c r="N128" i="213"/>
  <c r="L140" i="213"/>
  <c r="L167" i="213" s="1"/>
  <c r="L33" i="213" s="1"/>
  <c r="N240" i="213"/>
  <c r="N232" i="213"/>
  <c r="N288" i="213"/>
  <c r="N280" i="213"/>
  <c r="N305" i="213"/>
  <c r="N348" i="213"/>
  <c r="J379" i="213"/>
  <c r="J38" i="213" s="1"/>
  <c r="N151" i="226"/>
  <c r="N100" i="226"/>
  <c r="N132" i="226"/>
  <c r="J337" i="226"/>
  <c r="N337" i="226" s="1"/>
  <c r="N91" i="226"/>
  <c r="N203" i="226"/>
  <c r="N211" i="226"/>
  <c r="J88" i="226"/>
  <c r="J406" i="226"/>
  <c r="J27" i="226" s="1"/>
  <c r="N260" i="226"/>
  <c r="N292" i="226"/>
  <c r="N131" i="226"/>
  <c r="J141" i="226"/>
  <c r="N97" i="226"/>
  <c r="N149" i="226"/>
  <c r="N157" i="226"/>
  <c r="N201" i="226"/>
  <c r="N314" i="226"/>
  <c r="L297" i="226"/>
  <c r="N297" i="226" s="1"/>
  <c r="N232" i="226"/>
  <c r="L52" i="226"/>
  <c r="J87" i="226"/>
  <c r="J349" i="226"/>
  <c r="N173" i="226"/>
  <c r="N204" i="226"/>
  <c r="N212" i="226"/>
  <c r="N233" i="226"/>
  <c r="N241" i="226"/>
  <c r="N252" i="226"/>
  <c r="N307" i="226"/>
  <c r="N315" i="226"/>
  <c r="N331" i="226"/>
  <c r="L167" i="226"/>
  <c r="L33" i="226" s="1"/>
  <c r="N76" i="226"/>
  <c r="N128" i="226"/>
  <c r="N358" i="226"/>
  <c r="N140" i="226"/>
  <c r="N129" i="226"/>
  <c r="N235" i="226"/>
  <c r="N284" i="226"/>
  <c r="N405" i="226"/>
  <c r="N267" i="226"/>
  <c r="N363" i="226"/>
  <c r="N85" i="226"/>
  <c r="N96" i="226"/>
  <c r="N137" i="226"/>
  <c r="N156" i="226"/>
  <c r="N176" i="226"/>
  <c r="N189" i="226"/>
  <c r="N200" i="226"/>
  <c r="N236" i="226"/>
  <c r="N248" i="226"/>
  <c r="N261" i="226"/>
  <c r="N277" i="226"/>
  <c r="N285" i="226"/>
  <c r="N399" i="226"/>
  <c r="L89" i="226"/>
  <c r="N386" i="226"/>
  <c r="J377" i="226"/>
  <c r="N377" i="226" s="1"/>
  <c r="N77" i="226"/>
  <c r="J165" i="226"/>
  <c r="N165" i="226" s="1"/>
  <c r="N403" i="226"/>
  <c r="N224" i="226"/>
  <c r="N303" i="226"/>
  <c r="N311" i="226"/>
  <c r="N327" i="226"/>
  <c r="N339" i="226"/>
  <c r="L351" i="226"/>
  <c r="L37" i="226" s="1"/>
  <c r="N123" i="226"/>
  <c r="N306" i="226"/>
  <c r="N330" i="226"/>
  <c r="N84" i="226"/>
  <c r="N136" i="226"/>
  <c r="N188" i="226"/>
  <c r="N276" i="226"/>
  <c r="J378" i="226"/>
  <c r="N404" i="226"/>
  <c r="N195" i="226"/>
  <c r="N209" i="226"/>
  <c r="N293" i="226"/>
  <c r="N304" i="226"/>
  <c r="N312" i="226"/>
  <c r="N328" i="226"/>
  <c r="N340" i="226"/>
  <c r="L141" i="226"/>
  <c r="N141" i="226" s="1"/>
  <c r="N99" i="226"/>
  <c r="L408" i="226"/>
  <c r="N336" i="226"/>
  <c r="N263" i="226"/>
  <c r="N73" i="226"/>
  <c r="N93" i="226"/>
  <c r="N133" i="226"/>
  <c r="N153" i="226"/>
  <c r="N197" i="226"/>
  <c r="N213" i="226"/>
  <c r="N257" i="226"/>
  <c r="N281" i="226"/>
  <c r="L324" i="226"/>
  <c r="L271" i="226"/>
  <c r="N271" i="226" s="1"/>
  <c r="N35" i="226" s="1"/>
  <c r="J365" i="226"/>
  <c r="N365" i="226" s="1"/>
  <c r="N159" i="226"/>
  <c r="L393" i="226"/>
  <c r="N393" i="226" s="1"/>
  <c r="L166" i="226"/>
  <c r="N166" i="226" s="1"/>
  <c r="N21" i="226" s="1"/>
  <c r="L193" i="226"/>
  <c r="N163" i="226"/>
  <c r="J218" i="226"/>
  <c r="N218" i="226" s="1"/>
  <c r="N22" i="226" s="1"/>
  <c r="N79" i="226"/>
  <c r="N107" i="226"/>
  <c r="J323" i="226"/>
  <c r="J36" i="226" s="1"/>
  <c r="N391" i="226"/>
  <c r="N227" i="226"/>
  <c r="L380" i="226"/>
  <c r="J322" i="226"/>
  <c r="J113" i="226"/>
  <c r="N113" i="226" s="1"/>
  <c r="J379" i="226"/>
  <c r="N143" i="226"/>
  <c r="N175" i="226"/>
  <c r="N406" i="226"/>
  <c r="N27" i="226" s="1"/>
  <c r="N53" i="226" s="1"/>
  <c r="J217" i="226"/>
  <c r="N217" i="226" s="1"/>
  <c r="J167" i="226"/>
  <c r="N287" i="226"/>
  <c r="L245" i="226"/>
  <c r="J165" i="227"/>
  <c r="L114" i="227"/>
  <c r="J53" i="227"/>
  <c r="J167" i="227"/>
  <c r="J168" i="227" s="1"/>
  <c r="N187" i="227"/>
  <c r="L62" i="227"/>
  <c r="L17" i="227" s="1"/>
  <c r="N71" i="227"/>
  <c r="N79" i="227"/>
  <c r="N91" i="227"/>
  <c r="N99" i="227"/>
  <c r="N107" i="227"/>
  <c r="N123" i="227"/>
  <c r="N130" i="227"/>
  <c r="N137" i="227"/>
  <c r="N148" i="227"/>
  <c r="N156" i="227"/>
  <c r="N172" i="227"/>
  <c r="N180" i="227"/>
  <c r="N197" i="227"/>
  <c r="N205" i="227"/>
  <c r="N213" i="227"/>
  <c r="N229" i="227"/>
  <c r="N237" i="227"/>
  <c r="N249" i="227"/>
  <c r="N257" i="227"/>
  <c r="N265" i="227"/>
  <c r="N281" i="227"/>
  <c r="N289" i="227"/>
  <c r="N306" i="227"/>
  <c r="N314" i="227"/>
  <c r="N330" i="227"/>
  <c r="N342" i="227"/>
  <c r="N358" i="227"/>
  <c r="N370" i="227"/>
  <c r="N386" i="227"/>
  <c r="N399" i="227"/>
  <c r="J141" i="227"/>
  <c r="L349" i="227"/>
  <c r="N349" i="227" s="1"/>
  <c r="L167" i="227"/>
  <c r="L33" i="227" s="1"/>
  <c r="L165" i="227"/>
  <c r="N406" i="227"/>
  <c r="N27" i="227" s="1"/>
  <c r="N139" i="227"/>
  <c r="L377" i="227"/>
  <c r="N323" i="227"/>
  <c r="N36" i="227" s="1"/>
  <c r="J245" i="227"/>
  <c r="L271" i="227"/>
  <c r="L35" i="227" s="1"/>
  <c r="N215" i="227"/>
  <c r="J379" i="227"/>
  <c r="J38" i="227" s="1"/>
  <c r="J52" i="227" s="1"/>
  <c r="N392" i="227"/>
  <c r="N216" i="227"/>
  <c r="N267" i="227"/>
  <c r="N319" i="227"/>
  <c r="L113" i="227"/>
  <c r="J115" i="227"/>
  <c r="J32" i="227" s="1"/>
  <c r="N88" i="227"/>
  <c r="N295" i="227"/>
  <c r="N191" i="227"/>
  <c r="N375" i="227"/>
  <c r="J113" i="227"/>
  <c r="L245" i="227"/>
  <c r="N245" i="227" s="1"/>
  <c r="L337" i="227"/>
  <c r="N337" i="227" s="1"/>
  <c r="L141" i="227"/>
  <c r="N68" i="227"/>
  <c r="N404" i="227"/>
  <c r="L297" i="227"/>
  <c r="N297" i="227" s="1"/>
  <c r="J36" i="227"/>
  <c r="L219" i="227"/>
  <c r="L34" i="227" s="1"/>
  <c r="J352" i="227"/>
  <c r="L407" i="227"/>
  <c r="L408" i="227" s="1"/>
  <c r="L378" i="227"/>
  <c r="J408" i="227"/>
  <c r="N365" i="227"/>
  <c r="J34" i="227"/>
  <c r="J48" i="227" s="1"/>
  <c r="J193" i="227"/>
  <c r="N193" i="227" s="1"/>
  <c r="J87" i="227"/>
  <c r="N58" i="227"/>
  <c r="N62" i="227" s="1"/>
  <c r="N17" i="227" s="1"/>
  <c r="E29" i="212" s="1"/>
  <c r="J269" i="227"/>
  <c r="N336" i="227"/>
  <c r="J377" i="227"/>
  <c r="J321" i="227"/>
  <c r="N321" i="227" s="1"/>
  <c r="L351" i="227"/>
  <c r="J270" i="227"/>
  <c r="J217" i="227"/>
  <c r="N217" i="227" s="1"/>
  <c r="N192" i="227"/>
  <c r="L270" i="227"/>
  <c r="J322" i="227"/>
  <c r="J220" i="227"/>
  <c r="N376" i="227"/>
  <c r="J25" i="227"/>
  <c r="J51" i="227" s="1"/>
  <c r="N350" i="227"/>
  <c r="N25" i="227" s="1"/>
  <c r="L245" i="228"/>
  <c r="N245" i="228" s="1"/>
  <c r="N242" i="228"/>
  <c r="N279" i="228"/>
  <c r="N331" i="228"/>
  <c r="L166" i="228"/>
  <c r="L21" i="228" s="1"/>
  <c r="L219" i="228"/>
  <c r="L34" i="228" s="1"/>
  <c r="L48" i="228" s="1"/>
  <c r="N308" i="228"/>
  <c r="N401" i="228"/>
  <c r="N84" i="228"/>
  <c r="N188" i="228"/>
  <c r="N208" i="228"/>
  <c r="N79" i="228"/>
  <c r="N107" i="228"/>
  <c r="N143" i="228"/>
  <c r="N159" i="228"/>
  <c r="N183" i="228"/>
  <c r="N211" i="228"/>
  <c r="J322" i="228"/>
  <c r="J24" i="228" s="1"/>
  <c r="L270" i="228"/>
  <c r="L23" i="228" s="1"/>
  <c r="N68" i="228"/>
  <c r="N76" i="228"/>
  <c r="N104" i="228"/>
  <c r="N120" i="228"/>
  <c r="N128" i="228"/>
  <c r="N136" i="228"/>
  <c r="N148" i="228"/>
  <c r="N156" i="228"/>
  <c r="N172" i="228"/>
  <c r="N180" i="228"/>
  <c r="N200" i="228"/>
  <c r="N224" i="228"/>
  <c r="N232" i="228"/>
  <c r="N252" i="228"/>
  <c r="N260" i="228"/>
  <c r="L193" i="228"/>
  <c r="J406" i="228"/>
  <c r="J408" i="228" s="1"/>
  <c r="L114" i="228"/>
  <c r="L116" i="228" s="1"/>
  <c r="N71" i="228"/>
  <c r="N91" i="228"/>
  <c r="N131" i="228"/>
  <c r="N151" i="228"/>
  <c r="N175" i="228"/>
  <c r="N195" i="228"/>
  <c r="N203" i="228"/>
  <c r="N227" i="228"/>
  <c r="J166" i="228"/>
  <c r="N166" i="228" s="1"/>
  <c r="N21" i="228" s="1"/>
  <c r="J219" i="228"/>
  <c r="N219" i="228" s="1"/>
  <c r="N34" i="228" s="1"/>
  <c r="J337" i="228"/>
  <c r="N58" i="228"/>
  <c r="J115" i="228"/>
  <c r="N115" i="228" s="1"/>
  <c r="N32" i="228" s="1"/>
  <c r="L323" i="228"/>
  <c r="L36" i="228" s="1"/>
  <c r="N296" i="228"/>
  <c r="N321" i="228"/>
  <c r="N364" i="228"/>
  <c r="J62" i="228"/>
  <c r="J17" i="228" s="1"/>
  <c r="C36" i="212" s="1"/>
  <c r="N70" i="228"/>
  <c r="N78" i="228"/>
  <c r="N86" i="228"/>
  <c r="N98" i="228"/>
  <c r="N106" i="228"/>
  <c r="N130" i="228"/>
  <c r="N138" i="228"/>
  <c r="N158" i="228"/>
  <c r="N174" i="228"/>
  <c r="N182" i="228"/>
  <c r="N190" i="228"/>
  <c r="N202" i="228"/>
  <c r="N210" i="228"/>
  <c r="N226" i="228"/>
  <c r="N234" i="228"/>
  <c r="N254" i="228"/>
  <c r="N262" i="228"/>
  <c r="N287" i="228"/>
  <c r="N299" i="228"/>
  <c r="N307" i="228"/>
  <c r="N315" i="228"/>
  <c r="N343" i="228"/>
  <c r="N359" i="228"/>
  <c r="N371" i="228"/>
  <c r="N387" i="228"/>
  <c r="N400" i="228"/>
  <c r="L407" i="228"/>
  <c r="L39" i="228" s="1"/>
  <c r="L53" i="228" s="1"/>
  <c r="N347" i="228"/>
  <c r="N112" i="228"/>
  <c r="N320" i="228"/>
  <c r="L352" i="228"/>
  <c r="L113" i="228"/>
  <c r="N113" i="228" s="1"/>
  <c r="J141" i="228"/>
  <c r="N141" i="228" s="1"/>
  <c r="J349" i="228"/>
  <c r="N349" i="228" s="1"/>
  <c r="N375" i="228"/>
  <c r="N392" i="228"/>
  <c r="N399" i="228"/>
  <c r="N88" i="228"/>
  <c r="J22" i="228"/>
  <c r="N218" i="228"/>
  <c r="N22" i="228" s="1"/>
  <c r="N350" i="228"/>
  <c r="N25" i="228" s="1"/>
  <c r="N140" i="228"/>
  <c r="N217" i="228"/>
  <c r="J167" i="228"/>
  <c r="J33" i="228" s="1"/>
  <c r="J352" i="228"/>
  <c r="J393" i="228"/>
  <c r="J379" i="228"/>
  <c r="J38" i="228" s="1"/>
  <c r="J377" i="228"/>
  <c r="N377" i="228" s="1"/>
  <c r="L89" i="228"/>
  <c r="N89" i="228" s="1"/>
  <c r="N244" i="228"/>
  <c r="J297" i="228"/>
  <c r="N297" i="228" s="1"/>
  <c r="J114" i="228"/>
  <c r="J20" i="228" s="1"/>
  <c r="N351" i="228"/>
  <c r="N37" i="228" s="1"/>
  <c r="N319" i="228"/>
  <c r="J193" i="228"/>
  <c r="N191" i="228"/>
  <c r="L322" i="228"/>
  <c r="L24" i="228" s="1"/>
  <c r="J323" i="228"/>
  <c r="J39" i="228"/>
  <c r="J51" i="228"/>
  <c r="N60" i="228"/>
  <c r="N87" i="228"/>
  <c r="N111" i="228"/>
  <c r="J405" i="228"/>
  <c r="N405" i="228" s="1"/>
  <c r="N404" i="228"/>
  <c r="J272" i="228"/>
  <c r="N373" i="213"/>
  <c r="J192" i="213"/>
  <c r="N192" i="213" s="1"/>
  <c r="N276" i="213"/>
  <c r="L114" i="213"/>
  <c r="L20" i="213" s="1"/>
  <c r="J88" i="213"/>
  <c r="J89" i="213" s="1"/>
  <c r="N333" i="213"/>
  <c r="J111" i="213"/>
  <c r="J114" i="213" s="1"/>
  <c r="L351" i="213"/>
  <c r="L37" i="213" s="1"/>
  <c r="J270" i="213"/>
  <c r="J23" i="213" s="1"/>
  <c r="J112" i="213"/>
  <c r="L321" i="213"/>
  <c r="N148" i="213"/>
  <c r="J349" i="213"/>
  <c r="L323" i="213"/>
  <c r="L36" i="213" s="1"/>
  <c r="L113" i="213"/>
  <c r="L377" i="213"/>
  <c r="L405" i="213"/>
  <c r="J165" i="228"/>
  <c r="L165" i="228"/>
  <c r="N164" i="228"/>
  <c r="N267" i="228"/>
  <c r="L269" i="228"/>
  <c r="N269" i="228" s="1"/>
  <c r="J365" i="228"/>
  <c r="N268" i="228"/>
  <c r="L365" i="228"/>
  <c r="N378" i="228"/>
  <c r="N26" i="228" s="1"/>
  <c r="L271" i="228"/>
  <c r="L35" i="228" s="1"/>
  <c r="D29" i="212"/>
  <c r="C29" i="212"/>
  <c r="N218" i="227"/>
  <c r="N22" i="227" s="1"/>
  <c r="L22" i="227"/>
  <c r="L25" i="226"/>
  <c r="J272" i="226"/>
  <c r="N270" i="226"/>
  <c r="N23" i="226" s="1"/>
  <c r="J23" i="226"/>
  <c r="J49" i="226" s="1"/>
  <c r="J39" i="226"/>
  <c r="J53" i="226" s="1"/>
  <c r="J321" i="226"/>
  <c r="J350" i="226"/>
  <c r="N191" i="226"/>
  <c r="N243" i="226"/>
  <c r="N320" i="226"/>
  <c r="N347" i="226"/>
  <c r="J245" i="226"/>
  <c r="L269" i="226"/>
  <c r="N269" i="226" s="1"/>
  <c r="J408" i="226"/>
  <c r="N408" i="226" s="1"/>
  <c r="N192" i="226"/>
  <c r="L219" i="226"/>
  <c r="L220" i="226" s="1"/>
  <c r="L24" i="226"/>
  <c r="L50" i="226" s="1"/>
  <c r="L349" i="226"/>
  <c r="L39" i="226"/>
  <c r="L53" i="226" s="1"/>
  <c r="J193" i="226"/>
  <c r="J114" i="226"/>
  <c r="J20" i="226" s="1"/>
  <c r="L114" i="226"/>
  <c r="N88" i="226"/>
  <c r="J115" i="226"/>
  <c r="U28" i="211"/>
  <c r="U30" i="211"/>
  <c r="N46" i="211"/>
  <c r="U32" i="211"/>
  <c r="AC33" i="211"/>
  <c r="AF28" i="211"/>
  <c r="AC28" i="211"/>
  <c r="AF31" i="211"/>
  <c r="AF29" i="211"/>
  <c r="AC29" i="211"/>
  <c r="AH30" i="211"/>
  <c r="W36" i="211"/>
  <c r="L378" i="213"/>
  <c r="L365" i="213"/>
  <c r="L350" i="213"/>
  <c r="L337" i="213"/>
  <c r="N403" i="213"/>
  <c r="N94" i="213"/>
  <c r="L245" i="213"/>
  <c r="N395" i="213"/>
  <c r="N320" i="213"/>
  <c r="L269" i="213"/>
  <c r="J391" i="213"/>
  <c r="J406" i="213" s="1"/>
  <c r="J323" i="213"/>
  <c r="J36" i="213" s="1"/>
  <c r="J363" i="213"/>
  <c r="J140" i="213"/>
  <c r="J163" i="213"/>
  <c r="N164" i="213"/>
  <c r="N295" i="213"/>
  <c r="J335" i="213"/>
  <c r="N243" i="213"/>
  <c r="J297" i="213"/>
  <c r="N404" i="213"/>
  <c r="N347" i="213"/>
  <c r="L393" i="213"/>
  <c r="L219" i="213"/>
  <c r="L34" i="213" s="1"/>
  <c r="J351" i="213"/>
  <c r="J37" i="213" s="1"/>
  <c r="N215" i="213"/>
  <c r="N244" i="213"/>
  <c r="J245" i="213"/>
  <c r="N216" i="213"/>
  <c r="L270" i="213"/>
  <c r="L191" i="213"/>
  <c r="L297" i="213"/>
  <c r="N144" i="213"/>
  <c r="N364" i="213"/>
  <c r="N120" i="213"/>
  <c r="J405" i="213"/>
  <c r="L322" i="213"/>
  <c r="L88" i="213"/>
  <c r="L115" i="213" s="1"/>
  <c r="L32" i="213" s="1"/>
  <c r="J322" i="213"/>
  <c r="N224" i="213"/>
  <c r="L407" i="213"/>
  <c r="L217" i="213"/>
  <c r="N123" i="213"/>
  <c r="AO26" i="211"/>
  <c r="J39" i="207"/>
  <c r="AO28" i="211" s="1"/>
  <c r="AC31" i="211"/>
  <c r="P35" i="211"/>
  <c r="P30" i="211"/>
  <c r="S30" i="211" s="1"/>
  <c r="AC35" i="211"/>
  <c r="AC32" i="211"/>
  <c r="P33" i="211"/>
  <c r="J26" i="228"/>
  <c r="L47" i="228"/>
  <c r="J23" i="228"/>
  <c r="L380" i="228"/>
  <c r="L38" i="228"/>
  <c r="Z36" i="211"/>
  <c r="Z37" i="211" s="1"/>
  <c r="AF32" i="211"/>
  <c r="N87" i="213"/>
  <c r="M58" i="226"/>
  <c r="D17" i="222"/>
  <c r="L56" i="211" s="1"/>
  <c r="M59" i="213"/>
  <c r="L62" i="226"/>
  <c r="L17" i="226" s="1"/>
  <c r="M59" i="226"/>
  <c r="P28" i="211"/>
  <c r="S28" i="211" s="1"/>
  <c r="P32" i="211"/>
  <c r="S32" i="211" s="1"/>
  <c r="P34" i="211"/>
  <c r="J36" i="211"/>
  <c r="J38" i="211" s="1"/>
  <c r="M36" i="211"/>
  <c r="M37" i="211" s="1"/>
  <c r="P29" i="211"/>
  <c r="S29" i="211" s="1"/>
  <c r="P31" i="211"/>
  <c r="S31" i="211" s="1"/>
  <c r="U29" i="211"/>
  <c r="U31" i="211"/>
  <c r="AF18" i="211"/>
  <c r="X18" i="211"/>
  <c r="N59" i="213"/>
  <c r="J62" i="213"/>
  <c r="J17" i="213" s="1"/>
  <c r="C12" i="212" s="1"/>
  <c r="J58" i="226"/>
  <c r="N58" i="226" s="1"/>
  <c r="N58" i="213"/>
  <c r="L62" i="213"/>
  <c r="L17" i="213" s="1"/>
  <c r="M58" i="213"/>
  <c r="J59" i="226"/>
  <c r="I41" i="187"/>
  <c r="AF36" i="211" l="1"/>
  <c r="W37" i="211"/>
  <c r="N337" i="228"/>
  <c r="L49" i="228"/>
  <c r="L20" i="228"/>
  <c r="L46" i="228" s="1"/>
  <c r="L168" i="228"/>
  <c r="N352" i="228"/>
  <c r="N141" i="227"/>
  <c r="L116" i="227"/>
  <c r="L21" i="227"/>
  <c r="N165" i="227"/>
  <c r="N193" i="226"/>
  <c r="L35" i="226"/>
  <c r="L49" i="226" s="1"/>
  <c r="N321" i="226"/>
  <c r="N323" i="228"/>
  <c r="N36" i="228" s="1"/>
  <c r="L50" i="228"/>
  <c r="N51" i="228"/>
  <c r="J34" i="228"/>
  <c r="J48" i="228" s="1"/>
  <c r="L220" i="228"/>
  <c r="L141" i="213"/>
  <c r="J27" i="228"/>
  <c r="J220" i="228"/>
  <c r="N406" i="228"/>
  <c r="N27" i="228" s="1"/>
  <c r="N48" i="228"/>
  <c r="N393" i="228"/>
  <c r="N270" i="228"/>
  <c r="N23" i="228" s="1"/>
  <c r="N271" i="227"/>
  <c r="N35" i="227" s="1"/>
  <c r="J271" i="213"/>
  <c r="N271" i="213" s="1"/>
  <c r="N35" i="213" s="1"/>
  <c r="N268" i="213"/>
  <c r="N163" i="213"/>
  <c r="N392" i="213"/>
  <c r="J141" i="213"/>
  <c r="N141" i="213" s="1"/>
  <c r="J219" i="213"/>
  <c r="J34" i="213" s="1"/>
  <c r="J48" i="213" s="1"/>
  <c r="L165" i="213"/>
  <c r="N269" i="213"/>
  <c r="N111" i="213"/>
  <c r="N321" i="213"/>
  <c r="J53" i="228"/>
  <c r="N377" i="227"/>
  <c r="L324" i="227"/>
  <c r="J33" i="227"/>
  <c r="J41" i="227" s="1"/>
  <c r="C31" i="212" s="1"/>
  <c r="N269" i="227"/>
  <c r="L20" i="227"/>
  <c r="L46" i="227" s="1"/>
  <c r="L47" i="227"/>
  <c r="N115" i="227"/>
  <c r="N32" i="227" s="1"/>
  <c r="N408" i="227"/>
  <c r="N375" i="213"/>
  <c r="N319" i="213"/>
  <c r="L352" i="213"/>
  <c r="J89" i="226"/>
  <c r="N89" i="226" s="1"/>
  <c r="N351" i="226"/>
  <c r="N37" i="226" s="1"/>
  <c r="L380" i="213"/>
  <c r="J115" i="213"/>
  <c r="J116" i="213" s="1"/>
  <c r="N377" i="213"/>
  <c r="N349" i="213"/>
  <c r="N405" i="213"/>
  <c r="N379" i="213"/>
  <c r="N38" i="213" s="1"/>
  <c r="J193" i="213"/>
  <c r="L25" i="213"/>
  <c r="L51" i="213" s="1"/>
  <c r="L26" i="213"/>
  <c r="L52" i="213" s="1"/>
  <c r="N217" i="213"/>
  <c r="N87" i="226"/>
  <c r="J324" i="226"/>
  <c r="N324" i="226" s="1"/>
  <c r="L51" i="226"/>
  <c r="J220" i="226"/>
  <c r="N220" i="226" s="1"/>
  <c r="L352" i="226"/>
  <c r="J22" i="226"/>
  <c r="J48" i="226" s="1"/>
  <c r="L272" i="226"/>
  <c r="N272" i="226" s="1"/>
  <c r="N349" i="226"/>
  <c r="N323" i="226"/>
  <c r="N36" i="226" s="1"/>
  <c r="N378" i="226"/>
  <c r="N26" i="226" s="1"/>
  <c r="J26" i="226"/>
  <c r="N322" i="226"/>
  <c r="N24" i="226" s="1"/>
  <c r="N50" i="226" s="1"/>
  <c r="J24" i="226"/>
  <c r="J50" i="226" s="1"/>
  <c r="N167" i="226"/>
  <c r="N33" i="226" s="1"/>
  <c r="N47" i="226" s="1"/>
  <c r="J33" i="226"/>
  <c r="J47" i="226" s="1"/>
  <c r="J168" i="226"/>
  <c r="N379" i="226"/>
  <c r="N38" i="226" s="1"/>
  <c r="J380" i="226"/>
  <c r="N380" i="226" s="1"/>
  <c r="J38" i="226"/>
  <c r="N49" i="226"/>
  <c r="N245" i="226"/>
  <c r="L168" i="226"/>
  <c r="L21" i="226"/>
  <c r="L47" i="226" s="1"/>
  <c r="N113" i="227"/>
  <c r="J380" i="227"/>
  <c r="N167" i="227"/>
  <c r="N33" i="227" s="1"/>
  <c r="N47" i="227" s="1"/>
  <c r="N379" i="227"/>
  <c r="N38" i="227" s="1"/>
  <c r="L168" i="227"/>
  <c r="N168" i="227" s="1"/>
  <c r="N378" i="227"/>
  <c r="N26" i="227" s="1"/>
  <c r="L380" i="227"/>
  <c r="N380" i="227" s="1"/>
  <c r="L39" i="227"/>
  <c r="L53" i="227" s="1"/>
  <c r="N407" i="227"/>
  <c r="N39" i="227" s="1"/>
  <c r="N53" i="227" s="1"/>
  <c r="L48" i="227"/>
  <c r="N219" i="227"/>
  <c r="N34" i="227" s="1"/>
  <c r="N48" i="227" s="1"/>
  <c r="L26" i="227"/>
  <c r="L52" i="227" s="1"/>
  <c r="L220" i="227"/>
  <c r="N220" i="227" s="1"/>
  <c r="L23" i="227"/>
  <c r="L49" i="227" s="1"/>
  <c r="L272" i="227"/>
  <c r="N87" i="227"/>
  <c r="J89" i="227"/>
  <c r="N89" i="227" s="1"/>
  <c r="J114" i="227"/>
  <c r="L352" i="227"/>
  <c r="N352" i="227" s="1"/>
  <c r="L37" i="227"/>
  <c r="N351" i="227"/>
  <c r="N37" i="227" s="1"/>
  <c r="N51" i="227" s="1"/>
  <c r="J272" i="227"/>
  <c r="J23" i="227"/>
  <c r="J49" i="227" s="1"/>
  <c r="N270" i="227"/>
  <c r="N23" i="227" s="1"/>
  <c r="N49" i="227" s="1"/>
  <c r="J24" i="227"/>
  <c r="J50" i="227" s="1"/>
  <c r="N322" i="227"/>
  <c r="N24" i="227" s="1"/>
  <c r="N50" i="227" s="1"/>
  <c r="J324" i="227"/>
  <c r="N324" i="227" s="1"/>
  <c r="J380" i="228"/>
  <c r="N380" i="228" s="1"/>
  <c r="J21" i="228"/>
  <c r="J47" i="228" s="1"/>
  <c r="N407" i="228"/>
  <c r="N39" i="228" s="1"/>
  <c r="N193" i="228"/>
  <c r="N62" i="228"/>
  <c r="N17" i="228" s="1"/>
  <c r="E36" i="212" s="1"/>
  <c r="J52" i="228"/>
  <c r="L408" i="228"/>
  <c r="N408" i="228" s="1"/>
  <c r="N114" i="228"/>
  <c r="N20" i="228" s="1"/>
  <c r="N46" i="228" s="1"/>
  <c r="J168" i="228"/>
  <c r="N168" i="228" s="1"/>
  <c r="N379" i="228"/>
  <c r="N38" i="228" s="1"/>
  <c r="N52" i="228" s="1"/>
  <c r="N322" i="228"/>
  <c r="N24" i="228" s="1"/>
  <c r="J32" i="228"/>
  <c r="J46" i="228" s="1"/>
  <c r="J116" i="228"/>
  <c r="N116" i="228" s="1"/>
  <c r="N167" i="228"/>
  <c r="N33" i="228" s="1"/>
  <c r="N47" i="228" s="1"/>
  <c r="N220" i="228"/>
  <c r="L324" i="228"/>
  <c r="J324" i="228"/>
  <c r="J36" i="228"/>
  <c r="J50" i="228" s="1"/>
  <c r="L29" i="228"/>
  <c r="D37" i="212" s="1"/>
  <c r="J20" i="213"/>
  <c r="N114" i="213"/>
  <c r="N20" i="213" s="1"/>
  <c r="J167" i="213"/>
  <c r="N167" i="213" s="1"/>
  <c r="N33" i="213" s="1"/>
  <c r="N112" i="213"/>
  <c r="J113" i="213"/>
  <c r="N113" i="213" s="1"/>
  <c r="N351" i="213"/>
  <c r="N37" i="213" s="1"/>
  <c r="N140" i="213"/>
  <c r="J165" i="213"/>
  <c r="N245" i="213"/>
  <c r="N297" i="213"/>
  <c r="J27" i="213"/>
  <c r="J53" i="213" s="1"/>
  <c r="N406" i="213"/>
  <c r="N27" i="213" s="1"/>
  <c r="J166" i="213"/>
  <c r="N166" i="213" s="1"/>
  <c r="N21" i="213" s="1"/>
  <c r="N323" i="213"/>
  <c r="N36" i="213" s="1"/>
  <c r="N271" i="228"/>
  <c r="N35" i="228" s="1"/>
  <c r="N165" i="228"/>
  <c r="L272" i="228"/>
  <c r="N272" i="228" s="1"/>
  <c r="L41" i="228"/>
  <c r="D38" i="212" s="1"/>
  <c r="N365" i="228"/>
  <c r="N350" i="226"/>
  <c r="N25" i="226" s="1"/>
  <c r="J352" i="226"/>
  <c r="N352" i="226" s="1"/>
  <c r="J25" i="226"/>
  <c r="J51" i="226" s="1"/>
  <c r="N219" i="226"/>
  <c r="N34" i="226" s="1"/>
  <c r="N48" i="226" s="1"/>
  <c r="L34" i="226"/>
  <c r="E24" i="222"/>
  <c r="L13" i="222" s="1"/>
  <c r="L16" i="222" s="1"/>
  <c r="O16" i="222" s="1"/>
  <c r="J116" i="226"/>
  <c r="N115" i="226"/>
  <c r="N32" i="226" s="1"/>
  <c r="J32" i="226"/>
  <c r="L116" i="226"/>
  <c r="N116" i="226" s="1"/>
  <c r="L20" i="226"/>
  <c r="N114" i="226"/>
  <c r="N20" i="226" s="1"/>
  <c r="W40" i="211"/>
  <c r="W41" i="211" s="1"/>
  <c r="W42" i="211"/>
  <c r="AH36" i="211"/>
  <c r="W38" i="211"/>
  <c r="J378" i="213"/>
  <c r="J365" i="213"/>
  <c r="N365" i="213" s="1"/>
  <c r="N363" i="213"/>
  <c r="L89" i="213"/>
  <c r="N89" i="213" s="1"/>
  <c r="N88" i="213"/>
  <c r="J337" i="213"/>
  <c r="N337" i="213" s="1"/>
  <c r="N335" i="213"/>
  <c r="J350" i="213"/>
  <c r="N391" i="213"/>
  <c r="J393" i="213"/>
  <c r="N393" i="213" s="1"/>
  <c r="J408" i="213"/>
  <c r="L168" i="213"/>
  <c r="L116" i="213"/>
  <c r="L39" i="213"/>
  <c r="L53" i="213" s="1"/>
  <c r="L408" i="213"/>
  <c r="J35" i="213"/>
  <c r="J49" i="213" s="1"/>
  <c r="L193" i="213"/>
  <c r="L218" i="213"/>
  <c r="N191" i="213"/>
  <c r="L23" i="213"/>
  <c r="L49" i="213" s="1"/>
  <c r="L272" i="213"/>
  <c r="N270" i="213"/>
  <c r="N23" i="213" s="1"/>
  <c r="J24" i="213"/>
  <c r="J50" i="213" s="1"/>
  <c r="N322" i="213"/>
  <c r="N24" i="213" s="1"/>
  <c r="J324" i="213"/>
  <c r="L324" i="213"/>
  <c r="L24" i="213"/>
  <c r="L50" i="213" s="1"/>
  <c r="N407" i="213"/>
  <c r="N39" i="213" s="1"/>
  <c r="L47" i="213"/>
  <c r="J41" i="207"/>
  <c r="AO30" i="211" s="1"/>
  <c r="D24" i="222"/>
  <c r="K13" i="222" s="1"/>
  <c r="J49" i="228"/>
  <c r="L52" i="228"/>
  <c r="Z42" i="211"/>
  <c r="Z43" i="211" s="1"/>
  <c r="Z40" i="211"/>
  <c r="Z41" i="211" s="1"/>
  <c r="Z38" i="211"/>
  <c r="Z39" i="211" s="1"/>
  <c r="AC36" i="211"/>
  <c r="AC37" i="211" s="1"/>
  <c r="E17" i="222"/>
  <c r="P56" i="211" s="1"/>
  <c r="C24" i="222"/>
  <c r="J13" i="222" s="1"/>
  <c r="J16" i="222" s="1"/>
  <c r="M16" i="222" s="1"/>
  <c r="C17" i="222"/>
  <c r="H56" i="211" s="1"/>
  <c r="L46" i="213"/>
  <c r="M42" i="211"/>
  <c r="M43" i="211" s="1"/>
  <c r="M40" i="211"/>
  <c r="M41" i="211" s="1"/>
  <c r="M38" i="211"/>
  <c r="M39" i="211" s="1"/>
  <c r="P36" i="211"/>
  <c r="P37" i="211" s="1"/>
  <c r="J40" i="211"/>
  <c r="J41" i="211" s="1"/>
  <c r="J37" i="211"/>
  <c r="J42" i="211"/>
  <c r="U36" i="211"/>
  <c r="J39" i="211"/>
  <c r="N62" i="213"/>
  <c r="N17" i="213" s="1"/>
  <c r="J62" i="226"/>
  <c r="J17" i="226" s="1"/>
  <c r="N59" i="226"/>
  <c r="N62" i="226" s="1"/>
  <c r="N17" i="226" s="1"/>
  <c r="H50" i="211"/>
  <c r="D12" i="212"/>
  <c r="AH38" i="211" l="1"/>
  <c r="W39" i="211"/>
  <c r="AF42" i="211"/>
  <c r="W43" i="211"/>
  <c r="N53" i="228"/>
  <c r="N50" i="228"/>
  <c r="N49" i="228"/>
  <c r="J29" i="228"/>
  <c r="N51" i="226"/>
  <c r="J41" i="226"/>
  <c r="L55" i="228"/>
  <c r="J47" i="227"/>
  <c r="N219" i="213"/>
  <c r="N34" i="213" s="1"/>
  <c r="J272" i="213"/>
  <c r="N165" i="213"/>
  <c r="J220" i="213"/>
  <c r="K16" i="222"/>
  <c r="N16" i="222" s="1"/>
  <c r="M15" i="222" s="1"/>
  <c r="F17" i="222" s="1"/>
  <c r="AH42" i="211"/>
  <c r="AF40" i="211"/>
  <c r="AH40" i="211"/>
  <c r="J32" i="213"/>
  <c r="J46" i="213" s="1"/>
  <c r="N115" i="213"/>
  <c r="N32" i="213" s="1"/>
  <c r="N46" i="213" s="1"/>
  <c r="N52" i="226"/>
  <c r="N116" i="213"/>
  <c r="N193" i="213"/>
  <c r="N168" i="226"/>
  <c r="J52" i="226"/>
  <c r="J29" i="226"/>
  <c r="N52" i="227"/>
  <c r="L29" i="227"/>
  <c r="D30" i="212" s="1"/>
  <c r="N272" i="227"/>
  <c r="N41" i="227"/>
  <c r="E31" i="212" s="1"/>
  <c r="J116" i="227"/>
  <c r="N116" i="227" s="1"/>
  <c r="N114" i="227"/>
  <c r="N20" i="227" s="1"/>
  <c r="J20" i="227"/>
  <c r="L51" i="227"/>
  <c r="L55" i="227" s="1"/>
  <c r="L41" i="227"/>
  <c r="D31" i="212" s="1"/>
  <c r="D39" i="212"/>
  <c r="K13" i="212" s="1"/>
  <c r="N29" i="228"/>
  <c r="E37" i="212" s="1"/>
  <c r="N55" i="228"/>
  <c r="N324" i="228"/>
  <c r="N41" i="228"/>
  <c r="E38" i="212" s="1"/>
  <c r="E39" i="212" s="1"/>
  <c r="L13" i="212" s="1"/>
  <c r="J41" i="228"/>
  <c r="C38" i="212" s="1"/>
  <c r="L43" i="228"/>
  <c r="J33" i="213"/>
  <c r="J41" i="213" s="1"/>
  <c r="C14" i="212" s="1"/>
  <c r="H52" i="211" s="1"/>
  <c r="N272" i="213"/>
  <c r="N408" i="213"/>
  <c r="N50" i="213"/>
  <c r="N53" i="213"/>
  <c r="J21" i="213"/>
  <c r="J168" i="213"/>
  <c r="N168" i="213" s="1"/>
  <c r="N324" i="213"/>
  <c r="L41" i="226"/>
  <c r="L48" i="226"/>
  <c r="N41" i="226"/>
  <c r="L29" i="226"/>
  <c r="L46" i="226"/>
  <c r="J46" i="226"/>
  <c r="J43" i="226"/>
  <c r="N46" i="226"/>
  <c r="N55" i="226" s="1"/>
  <c r="N29" i="226"/>
  <c r="AF38" i="211"/>
  <c r="J25" i="213"/>
  <c r="J51" i="213" s="1"/>
  <c r="J352" i="213"/>
  <c r="N352" i="213" s="1"/>
  <c r="N350" i="213"/>
  <c r="N25" i="213" s="1"/>
  <c r="N51" i="213" s="1"/>
  <c r="J26" i="213"/>
  <c r="J52" i="213" s="1"/>
  <c r="N378" i="213"/>
  <c r="N26" i="213" s="1"/>
  <c r="N52" i="213" s="1"/>
  <c r="J380" i="213"/>
  <c r="N380" i="213" s="1"/>
  <c r="N47" i="213"/>
  <c r="L41" i="213"/>
  <c r="D14" i="212" s="1"/>
  <c r="N49" i="213"/>
  <c r="N218" i="213"/>
  <c r="N22" i="213" s="1"/>
  <c r="L22" i="213"/>
  <c r="L220" i="213"/>
  <c r="N220" i="213" s="1"/>
  <c r="U38" i="211"/>
  <c r="P38" i="211"/>
  <c r="P39" i="211" s="1"/>
  <c r="C37" i="212"/>
  <c r="J55" i="228"/>
  <c r="AC42" i="211"/>
  <c r="AC43" i="211" s="1"/>
  <c r="AC38" i="211"/>
  <c r="AC39" i="211" s="1"/>
  <c r="U40" i="211"/>
  <c r="P40" i="211"/>
  <c r="P41" i="211" s="1"/>
  <c r="AC40" i="211"/>
  <c r="AC41" i="211" s="1"/>
  <c r="E12" i="212"/>
  <c r="P50" i="211" s="1"/>
  <c r="S36" i="211"/>
  <c r="J43" i="211"/>
  <c r="U42" i="211"/>
  <c r="P42" i="211"/>
  <c r="P43" i="211" s="1"/>
  <c r="L50" i="211"/>
  <c r="J55" i="226" l="1"/>
  <c r="N41" i="213"/>
  <c r="E14" i="212" s="1"/>
  <c r="P52" i="211" s="1"/>
  <c r="C39" i="212"/>
  <c r="J13" i="212" s="1"/>
  <c r="L43" i="226"/>
  <c r="J47" i="213"/>
  <c r="J55" i="213" s="1"/>
  <c r="L55" i="226"/>
  <c r="D32" i="212"/>
  <c r="K12" i="212" s="1"/>
  <c r="J29" i="227"/>
  <c r="J46" i="227"/>
  <c r="J55" i="227" s="1"/>
  <c r="N46" i="227"/>
  <c r="N55" i="227" s="1"/>
  <c r="N29" i="227"/>
  <c r="L43" i="227"/>
  <c r="N43" i="228"/>
  <c r="J43" i="228"/>
  <c r="N43" i="226"/>
  <c r="S40" i="211"/>
  <c r="Y60" i="211" s="1"/>
  <c r="S38" i="211"/>
  <c r="J29" i="213"/>
  <c r="C13" i="212" s="1"/>
  <c r="C15" i="212" s="1"/>
  <c r="N48" i="213"/>
  <c r="N55" i="213" s="1"/>
  <c r="N29" i="213"/>
  <c r="L52" i="211"/>
  <c r="L48" i="213"/>
  <c r="L55" i="213" s="1"/>
  <c r="L29" i="213"/>
  <c r="S42" i="211"/>
  <c r="H53" i="211" l="1"/>
  <c r="H54" i="211" s="1"/>
  <c r="E30" i="212"/>
  <c r="E32" i="212" s="1"/>
  <c r="L12" i="212" s="1"/>
  <c r="N43" i="227"/>
  <c r="C30" i="212"/>
  <c r="J43" i="227"/>
  <c r="J43" i="213"/>
  <c r="AG60" i="211"/>
  <c r="AC59" i="211"/>
  <c r="H51" i="211"/>
  <c r="E13" i="212"/>
  <c r="N43" i="213"/>
  <c r="D13" i="212"/>
  <c r="L43" i="213"/>
  <c r="B60" i="211" l="1"/>
  <c r="C32" i="212"/>
  <c r="P51" i="211"/>
  <c r="E15" i="212"/>
  <c r="L51" i="211"/>
  <c r="D15" i="212"/>
  <c r="E23" i="212" l="1"/>
  <c r="J12" i="212"/>
  <c r="D23" i="212"/>
  <c r="D22" i="212"/>
  <c r="J102" i="235" s="1"/>
  <c r="S102" i="235" s="1"/>
  <c r="E22" i="212"/>
  <c r="C22" i="212"/>
  <c r="D102" i="235" s="1"/>
  <c r="D24" i="212"/>
  <c r="E24" i="212"/>
  <c r="C24" i="212"/>
  <c r="D104" i="235" s="1"/>
  <c r="C23" i="212"/>
  <c r="D103" i="235" s="1"/>
  <c r="C25" i="212"/>
  <c r="J11" i="212" s="1"/>
  <c r="J14" i="212" s="1"/>
  <c r="M14" i="212" s="1"/>
  <c r="D18" i="212"/>
  <c r="D25" i="212"/>
  <c r="K11" i="212" s="1"/>
  <c r="K14" i="212" s="1"/>
  <c r="N14" i="212" s="1"/>
  <c r="L53" i="211"/>
  <c r="P53" i="211"/>
  <c r="P54" i="211" s="1"/>
  <c r="E25" i="212"/>
  <c r="L11" i="212" s="1"/>
  <c r="L14" i="212" s="1"/>
  <c r="O14" i="212" s="1"/>
  <c r="M13" i="212" l="1"/>
  <c r="F15" i="212" s="1"/>
  <c r="J104" i="235"/>
  <c r="S104" i="235" s="1"/>
  <c r="J103" i="235"/>
  <c r="S103" i="235" s="1"/>
  <c r="J105" i="235"/>
  <c r="M66" i="235"/>
  <c r="M64" i="235"/>
  <c r="D105" i="235"/>
  <c r="K60" i="211"/>
  <c r="L54" i="211"/>
  <c r="S105" i="2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0E00-000001000000}">
      <text>
        <r>
          <rPr>
            <b/>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0F00-000001000000}">
      <text>
        <r>
          <rPr>
            <b/>
            <sz val="9"/>
            <color indexed="81"/>
            <rFont val="ＭＳ Ｐゴシック"/>
            <family val="3"/>
            <charset val="128"/>
          </rPr>
          <t>プルダウンから選択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1000-000001000000}">
      <text>
        <r>
          <rPr>
            <b/>
            <sz val="9"/>
            <color indexed="81"/>
            <rFont val="ＭＳ Ｐゴシック"/>
            <family val="3"/>
            <charset val="128"/>
          </rPr>
          <t>プルダウンから選択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田島 由紀子</author>
  </authors>
  <commentList>
    <comment ref="B67" authorId="0" shapeId="0" xr:uid="{00000000-0006-0000-1100-00000100000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<sst xmlns="http://schemas.openxmlformats.org/spreadsheetml/2006/main" count="5192" uniqueCount="2013">
  <si>
    <t>備考</t>
    <rPh sb="0" eb="2">
      <t>ビコウ</t>
    </rPh>
    <phoneticPr fontId="21"/>
  </si>
  <si>
    <t>補助事業の名称</t>
    <rPh sb="0" eb="2">
      <t>ホジョ</t>
    </rPh>
    <rPh sb="2" eb="4">
      <t>ジギョウ</t>
    </rPh>
    <rPh sb="5" eb="7">
      <t>メイショウ</t>
    </rPh>
    <phoneticPr fontId="21"/>
  </si>
  <si>
    <t>記</t>
    <rPh sb="0" eb="1">
      <t>キ</t>
    </rPh>
    <phoneticPr fontId="21"/>
  </si>
  <si>
    <t>日</t>
    <rPh sb="0" eb="1">
      <t>ニチ</t>
    </rPh>
    <phoneticPr fontId="21"/>
  </si>
  <si>
    <t>交付決定日</t>
    <rPh sb="0" eb="2">
      <t>コウフ</t>
    </rPh>
    <rPh sb="2" eb="4">
      <t>ケッテイ</t>
    </rPh>
    <rPh sb="4" eb="5">
      <t>ビ</t>
    </rPh>
    <phoneticPr fontId="21"/>
  </si>
  <si>
    <t>８月</t>
  </si>
  <si>
    <t>９月</t>
  </si>
  <si>
    <t>１０月</t>
  </si>
  <si>
    <t>１１月</t>
  </si>
  <si>
    <t>１２月</t>
  </si>
  <si>
    <t>１月</t>
  </si>
  <si>
    <t>２月</t>
  </si>
  <si>
    <t>合計</t>
    <rPh sb="0" eb="2">
      <t>ゴウケイ</t>
    </rPh>
    <phoneticPr fontId="21"/>
  </si>
  <si>
    <t>金額</t>
    <rPh sb="0" eb="2">
      <t>キンガク</t>
    </rPh>
    <phoneticPr fontId="21"/>
  </si>
  <si>
    <t>太陽光発電</t>
    <rPh sb="0" eb="3">
      <t>タイヨウコウ</t>
    </rPh>
    <rPh sb="3" eb="5">
      <t>ハツデン</t>
    </rPh>
    <phoneticPr fontId="21"/>
  </si>
  <si>
    <t>役職名</t>
    <rPh sb="0" eb="3">
      <t>ヤクショクメイ</t>
    </rPh>
    <phoneticPr fontId="21"/>
  </si>
  <si>
    <t>名称</t>
    <rPh sb="0" eb="2">
      <t>メイショウ</t>
    </rPh>
    <phoneticPr fontId="21"/>
  </si>
  <si>
    <t>単価</t>
    <rPh sb="0" eb="2">
      <t>タンカ</t>
    </rPh>
    <phoneticPr fontId="21"/>
  </si>
  <si>
    <t>数量</t>
    <rPh sb="0" eb="2">
      <t>スウリョウ</t>
    </rPh>
    <phoneticPr fontId="21"/>
  </si>
  <si>
    <t>単位</t>
    <rPh sb="0" eb="2">
      <t>タンイ</t>
    </rPh>
    <phoneticPr fontId="21"/>
  </si>
  <si>
    <t>式</t>
    <rPh sb="0" eb="1">
      <t>シキ</t>
    </rPh>
    <phoneticPr fontId="21"/>
  </si>
  <si>
    <t>（ネット・ゼロ・エネルギー・ビル実証事業）</t>
    <rPh sb="16" eb="18">
      <t>ジッショウ</t>
    </rPh>
    <rPh sb="18" eb="20">
      <t>ジギョウ</t>
    </rPh>
    <phoneticPr fontId="21"/>
  </si>
  <si>
    <t>経費
区分</t>
    <rPh sb="0" eb="2">
      <t>ケイヒ</t>
    </rPh>
    <rPh sb="3" eb="5">
      <t>クブン</t>
    </rPh>
    <phoneticPr fontId="21"/>
  </si>
  <si>
    <t>型式</t>
    <rPh sb="0" eb="2">
      <t>カタシキ</t>
    </rPh>
    <phoneticPr fontId="21"/>
  </si>
  <si>
    <t>補助事業に要する経費</t>
    <rPh sb="0" eb="2">
      <t>ホジョ</t>
    </rPh>
    <rPh sb="2" eb="4">
      <t>ジギョウ</t>
    </rPh>
    <rPh sb="5" eb="6">
      <t>ヨウ</t>
    </rPh>
    <rPh sb="8" eb="10">
      <t>ケイヒ</t>
    </rPh>
    <phoneticPr fontId="21"/>
  </si>
  <si>
    <t>補助対象経費</t>
    <rPh sb="0" eb="2">
      <t>ホジョ</t>
    </rPh>
    <rPh sb="2" eb="4">
      <t>タイショウ</t>
    </rPh>
    <rPh sb="4" eb="6">
      <t>ケイヒ</t>
    </rPh>
    <phoneticPr fontId="21"/>
  </si>
  <si>
    <t>補助対象外経費</t>
    <rPh sb="0" eb="2">
      <t>ホジョ</t>
    </rPh>
    <rPh sb="2" eb="4">
      <t>タイショウ</t>
    </rPh>
    <rPh sb="4" eb="5">
      <t>ガイ</t>
    </rPh>
    <rPh sb="5" eb="7">
      <t>ケイヒ</t>
    </rPh>
    <phoneticPr fontId="21"/>
  </si>
  <si>
    <t>（集計）</t>
    <rPh sb="1" eb="3">
      <t>シュウケイ</t>
    </rPh>
    <phoneticPr fontId="21"/>
  </si>
  <si>
    <t>Ⅱ．設備費</t>
    <rPh sb="2" eb="4">
      <t>セツビ</t>
    </rPh>
    <rPh sb="4" eb="5">
      <t>ヒ</t>
    </rPh>
    <phoneticPr fontId="21"/>
  </si>
  <si>
    <t>Ⅲ．工事費</t>
    <rPh sb="2" eb="5">
      <t>コウジヒ</t>
    </rPh>
    <phoneticPr fontId="21"/>
  </si>
  <si>
    <t>総合計</t>
    <rPh sb="0" eb="3">
      <t>ソウゴウケイ</t>
    </rPh>
    <phoneticPr fontId="21"/>
  </si>
  <si>
    <t>設備・工事費　</t>
    <rPh sb="0" eb="2">
      <t>セツビ</t>
    </rPh>
    <rPh sb="3" eb="6">
      <t>コウジヒ</t>
    </rPh>
    <phoneticPr fontId="21"/>
  </si>
  <si>
    <t>２．●●●●●●●●●</t>
  </si>
  <si>
    <t>１．●●●●●●●●●</t>
  </si>
  <si>
    <t>３．●●●●●●●●●</t>
  </si>
  <si>
    <t>４．●●●●●●●●●</t>
  </si>
  <si>
    <t>５．●●●●●●●●●</t>
  </si>
  <si>
    <t>６．●●●●●●●●●</t>
  </si>
  <si>
    <t>７．●●●●●●●●●</t>
  </si>
  <si>
    <t>８．●●●●●●●●●</t>
  </si>
  <si>
    <t>１．補助事業の名称</t>
    <rPh sb="2" eb="4">
      <t>ホジョ</t>
    </rPh>
    <rPh sb="4" eb="6">
      <t>ジギョウ</t>
    </rPh>
    <rPh sb="7" eb="9">
      <t>メイショウ</t>
    </rPh>
    <phoneticPr fontId="21"/>
  </si>
  <si>
    <t>円</t>
    <rPh sb="0" eb="1">
      <t>エン</t>
    </rPh>
    <phoneticPr fontId="21"/>
  </si>
  <si>
    <t>交付決定通知を受けた後に本事業を開始することを了承している。</t>
    <rPh sb="7" eb="8">
      <t>ウ</t>
    </rPh>
    <rPh sb="23" eb="25">
      <t>リョウショウ</t>
    </rPh>
    <phoneticPr fontId="43"/>
  </si>
  <si>
    <t>本年度の交付決定は、翌年度以後の交付決定を保証するものではないことを了承している。</t>
    <rPh sb="0" eb="3">
      <t>ホンネンド</t>
    </rPh>
    <rPh sb="4" eb="6">
      <t>コウフ</t>
    </rPh>
    <rPh sb="6" eb="8">
      <t>ケッテイ</t>
    </rPh>
    <rPh sb="10" eb="13">
      <t>ヨクネンド</t>
    </rPh>
    <rPh sb="13" eb="15">
      <t>イゴ</t>
    </rPh>
    <rPh sb="16" eb="18">
      <t>コウフ</t>
    </rPh>
    <rPh sb="18" eb="20">
      <t>ケッテイ</t>
    </rPh>
    <rPh sb="21" eb="23">
      <t>ホショウ</t>
    </rPh>
    <rPh sb="34" eb="36">
      <t>リョウショウ</t>
    </rPh>
    <phoneticPr fontId="43"/>
  </si>
  <si>
    <t>※必ず申請者自身で内容をよく確認したうえで同意欄にチェックを入れてください。</t>
    <rPh sb="3" eb="6">
      <t>シンセイシャ</t>
    </rPh>
    <rPh sb="6" eb="8">
      <t>ジシン</t>
    </rPh>
    <rPh sb="9" eb="11">
      <t>ナイヨウ</t>
    </rPh>
    <rPh sb="14" eb="16">
      <t>カクニン</t>
    </rPh>
    <rPh sb="21" eb="24">
      <t>ドウイラン</t>
    </rPh>
    <rPh sb="30" eb="31">
      <t>イ</t>
    </rPh>
    <phoneticPr fontId="43"/>
  </si>
  <si>
    <t>代表者等名</t>
    <rPh sb="0" eb="3">
      <t>ダイヒョウシャ</t>
    </rPh>
    <rPh sb="3" eb="4">
      <t>トウ</t>
    </rPh>
    <rPh sb="4" eb="5">
      <t>メイ</t>
    </rPh>
    <phoneticPr fontId="43"/>
  </si>
  <si>
    <t>（単位：円）</t>
    <rPh sb="1" eb="3">
      <t>タンイ</t>
    </rPh>
    <rPh sb="4" eb="5">
      <t>エン</t>
    </rPh>
    <phoneticPr fontId="21"/>
  </si>
  <si>
    <t>設計費</t>
    <rPh sb="0" eb="2">
      <t>セッケイ</t>
    </rPh>
    <rPh sb="2" eb="3">
      <t>ヒ</t>
    </rPh>
    <phoneticPr fontId="21"/>
  </si>
  <si>
    <t>合　  計</t>
  </si>
  <si>
    <t>※補助金額（補助対象経費区分ごと）は、小数点以下（１円未満）を切り捨てとする。</t>
    <rPh sb="1" eb="3">
      <t>ホジョ</t>
    </rPh>
    <rPh sb="3" eb="5">
      <t>キンガク</t>
    </rPh>
    <rPh sb="6" eb="8">
      <t>ホジョ</t>
    </rPh>
    <rPh sb="8" eb="10">
      <t>タイショウ</t>
    </rPh>
    <rPh sb="10" eb="12">
      <t>ケイヒ</t>
    </rPh>
    <rPh sb="12" eb="14">
      <t>クブン</t>
    </rPh>
    <rPh sb="19" eb="22">
      <t>ショウスウテン</t>
    </rPh>
    <rPh sb="22" eb="24">
      <t>イカ</t>
    </rPh>
    <rPh sb="26" eb="27">
      <t>エン</t>
    </rPh>
    <rPh sb="27" eb="29">
      <t>ミマン</t>
    </rPh>
    <rPh sb="31" eb="32">
      <t>キ</t>
    </rPh>
    <rPh sb="33" eb="34">
      <t>ス</t>
    </rPh>
    <phoneticPr fontId="21"/>
  </si>
  <si>
    <t>他の補助金名</t>
    <rPh sb="0" eb="6">
      <t>タホジョキンメイ</t>
    </rPh>
    <phoneticPr fontId="21"/>
  </si>
  <si>
    <t>申請者名</t>
    <rPh sb="0" eb="3">
      <t>シンセイシャ</t>
    </rPh>
    <rPh sb="3" eb="4">
      <t>メイ</t>
    </rPh>
    <phoneticPr fontId="21"/>
  </si>
  <si>
    <t>住    所</t>
    <rPh sb="0" eb="1">
      <t>ジュウ</t>
    </rPh>
    <rPh sb="5" eb="6">
      <t>トコロ</t>
    </rPh>
    <phoneticPr fontId="21"/>
  </si>
  <si>
    <t>〒</t>
    <phoneticPr fontId="21"/>
  </si>
  <si>
    <t>申請者の業務実績に関する事項</t>
    <rPh sb="0" eb="3">
      <t>シンセイシャ</t>
    </rPh>
    <rPh sb="4" eb="6">
      <t>ギョウム</t>
    </rPh>
    <rPh sb="6" eb="8">
      <t>ジッセキ</t>
    </rPh>
    <rPh sb="9" eb="10">
      <t>カン</t>
    </rPh>
    <rPh sb="12" eb="14">
      <t>ジコウ</t>
    </rPh>
    <phoneticPr fontId="21"/>
  </si>
  <si>
    <t>事業報告期間</t>
  </si>
  <si>
    <t>～</t>
    <phoneticPr fontId="21"/>
  </si>
  <si>
    <t>資産合計</t>
  </si>
  <si>
    <t>売上高</t>
    <rPh sb="0" eb="2">
      <t>ウリアゲ</t>
    </rPh>
    <rPh sb="2" eb="3">
      <t>ダカ</t>
    </rPh>
    <phoneticPr fontId="21"/>
  </si>
  <si>
    <t>負債合計</t>
  </si>
  <si>
    <t>経常利益</t>
    <rPh sb="0" eb="2">
      <t>ケイジョウ</t>
    </rPh>
    <rPh sb="2" eb="4">
      <t>リエキ</t>
    </rPh>
    <phoneticPr fontId="21"/>
  </si>
  <si>
    <t>純資産合計</t>
    <rPh sb="0" eb="3">
      <t>ジュンシサン</t>
    </rPh>
    <rPh sb="3" eb="5">
      <t>ゴウケイ</t>
    </rPh>
    <phoneticPr fontId="21"/>
  </si>
  <si>
    <t>当期純利益</t>
    <rPh sb="0" eb="2">
      <t>トウキ</t>
    </rPh>
    <rPh sb="2" eb="5">
      <t>ジュンリエキ</t>
    </rPh>
    <phoneticPr fontId="21"/>
  </si>
  <si>
    <t>携帯電話番号</t>
    <rPh sb="0" eb="2">
      <t>ケイタイ</t>
    </rPh>
    <rPh sb="2" eb="4">
      <t>デンワ</t>
    </rPh>
    <rPh sb="4" eb="6">
      <t>バンゴウ</t>
    </rPh>
    <phoneticPr fontId="21"/>
  </si>
  <si>
    <t>E-MAIL</t>
    <phoneticPr fontId="21"/>
  </si>
  <si>
    <t>設備費</t>
    <rPh sb="0" eb="2">
      <t>セツビ</t>
    </rPh>
    <rPh sb="2" eb="3">
      <t>ヒ</t>
    </rPh>
    <phoneticPr fontId="21"/>
  </si>
  <si>
    <t>工事費</t>
    <rPh sb="0" eb="2">
      <t>コウジ</t>
    </rPh>
    <rPh sb="2" eb="3">
      <t>ヒ</t>
    </rPh>
    <phoneticPr fontId="21"/>
  </si>
  <si>
    <t>１．申請者の詳細</t>
    <rPh sb="2" eb="5">
      <t>シンセイシャ</t>
    </rPh>
    <rPh sb="6" eb="8">
      <t>ショウサイ</t>
    </rPh>
    <phoneticPr fontId="21"/>
  </si>
  <si>
    <t>-</t>
    <phoneticPr fontId="21"/>
  </si>
  <si>
    <t>申請者１</t>
    <rPh sb="0" eb="3">
      <t>シンセイシャ</t>
    </rPh>
    <phoneticPr fontId="43"/>
  </si>
  <si>
    <t>申請者２</t>
    <rPh sb="0" eb="3">
      <t>シンセイシャ</t>
    </rPh>
    <phoneticPr fontId="43"/>
  </si>
  <si>
    <t>申請者３</t>
    <rPh sb="0" eb="3">
      <t>シンセイシャ</t>
    </rPh>
    <phoneticPr fontId="43"/>
  </si>
  <si>
    <t>登録番号</t>
    <rPh sb="0" eb="2">
      <t>トウロク</t>
    </rPh>
    <rPh sb="2" eb="4">
      <t>バンゴウ</t>
    </rPh>
    <phoneticPr fontId="21"/>
  </si>
  <si>
    <t>地域区分</t>
    <rPh sb="0" eb="2">
      <t>チイキ</t>
    </rPh>
    <rPh sb="2" eb="4">
      <t>クブン</t>
    </rPh>
    <phoneticPr fontId="21"/>
  </si>
  <si>
    <t>認証制度</t>
    <rPh sb="0" eb="2">
      <t>ニンショウ</t>
    </rPh>
    <rPh sb="2" eb="4">
      <t>セイド</t>
    </rPh>
    <phoneticPr fontId="21"/>
  </si>
  <si>
    <t>建築物の
エネルギー特性</t>
    <rPh sb="0" eb="3">
      <t>ケンチクブツ</t>
    </rPh>
    <rPh sb="10" eb="12">
      <t>トクセイ</t>
    </rPh>
    <phoneticPr fontId="21"/>
  </si>
  <si>
    <t>新築</t>
    <rPh sb="0" eb="2">
      <t>シンチク</t>
    </rPh>
    <phoneticPr fontId="21"/>
  </si>
  <si>
    <t>方式等</t>
    <rPh sb="0" eb="2">
      <t>ホウシキ</t>
    </rPh>
    <rPh sb="2" eb="3">
      <t>トウ</t>
    </rPh>
    <phoneticPr fontId="21"/>
  </si>
  <si>
    <t>ＺＥＢ実現の
コンセプト</t>
    <rPh sb="3" eb="5">
      <t>ジツゲン</t>
    </rPh>
    <phoneticPr fontId="21"/>
  </si>
  <si>
    <t>名　　　称</t>
    <rPh sb="0" eb="1">
      <t>ナ</t>
    </rPh>
    <rPh sb="4" eb="5">
      <t>ショウ</t>
    </rPh>
    <phoneticPr fontId="21"/>
  </si>
  <si>
    <t>建築面積</t>
    <rPh sb="0" eb="2">
      <t>ケンチク</t>
    </rPh>
    <rPh sb="2" eb="4">
      <t>メンセキ</t>
    </rPh>
    <phoneticPr fontId="21"/>
  </si>
  <si>
    <t>地下</t>
    <rPh sb="0" eb="2">
      <t>チカ</t>
    </rPh>
    <phoneticPr fontId="21"/>
  </si>
  <si>
    <t>階</t>
    <rPh sb="0" eb="1">
      <t>カイ</t>
    </rPh>
    <phoneticPr fontId="21"/>
  </si>
  <si>
    <t>地上</t>
    <rPh sb="0" eb="2">
      <t>チジョウ</t>
    </rPh>
    <phoneticPr fontId="21"/>
  </si>
  <si>
    <t>年</t>
    <rPh sb="0" eb="1">
      <t>ネン</t>
    </rPh>
    <phoneticPr fontId="21"/>
  </si>
  <si>
    <t>省エネ項目</t>
    <rPh sb="0" eb="1">
      <t>ショウ</t>
    </rPh>
    <rPh sb="3" eb="5">
      <t>コウモク</t>
    </rPh>
    <phoneticPr fontId="21"/>
  </si>
  <si>
    <t>システム概要（能力・性能・規模・他）</t>
    <rPh sb="4" eb="6">
      <t>ガイヨウ</t>
    </rPh>
    <rPh sb="7" eb="9">
      <t>ノウリョク</t>
    </rPh>
    <rPh sb="10" eb="12">
      <t>セイノウ</t>
    </rPh>
    <rPh sb="13" eb="15">
      <t>キボ</t>
    </rPh>
    <rPh sb="16" eb="17">
      <t>タ</t>
    </rPh>
    <phoneticPr fontId="21"/>
  </si>
  <si>
    <t>補助</t>
    <rPh sb="0" eb="2">
      <t>ホジョ</t>
    </rPh>
    <phoneticPr fontId="21"/>
  </si>
  <si>
    <t>CLT使用部位</t>
    <rPh sb="3" eb="5">
      <t>シヨウ</t>
    </rPh>
    <rPh sb="5" eb="7">
      <t>ブイ</t>
    </rPh>
    <phoneticPr fontId="21"/>
  </si>
  <si>
    <t>CLT使用割合</t>
    <rPh sb="3" eb="5">
      <t>シヨウ</t>
    </rPh>
    <rPh sb="5" eb="7">
      <t>ワリアイ</t>
    </rPh>
    <phoneticPr fontId="21"/>
  </si>
  <si>
    <t>建築省エネルギー
（パッシブ）技術</t>
    <rPh sb="0" eb="2">
      <t>ケンチク</t>
    </rPh>
    <rPh sb="2" eb="3">
      <t>ショウ</t>
    </rPh>
    <rPh sb="15" eb="17">
      <t>ギジュツ</t>
    </rPh>
    <phoneticPr fontId="21"/>
  </si>
  <si>
    <t>ターボ冷凍機</t>
    <rPh sb="3" eb="6">
      <t>レイトウキ</t>
    </rPh>
    <phoneticPr fontId="21"/>
  </si>
  <si>
    <t>設備用途区分</t>
    <rPh sb="0" eb="2">
      <t>セツビ</t>
    </rPh>
    <rPh sb="2" eb="4">
      <t>ヨウト</t>
    </rPh>
    <rPh sb="4" eb="6">
      <t>クブン</t>
    </rPh>
    <phoneticPr fontId="21"/>
  </si>
  <si>
    <t>スクリュー冷凍機</t>
    <rPh sb="5" eb="8">
      <t>レイトウキ</t>
    </rPh>
    <phoneticPr fontId="21"/>
  </si>
  <si>
    <t>基準値</t>
    <rPh sb="0" eb="3">
      <t>キジュンチ</t>
    </rPh>
    <phoneticPr fontId="21"/>
  </si>
  <si>
    <t>設計値</t>
    <rPh sb="0" eb="2">
      <t>セッケイ</t>
    </rPh>
    <rPh sb="2" eb="3">
      <t>チ</t>
    </rPh>
    <phoneticPr fontId="21"/>
  </si>
  <si>
    <t>削減量</t>
    <rPh sb="0" eb="2">
      <t>サクゲン</t>
    </rPh>
    <rPh sb="2" eb="3">
      <t>リョウ</t>
    </rPh>
    <phoneticPr fontId="21"/>
  </si>
  <si>
    <t>削減率</t>
    <rPh sb="0" eb="2">
      <t>サクゲン</t>
    </rPh>
    <rPh sb="2" eb="3">
      <t>リツ</t>
    </rPh>
    <phoneticPr fontId="21"/>
  </si>
  <si>
    <t>(MJ/年)</t>
    <rPh sb="4" eb="5">
      <t>ネン</t>
    </rPh>
    <phoneticPr fontId="21"/>
  </si>
  <si>
    <t>吸収冷温水機</t>
    <rPh sb="0" eb="2">
      <t>キュウシュウ</t>
    </rPh>
    <rPh sb="2" eb="5">
      <t>レイオンスイ</t>
    </rPh>
    <rPh sb="5" eb="6">
      <t>キ</t>
    </rPh>
    <phoneticPr fontId="21"/>
  </si>
  <si>
    <t>小型貫流ボイラ</t>
    <rPh sb="0" eb="2">
      <t>コガタ</t>
    </rPh>
    <rPh sb="2" eb="4">
      <t>カンリュウ</t>
    </rPh>
    <phoneticPr fontId="21"/>
  </si>
  <si>
    <t>エネルギー利用
効率化設備</t>
    <rPh sb="5" eb="7">
      <t>リヨウ</t>
    </rPh>
    <rPh sb="8" eb="11">
      <t>コウリツカ</t>
    </rPh>
    <rPh sb="11" eb="13">
      <t>セツビ</t>
    </rPh>
    <phoneticPr fontId="21"/>
  </si>
  <si>
    <t>そ　の　他</t>
    <rPh sb="4" eb="5">
      <t>タ</t>
    </rPh>
    <phoneticPr fontId="21"/>
  </si>
  <si>
    <t>内部発熱削減技術</t>
    <rPh sb="0" eb="2">
      <t>ナイブ</t>
    </rPh>
    <rPh sb="2" eb="4">
      <t>ハツネツ</t>
    </rPh>
    <rPh sb="4" eb="6">
      <t>サクゲン</t>
    </rPh>
    <rPh sb="6" eb="8">
      <t>ギジュツ</t>
    </rPh>
    <phoneticPr fontId="21"/>
  </si>
  <si>
    <t>ＰＶとその他を含む</t>
    <rPh sb="5" eb="6">
      <t>タ</t>
    </rPh>
    <rPh sb="7" eb="8">
      <t>フク</t>
    </rPh>
    <phoneticPr fontId="21"/>
  </si>
  <si>
    <t>空調設備</t>
    <rPh sb="0" eb="2">
      <t>クウチョウ</t>
    </rPh>
    <rPh sb="2" eb="4">
      <t>セツビ</t>
    </rPh>
    <phoneticPr fontId="21"/>
  </si>
  <si>
    <t>ＰＶを含む、その他を除く</t>
    <rPh sb="3" eb="4">
      <t>フク</t>
    </rPh>
    <rPh sb="8" eb="9">
      <t>タ</t>
    </rPh>
    <rPh sb="10" eb="11">
      <t>ノゾ</t>
    </rPh>
    <phoneticPr fontId="21"/>
  </si>
  <si>
    <t>クラウド化</t>
    <rPh sb="4" eb="5">
      <t>カ</t>
    </rPh>
    <phoneticPr fontId="21"/>
  </si>
  <si>
    <t>ＰＶを考慮せず、その他を除く</t>
    <rPh sb="3" eb="5">
      <t>コウリョ</t>
    </rPh>
    <rPh sb="10" eb="11">
      <t>タ</t>
    </rPh>
    <rPh sb="12" eb="13">
      <t>ノゾ</t>
    </rPh>
    <phoneticPr fontId="21"/>
  </si>
  <si>
    <t>待機電力カットシステム</t>
    <rPh sb="0" eb="2">
      <t>タイキ</t>
    </rPh>
    <rPh sb="2" eb="4">
      <t>デンリョク</t>
    </rPh>
    <phoneticPr fontId="21"/>
  </si>
  <si>
    <t>ヒートポンプ給湯機</t>
    <rPh sb="6" eb="8">
      <t>キュウトウ</t>
    </rPh>
    <rPh sb="8" eb="9">
      <t>キ</t>
    </rPh>
    <phoneticPr fontId="21"/>
  </si>
  <si>
    <t>地下化、半地下化</t>
    <rPh sb="0" eb="2">
      <t>チカ</t>
    </rPh>
    <rPh sb="2" eb="3">
      <t>カ</t>
    </rPh>
    <rPh sb="4" eb="5">
      <t>ハン</t>
    </rPh>
    <rPh sb="5" eb="7">
      <t>チカ</t>
    </rPh>
    <rPh sb="7" eb="8">
      <t>カ</t>
    </rPh>
    <phoneticPr fontId="21"/>
  </si>
  <si>
    <t>ＰＶを考慮せず、その他を含む</t>
    <rPh sb="3" eb="5">
      <t>コウリョ</t>
    </rPh>
    <rPh sb="10" eb="11">
      <t>タ</t>
    </rPh>
    <rPh sb="12" eb="13">
      <t>フク</t>
    </rPh>
    <phoneticPr fontId="21"/>
  </si>
  <si>
    <t>建物方位</t>
    <rPh sb="0" eb="2">
      <t>タテモノ</t>
    </rPh>
    <rPh sb="2" eb="4">
      <t>ホウイ</t>
    </rPh>
    <phoneticPr fontId="21"/>
  </si>
  <si>
    <t>建物アスペクト比</t>
    <rPh sb="0" eb="2">
      <t>タテモノ</t>
    </rPh>
    <rPh sb="7" eb="8">
      <t>ヒ</t>
    </rPh>
    <phoneticPr fontId="21"/>
  </si>
  <si>
    <t>居室の配置</t>
    <rPh sb="0" eb="2">
      <t>キョシツ</t>
    </rPh>
    <rPh sb="3" eb="5">
      <t>ハイチ</t>
    </rPh>
    <phoneticPr fontId="21"/>
  </si>
  <si>
    <t>交流帰還制御</t>
    <rPh sb="0" eb="2">
      <t>コウリュウ</t>
    </rPh>
    <rPh sb="2" eb="4">
      <t>キカン</t>
    </rPh>
    <rPh sb="4" eb="6">
      <t>セイギョ</t>
    </rPh>
    <phoneticPr fontId="21"/>
  </si>
  <si>
    <t>群管理制御</t>
    <rPh sb="0" eb="1">
      <t>グン</t>
    </rPh>
    <rPh sb="1" eb="3">
      <t>カンリ</t>
    </rPh>
    <rPh sb="3" eb="5">
      <t>セイギョ</t>
    </rPh>
    <phoneticPr fontId="21"/>
  </si>
  <si>
    <t>外気冷房システム</t>
    <rPh sb="0" eb="2">
      <t>ガイキ</t>
    </rPh>
    <rPh sb="2" eb="4">
      <t>レイボウ</t>
    </rPh>
    <phoneticPr fontId="21"/>
  </si>
  <si>
    <t>ＣＬＴ使用</t>
    <rPh sb="3" eb="5">
      <t>シヨウ</t>
    </rPh>
    <phoneticPr fontId="21"/>
  </si>
  <si>
    <t>屋根</t>
    <rPh sb="0" eb="2">
      <t>ヤネ</t>
    </rPh>
    <phoneticPr fontId="21"/>
  </si>
  <si>
    <t>補助対象
経　　　費</t>
    <rPh sb="0" eb="2">
      <t>ホジョ</t>
    </rPh>
    <rPh sb="2" eb="4">
      <t>タイショウ</t>
    </rPh>
    <rPh sb="5" eb="6">
      <t>ヘ</t>
    </rPh>
    <rPh sb="9" eb="10">
      <t>ヒ</t>
    </rPh>
    <phoneticPr fontId="21"/>
  </si>
  <si>
    <t>補助対象外
経　　　費</t>
    <rPh sb="0" eb="2">
      <t>ホジョ</t>
    </rPh>
    <rPh sb="2" eb="5">
      <t>タイショウガイ</t>
    </rPh>
    <rPh sb="6" eb="7">
      <t>ヘ</t>
    </rPh>
    <rPh sb="10" eb="11">
      <t>ヒ</t>
    </rPh>
    <phoneticPr fontId="21"/>
  </si>
  <si>
    <t>外壁</t>
    <rPh sb="0" eb="2">
      <t>ガイヘキ</t>
    </rPh>
    <phoneticPr fontId="21"/>
  </si>
  <si>
    <t>接地壁</t>
    <rPh sb="0" eb="2">
      <t>セッチ</t>
    </rPh>
    <rPh sb="2" eb="3">
      <t>カベ</t>
    </rPh>
    <phoneticPr fontId="21"/>
  </si>
  <si>
    <t>ＶＡＶ空調システム</t>
    <rPh sb="3" eb="5">
      <t>クウチョウ</t>
    </rPh>
    <phoneticPr fontId="21"/>
  </si>
  <si>
    <t>ＶＷＶ空調システム</t>
    <rPh sb="3" eb="5">
      <t>クウチョウ</t>
    </rPh>
    <phoneticPr fontId="21"/>
  </si>
  <si>
    <t>設　計　費</t>
    <rPh sb="0" eb="1">
      <t>セツ</t>
    </rPh>
    <rPh sb="2" eb="3">
      <t>ケイ</t>
    </rPh>
    <rPh sb="4" eb="5">
      <t>ヒ</t>
    </rPh>
    <phoneticPr fontId="21"/>
  </si>
  <si>
    <t>換気設備
（機械換気）</t>
    <rPh sb="0" eb="2">
      <t>カンキ</t>
    </rPh>
    <rPh sb="2" eb="4">
      <t>セツビ</t>
    </rPh>
    <rPh sb="6" eb="8">
      <t>キカイ</t>
    </rPh>
    <rPh sb="8" eb="10">
      <t>カンキ</t>
    </rPh>
    <phoneticPr fontId="21"/>
  </si>
  <si>
    <t>Ｌｏｗ－Ｅ複層ガラス（空気層）</t>
    <rPh sb="5" eb="7">
      <t>フクソウ</t>
    </rPh>
    <rPh sb="11" eb="13">
      <t>クウキ</t>
    </rPh>
    <rPh sb="13" eb="14">
      <t>ソウ</t>
    </rPh>
    <phoneticPr fontId="21"/>
  </si>
  <si>
    <t>設　備　費</t>
    <rPh sb="0" eb="1">
      <t>セツ</t>
    </rPh>
    <rPh sb="2" eb="3">
      <t>ソナエ</t>
    </rPh>
    <rPh sb="4" eb="5">
      <t>ヒ</t>
    </rPh>
    <phoneticPr fontId="21"/>
  </si>
  <si>
    <t>大温度差システム</t>
    <rPh sb="0" eb="1">
      <t>ダイ</t>
    </rPh>
    <rPh sb="1" eb="4">
      <t>オンドサ</t>
    </rPh>
    <phoneticPr fontId="21"/>
  </si>
  <si>
    <t>工　事　費</t>
    <rPh sb="0" eb="1">
      <t>コウ</t>
    </rPh>
    <rPh sb="2" eb="3">
      <t>ジ</t>
    </rPh>
    <rPh sb="4" eb="5">
      <t>ヒ</t>
    </rPh>
    <phoneticPr fontId="21"/>
  </si>
  <si>
    <t>Ｌｏｗ－Ｅ複層ガラス（真空層）</t>
    <rPh sb="5" eb="7">
      <t>フクソウ</t>
    </rPh>
    <rPh sb="11" eb="13">
      <t>シンクウ</t>
    </rPh>
    <rPh sb="13" eb="14">
      <t>ソウ</t>
    </rPh>
    <rPh sb="14" eb="15">
      <t>キソウ</t>
    </rPh>
    <phoneticPr fontId="21"/>
  </si>
  <si>
    <t>運転台数制御システム</t>
    <rPh sb="0" eb="2">
      <t>ウンテン</t>
    </rPh>
    <rPh sb="2" eb="4">
      <t>ダイスウ</t>
    </rPh>
    <rPh sb="4" eb="6">
      <t>セイギョ</t>
    </rPh>
    <phoneticPr fontId="21"/>
  </si>
  <si>
    <t>合　　　 計</t>
    <rPh sb="0" eb="1">
      <t>ゴウ</t>
    </rPh>
    <rPh sb="5" eb="6">
      <t>ケイ</t>
    </rPh>
    <phoneticPr fontId="21"/>
  </si>
  <si>
    <t>照明設備
（人工照明）</t>
    <rPh sb="0" eb="2">
      <t>ショウメイ</t>
    </rPh>
    <rPh sb="2" eb="4">
      <t>セツビ</t>
    </rPh>
    <rPh sb="6" eb="8">
      <t>ジンコウ</t>
    </rPh>
    <rPh sb="8" eb="10">
      <t>ショウメイ</t>
    </rPh>
    <phoneticPr fontId="21"/>
  </si>
  <si>
    <t>樹脂製</t>
    <rPh sb="0" eb="2">
      <t>ジュシ</t>
    </rPh>
    <rPh sb="2" eb="3">
      <t>セイ</t>
    </rPh>
    <phoneticPr fontId="21"/>
  </si>
  <si>
    <t>輻射冷暖房システム</t>
    <rPh sb="0" eb="2">
      <t>フクシャ</t>
    </rPh>
    <rPh sb="2" eb="5">
      <t>レイダンボウ</t>
    </rPh>
    <phoneticPr fontId="21"/>
  </si>
  <si>
    <t>床吹出し空調システム</t>
    <rPh sb="0" eb="1">
      <t>ユカ</t>
    </rPh>
    <rPh sb="1" eb="3">
      <t>フキダ</t>
    </rPh>
    <rPh sb="4" eb="6">
      <t>クウチョウ</t>
    </rPh>
    <phoneticPr fontId="21"/>
  </si>
  <si>
    <t>給湯設備</t>
    <rPh sb="0" eb="2">
      <t>キュウトウ</t>
    </rPh>
    <rPh sb="2" eb="4">
      <t>セツビ</t>
    </rPh>
    <phoneticPr fontId="21"/>
  </si>
  <si>
    <t>点</t>
    <rPh sb="0" eb="1">
      <t>テン</t>
    </rPh>
    <phoneticPr fontId="21"/>
  </si>
  <si>
    <t>新設</t>
    <rPh sb="0" eb="2">
      <t>シンセツ</t>
    </rPh>
    <phoneticPr fontId="21"/>
  </si>
  <si>
    <t>鉛蓄電池</t>
    <rPh sb="0" eb="1">
      <t>ナマリ</t>
    </rPh>
    <rPh sb="1" eb="4">
      <t>チクデンチ</t>
    </rPh>
    <phoneticPr fontId="21"/>
  </si>
  <si>
    <t>昇降機設備
（エレベータ）</t>
    <rPh sb="0" eb="3">
      <t>ショウコウキ</t>
    </rPh>
    <rPh sb="3" eb="5">
      <t>セツビ</t>
    </rPh>
    <phoneticPr fontId="21"/>
  </si>
  <si>
    <t>風力発電</t>
    <rPh sb="0" eb="2">
      <t>フウリョク</t>
    </rPh>
    <rPh sb="2" eb="4">
      <t>ハツデン</t>
    </rPh>
    <phoneticPr fontId="21"/>
  </si>
  <si>
    <t>既設</t>
    <rPh sb="0" eb="2">
      <t>キセツ</t>
    </rPh>
    <phoneticPr fontId="21"/>
  </si>
  <si>
    <t>ＮＡＳ蓄電池</t>
    <rPh sb="3" eb="6">
      <t>チクデンチ</t>
    </rPh>
    <phoneticPr fontId="21"/>
  </si>
  <si>
    <t>水力発電</t>
    <rPh sb="0" eb="2">
      <t>スイリョク</t>
    </rPh>
    <rPh sb="2" eb="4">
      <t>ハツデン</t>
    </rPh>
    <phoneticPr fontId="21"/>
  </si>
  <si>
    <t>変圧器設備</t>
    <rPh sb="0" eb="3">
      <t>ヘンアツキ</t>
    </rPh>
    <rPh sb="3" eb="5">
      <t>セツビ</t>
    </rPh>
    <phoneticPr fontId="21"/>
  </si>
  <si>
    <t>バイオマス発電</t>
    <rPh sb="5" eb="7">
      <t>ハツデン</t>
    </rPh>
    <phoneticPr fontId="21"/>
  </si>
  <si>
    <t>蓄電池設備</t>
    <rPh sb="0" eb="3">
      <t>チクデンチ</t>
    </rPh>
    <rPh sb="3" eb="5">
      <t>セツビ</t>
    </rPh>
    <phoneticPr fontId="21"/>
  </si>
  <si>
    <t>蓄電容量</t>
    <rPh sb="0" eb="2">
      <t>チクデン</t>
    </rPh>
    <rPh sb="2" eb="4">
      <t>ヨウリョウ</t>
    </rPh>
    <phoneticPr fontId="21"/>
  </si>
  <si>
    <t>ハイブリッド方式（機械換気併用）</t>
    <rPh sb="6" eb="8">
      <t>ホウシキ</t>
    </rPh>
    <rPh sb="9" eb="11">
      <t>キカイ</t>
    </rPh>
    <rPh sb="11" eb="13">
      <t>カンキ</t>
    </rPh>
    <rPh sb="13" eb="15">
      <t>ヘイヨウ</t>
    </rPh>
    <phoneticPr fontId="21"/>
  </si>
  <si>
    <t>コージェネ設備</t>
    <rPh sb="5" eb="7">
      <t>セツビ</t>
    </rPh>
    <phoneticPr fontId="21"/>
  </si>
  <si>
    <t>太陽熱利用</t>
    <rPh sb="0" eb="3">
      <t>タイヨウネツ</t>
    </rPh>
    <rPh sb="3" eb="5">
      <t>リヨウ</t>
    </rPh>
    <phoneticPr fontId="21"/>
  </si>
  <si>
    <t>気化式冷却器</t>
    <rPh sb="0" eb="2">
      <t>キカ</t>
    </rPh>
    <rPh sb="2" eb="3">
      <t>シキ</t>
    </rPh>
    <rPh sb="3" eb="5">
      <t>レイキャク</t>
    </rPh>
    <rPh sb="5" eb="6">
      <t>キ</t>
    </rPh>
    <phoneticPr fontId="21"/>
  </si>
  <si>
    <t>再生可能・未利用
エネルギー
利用システム</t>
    <rPh sb="0" eb="2">
      <t>サイセイ</t>
    </rPh>
    <rPh sb="2" eb="4">
      <t>カノウ</t>
    </rPh>
    <rPh sb="5" eb="8">
      <t>ミリヨウ</t>
    </rPh>
    <rPh sb="15" eb="17">
      <t>リヨウ</t>
    </rPh>
    <phoneticPr fontId="21"/>
  </si>
  <si>
    <t>出力</t>
    <rPh sb="0" eb="2">
      <t>シュツリョク</t>
    </rPh>
    <phoneticPr fontId="21"/>
  </si>
  <si>
    <t>ＰＶ面積</t>
    <rPh sb="2" eb="4">
      <t>メンセキ</t>
    </rPh>
    <phoneticPr fontId="21"/>
  </si>
  <si>
    <t>GJ/年</t>
    <rPh sb="3" eb="4">
      <t>ネン</t>
    </rPh>
    <phoneticPr fontId="21"/>
  </si>
  <si>
    <t>氷蓄熱システム</t>
    <rPh sb="0" eb="1">
      <t>コオリ</t>
    </rPh>
    <rPh sb="1" eb="3">
      <t>チクネツ</t>
    </rPh>
    <phoneticPr fontId="21"/>
  </si>
  <si>
    <t>採光クロス</t>
    <rPh sb="0" eb="2">
      <t>サイコウ</t>
    </rPh>
    <phoneticPr fontId="21"/>
  </si>
  <si>
    <t>年</t>
    <phoneticPr fontId="21"/>
  </si>
  <si>
    <t>月</t>
    <phoneticPr fontId="21"/>
  </si>
  <si>
    <t>一般社団法人 環境共創イニシアチブ</t>
    <rPh sb="0" eb="2">
      <t>イッパン</t>
    </rPh>
    <rPh sb="2" eb="4">
      <t>シャダン</t>
    </rPh>
    <rPh sb="4" eb="6">
      <t>ホウジン</t>
    </rPh>
    <rPh sb="7" eb="9">
      <t>カンキョウ</t>
    </rPh>
    <rPh sb="9" eb="10">
      <t>トモ</t>
    </rPh>
    <rPh sb="10" eb="11">
      <t>キズ</t>
    </rPh>
    <phoneticPr fontId="21"/>
  </si>
  <si>
    <t>住所</t>
    <phoneticPr fontId="21"/>
  </si>
  <si>
    <t>名称</t>
    <phoneticPr fontId="21"/>
  </si>
  <si>
    <t>代表者等名</t>
    <rPh sb="0" eb="3">
      <t>ダイヒョウシャ</t>
    </rPh>
    <rPh sb="3" eb="4">
      <t>トウ</t>
    </rPh>
    <rPh sb="4" eb="5">
      <t>メイ</t>
    </rPh>
    <phoneticPr fontId="21"/>
  </si>
  <si>
    <t>交付申請書</t>
  </si>
  <si>
    <t>３．補助事業の実施計画</t>
    <rPh sb="2" eb="4">
      <t>ホジョ</t>
    </rPh>
    <rPh sb="4" eb="6">
      <t>ジギョウ</t>
    </rPh>
    <rPh sb="7" eb="9">
      <t>ジッシ</t>
    </rPh>
    <rPh sb="9" eb="11">
      <t>ケイカク</t>
    </rPh>
    <phoneticPr fontId="21"/>
  </si>
  <si>
    <t>別添の実施計画書による</t>
    <rPh sb="0" eb="2">
      <t>ベッテン</t>
    </rPh>
    <rPh sb="3" eb="5">
      <t>ジッシ</t>
    </rPh>
    <rPh sb="5" eb="8">
      <t>ケイカクショ</t>
    </rPh>
    <phoneticPr fontId="21"/>
  </si>
  <si>
    <t>４．補助金交付申請額（当年度分）</t>
    <rPh sb="2" eb="5">
      <t>ホジョキン</t>
    </rPh>
    <rPh sb="5" eb="7">
      <t>コウフ</t>
    </rPh>
    <rPh sb="7" eb="9">
      <t>シンセイ</t>
    </rPh>
    <rPh sb="9" eb="10">
      <t>ガク</t>
    </rPh>
    <rPh sb="11" eb="14">
      <t>トウネンド</t>
    </rPh>
    <rPh sb="12" eb="14">
      <t>ネンド</t>
    </rPh>
    <rPh sb="14" eb="15">
      <t>ブン</t>
    </rPh>
    <phoneticPr fontId="21"/>
  </si>
  <si>
    <t>（１）補助事業に要する経費</t>
    <rPh sb="3" eb="5">
      <t>ホジョ</t>
    </rPh>
    <rPh sb="5" eb="7">
      <t>ジギョウ</t>
    </rPh>
    <rPh sb="8" eb="9">
      <t>ヨウ</t>
    </rPh>
    <rPh sb="11" eb="13">
      <t>ケイヒ</t>
    </rPh>
    <phoneticPr fontId="21"/>
  </si>
  <si>
    <t>（２）補助対象経費</t>
    <rPh sb="3" eb="5">
      <t>ホジョ</t>
    </rPh>
    <rPh sb="5" eb="7">
      <t>タイショウ</t>
    </rPh>
    <rPh sb="7" eb="9">
      <t>ケイヒ</t>
    </rPh>
    <phoneticPr fontId="21"/>
  </si>
  <si>
    <t>（１）開始年月日</t>
    <rPh sb="3" eb="5">
      <t>カイシ</t>
    </rPh>
    <rPh sb="5" eb="8">
      <t>ネンガッピ</t>
    </rPh>
    <phoneticPr fontId="21"/>
  </si>
  <si>
    <t>：</t>
    <phoneticPr fontId="21"/>
  </si>
  <si>
    <t>（２）完了予定年月日</t>
    <rPh sb="3" eb="5">
      <t>カンリョウ</t>
    </rPh>
    <rPh sb="5" eb="7">
      <t>ヨテイ</t>
    </rPh>
    <rPh sb="7" eb="10">
      <t>ネンガッピ</t>
    </rPh>
    <phoneticPr fontId="21"/>
  </si>
  <si>
    <t>月</t>
    <rPh sb="0" eb="1">
      <t>ガツ</t>
    </rPh>
    <phoneticPr fontId="21"/>
  </si>
  <si>
    <t>　　(2) 申請者が申請者以外の者と共同して補助事業を行おうとする場合にあっては、</t>
    <phoneticPr fontId="21"/>
  </si>
  <si>
    <t>　　　　当該事業に係る契約書の写し</t>
    <phoneticPr fontId="21"/>
  </si>
  <si>
    <t>補助事業に要する経費、補助対象経費及び補助金の額並びに区分ごとの配分</t>
    <phoneticPr fontId="21"/>
  </si>
  <si>
    <t>補助事業に要する経費</t>
    <phoneticPr fontId="21"/>
  </si>
  <si>
    <t>補助対象経費</t>
    <phoneticPr fontId="21"/>
  </si>
  <si>
    <t>補助率
（参考値）</t>
    <phoneticPr fontId="21"/>
  </si>
  <si>
    <t>補助金の額
（参考値）</t>
    <phoneticPr fontId="21"/>
  </si>
  <si>
    <t>設備費</t>
    <phoneticPr fontId="21"/>
  </si>
  <si>
    <t>工事費</t>
    <phoneticPr fontId="21"/>
  </si>
  <si>
    <t>役員名簿</t>
    <phoneticPr fontId="21"/>
  </si>
  <si>
    <t>氏名　カナ</t>
    <phoneticPr fontId="21"/>
  </si>
  <si>
    <t>氏名　漢字</t>
  </si>
  <si>
    <t>生年月日</t>
  </si>
  <si>
    <t>会社名</t>
    <rPh sb="0" eb="2">
      <t>カイシャ</t>
    </rPh>
    <rPh sb="2" eb="3">
      <t>メイ</t>
    </rPh>
    <phoneticPr fontId="21"/>
  </si>
  <si>
    <t>和暦</t>
    <rPh sb="0" eb="2">
      <t>ワレキ</t>
    </rPh>
    <phoneticPr fontId="21"/>
  </si>
  <si>
    <t>日</t>
    <rPh sb="0" eb="1">
      <t>ヒ</t>
    </rPh>
    <phoneticPr fontId="21"/>
  </si>
  <si>
    <t xml:space="preserve"> （注）</t>
    <phoneticPr fontId="21"/>
  </si>
  <si>
    <t>補助事業名</t>
    <rPh sb="0" eb="2">
      <t>ホジョ</t>
    </rPh>
    <rPh sb="2" eb="4">
      <t>ジギョウ</t>
    </rPh>
    <rPh sb="4" eb="5">
      <t>メイ</t>
    </rPh>
    <phoneticPr fontId="47"/>
  </si>
  <si>
    <t>補助事業者名</t>
    <rPh sb="0" eb="2">
      <t>ホジョ</t>
    </rPh>
    <rPh sb="2" eb="4">
      <t>ジギョウ</t>
    </rPh>
    <rPh sb="4" eb="5">
      <t>シャ</t>
    </rPh>
    <rPh sb="5" eb="6">
      <t>メイ</t>
    </rPh>
    <phoneticPr fontId="47"/>
  </si>
  <si>
    <t>３月</t>
  </si>
  <si>
    <t>フリガナ</t>
    <phoneticPr fontId="21"/>
  </si>
  <si>
    <t>法人番号（１３桁）</t>
    <rPh sb="0" eb="2">
      <t>ホウジン</t>
    </rPh>
    <rPh sb="2" eb="4">
      <t>バンゴウ</t>
    </rPh>
    <rPh sb="7" eb="8">
      <t>ケタ</t>
    </rPh>
    <phoneticPr fontId="21"/>
  </si>
  <si>
    <t>代表者役職</t>
    <rPh sb="3" eb="5">
      <t>ヤクショク</t>
    </rPh>
    <phoneticPr fontId="21"/>
  </si>
  <si>
    <t>年</t>
    <rPh sb="0" eb="1">
      <t>ネン</t>
    </rPh>
    <phoneticPr fontId="21"/>
  </si>
  <si>
    <t>月</t>
    <rPh sb="0" eb="1">
      <t>ガツ</t>
    </rPh>
    <phoneticPr fontId="21"/>
  </si>
  <si>
    <t>日</t>
    <rPh sb="0" eb="1">
      <t>ニチ</t>
    </rPh>
    <phoneticPr fontId="21"/>
  </si>
  <si>
    <t>所属部署</t>
    <rPh sb="0" eb="2">
      <t>ショゾク</t>
    </rPh>
    <rPh sb="2" eb="4">
      <t>ブショ</t>
    </rPh>
    <phoneticPr fontId="21"/>
  </si>
  <si>
    <t>担当者役職</t>
    <rPh sb="0" eb="3">
      <t>タントウシャ</t>
    </rPh>
    <rPh sb="3" eb="5">
      <t>ヤクショク</t>
    </rPh>
    <phoneticPr fontId="21"/>
  </si>
  <si>
    <t>電話番号</t>
    <rPh sb="0" eb="2">
      <t>デンワ</t>
    </rPh>
    <rPh sb="2" eb="4">
      <t>バンゴウ</t>
    </rPh>
    <phoneticPr fontId="21"/>
  </si>
  <si>
    <t>実施計画書</t>
    <phoneticPr fontId="21"/>
  </si>
  <si>
    <t>氏</t>
    <rPh sb="0" eb="1">
      <t>シ</t>
    </rPh>
    <phoneticPr fontId="21"/>
  </si>
  <si>
    <t>名</t>
    <rPh sb="0" eb="1">
      <t>メイ</t>
    </rPh>
    <phoneticPr fontId="21"/>
  </si>
  <si>
    <t>都道府県</t>
    <rPh sb="0" eb="4">
      <t>トドウフケン</t>
    </rPh>
    <phoneticPr fontId="21"/>
  </si>
  <si>
    <t>市区町村</t>
    <rPh sb="0" eb="2">
      <t>シク</t>
    </rPh>
    <rPh sb="2" eb="4">
      <t>チョウソン</t>
    </rPh>
    <phoneticPr fontId="21"/>
  </si>
  <si>
    <t>交付要件等同意書</t>
    <rPh sb="0" eb="2">
      <t>コウフ</t>
    </rPh>
    <rPh sb="2" eb="4">
      <t>ヨウケン</t>
    </rPh>
    <rPh sb="4" eb="5">
      <t>トウ</t>
    </rPh>
    <rPh sb="5" eb="8">
      <t>ドウイショ</t>
    </rPh>
    <phoneticPr fontId="43"/>
  </si>
  <si>
    <t>同意欄</t>
    <phoneticPr fontId="21"/>
  </si>
  <si>
    <t>代表者</t>
    <phoneticPr fontId="21"/>
  </si>
  <si>
    <t>担当者</t>
    <rPh sb="0" eb="3">
      <t>タントウシャ</t>
    </rPh>
    <phoneticPr fontId="21"/>
  </si>
  <si>
    <t>以下の同意事項の内容に同意します。</t>
    <rPh sb="0" eb="2">
      <t>イカ</t>
    </rPh>
    <rPh sb="3" eb="5">
      <t>ドウイ</t>
    </rPh>
    <rPh sb="5" eb="7">
      <t>ジコウ</t>
    </rPh>
    <rPh sb="8" eb="10">
      <t>ナイヨウ</t>
    </rPh>
    <rPh sb="11" eb="13">
      <t>ドウイ</t>
    </rPh>
    <phoneticPr fontId="21"/>
  </si>
  <si>
    <t>補助事業担当者情報</t>
    <rPh sb="0" eb="2">
      <t>ホジョ</t>
    </rPh>
    <rPh sb="2" eb="4">
      <t>ジギョウ</t>
    </rPh>
    <rPh sb="4" eb="6">
      <t>タントウ</t>
    </rPh>
    <rPh sb="6" eb="7">
      <t>シャ</t>
    </rPh>
    <rPh sb="7" eb="9">
      <t>ジョウホウ</t>
    </rPh>
    <phoneticPr fontId="21"/>
  </si>
  <si>
    <t>※複数年度事業の場合のみチェックしてください。</t>
    <rPh sb="1" eb="3">
      <t>フクスウ</t>
    </rPh>
    <rPh sb="3" eb="5">
      <t>ネンド</t>
    </rPh>
    <rPh sb="5" eb="7">
      <t>ジギョウ</t>
    </rPh>
    <rPh sb="8" eb="10">
      <t>バアイ</t>
    </rPh>
    <phoneticPr fontId="21"/>
  </si>
  <si>
    <t>ＳＩＩはＺＥＢの普及を促進するため、補助事業者からのＺＥＢに資する情報をセミナー、ホームページ等で引用、紹介する場合があることを了承している。</t>
    <rPh sb="18" eb="20">
      <t>ホジョ</t>
    </rPh>
    <rPh sb="20" eb="22">
      <t>ジギョウ</t>
    </rPh>
    <rPh sb="22" eb="23">
      <t>シャ</t>
    </rPh>
    <rPh sb="30" eb="31">
      <t>シ</t>
    </rPh>
    <phoneticPr fontId="43"/>
  </si>
  <si>
    <t>２. 暴力団排除について</t>
    <rPh sb="3" eb="6">
      <t>ボウリョクダン</t>
    </rPh>
    <rPh sb="6" eb="8">
      <t>ハイジョ</t>
    </rPh>
    <phoneticPr fontId="21"/>
  </si>
  <si>
    <t>（１）</t>
    <phoneticPr fontId="21"/>
  </si>
  <si>
    <t>（２）</t>
    <phoneticPr fontId="21"/>
  </si>
  <si>
    <t>（３）</t>
    <phoneticPr fontId="21"/>
  </si>
  <si>
    <t>※同意欄のチェックに不足がある場合は、交付申請を受理できませんので予めご了承ください。</t>
    <rPh sb="1" eb="3">
      <t>ドウイ</t>
    </rPh>
    <rPh sb="3" eb="4">
      <t>ラン</t>
    </rPh>
    <rPh sb="10" eb="12">
      <t>フソク</t>
    </rPh>
    <rPh sb="19" eb="21">
      <t>コウフ</t>
    </rPh>
    <rPh sb="21" eb="23">
      <t>シンセイ</t>
    </rPh>
    <rPh sb="24" eb="26">
      <t>ジュリ</t>
    </rPh>
    <phoneticPr fontId="43"/>
  </si>
  <si>
    <t>（１）</t>
    <phoneticPr fontId="21"/>
  </si>
  <si>
    <t>申請者概要</t>
    <rPh sb="0" eb="3">
      <t>シンセイシャ</t>
    </rPh>
    <rPh sb="3" eb="5">
      <t>ガイヨウ</t>
    </rPh>
    <phoneticPr fontId="21"/>
  </si>
  <si>
    <t>（２）</t>
    <phoneticPr fontId="21"/>
  </si>
  <si>
    <t>（３）</t>
    <phoneticPr fontId="21"/>
  </si>
  <si>
    <t>）</t>
    <phoneticPr fontId="21"/>
  </si>
  <si>
    <t>円</t>
    <rPh sb="0" eb="1">
      <t>エン</t>
    </rPh>
    <phoneticPr fontId="21"/>
  </si>
  <si>
    <t>（ 単位 ：</t>
    <phoneticPr fontId="21"/>
  </si>
  <si>
    <t>代表担当者</t>
    <rPh sb="0" eb="2">
      <t>ダイヒョウ</t>
    </rPh>
    <rPh sb="2" eb="5">
      <t>タントウシャ</t>
    </rPh>
    <phoneticPr fontId="21"/>
  </si>
  <si>
    <t>←</t>
    <phoneticPr fontId="21"/>
  </si>
  <si>
    <t>共同申請の場合、本補助事業の代表担当者に丸印がついていること</t>
    <rPh sb="20" eb="22">
      <t>マルジルシ</t>
    </rPh>
    <phoneticPr fontId="21"/>
  </si>
  <si>
    <t>資金調達計画</t>
    <rPh sb="0" eb="2">
      <t>シキン</t>
    </rPh>
    <rPh sb="2" eb="4">
      <t>チョウタツ</t>
    </rPh>
    <rPh sb="4" eb="6">
      <t>ケイカク</t>
    </rPh>
    <phoneticPr fontId="21"/>
  </si>
  <si>
    <t>他の補助金に関する事項</t>
    <rPh sb="0" eb="1">
      <t>タ</t>
    </rPh>
    <rPh sb="2" eb="5">
      <t>ホジョキン</t>
    </rPh>
    <rPh sb="6" eb="7">
      <t>カン</t>
    </rPh>
    <rPh sb="9" eb="11">
      <t>ジコウ</t>
    </rPh>
    <phoneticPr fontId="21"/>
  </si>
  <si>
    <t>ＥＳＣＯ</t>
    <phoneticPr fontId="21"/>
  </si>
  <si>
    <t>リース</t>
    <phoneticPr fontId="21"/>
  </si>
  <si>
    <t>③</t>
    <phoneticPr fontId="21"/>
  </si>
  <si>
    <t>ＢＥＩ</t>
    <phoneticPr fontId="21"/>
  </si>
  <si>
    <t>④</t>
    <phoneticPr fontId="21"/>
  </si>
  <si>
    <t>地域熱供給（ＤＨＣ）</t>
    <rPh sb="0" eb="2">
      <t>チイキ</t>
    </rPh>
    <rPh sb="2" eb="3">
      <t>ネツ</t>
    </rPh>
    <rPh sb="3" eb="5">
      <t>キョウキュウ</t>
    </rPh>
    <phoneticPr fontId="21"/>
  </si>
  <si>
    <t>ＰＶ</t>
    <phoneticPr fontId="21"/>
  </si>
  <si>
    <t>タスク＆アンビエント空調システム</t>
    <rPh sb="10" eb="12">
      <t>クウチョウ</t>
    </rPh>
    <phoneticPr fontId="21"/>
  </si>
  <si>
    <t>ⅲ</t>
    <phoneticPr fontId="21"/>
  </si>
  <si>
    <t>再生可能・未利用エネルギー
利用システム</t>
    <rPh sb="0" eb="2">
      <t>サイセイ</t>
    </rPh>
    <rPh sb="2" eb="4">
      <t>カノウ</t>
    </rPh>
    <rPh sb="5" eb="8">
      <t>ミリヨウ</t>
    </rPh>
    <rPh sb="14" eb="16">
      <t>リヨウ</t>
    </rPh>
    <phoneticPr fontId="21"/>
  </si>
  <si>
    <t>庇</t>
    <rPh sb="0" eb="1">
      <t>ヒサシ</t>
    </rPh>
    <phoneticPr fontId="21"/>
  </si>
  <si>
    <t>基</t>
    <rPh sb="0" eb="1">
      <t>キ</t>
    </rPh>
    <phoneticPr fontId="21"/>
  </si>
  <si>
    <t>台数</t>
    <rPh sb="0" eb="2">
      <t>ダイスウ</t>
    </rPh>
    <phoneticPr fontId="21"/>
  </si>
  <si>
    <t>地中熱利用</t>
    <rPh sb="0" eb="2">
      <t>チチュウ</t>
    </rPh>
    <rPh sb="2" eb="3">
      <t>ネツ</t>
    </rPh>
    <rPh sb="3" eb="5">
      <t>リヨウ</t>
    </rPh>
    <phoneticPr fontId="21"/>
  </si>
  <si>
    <t>補助対象
経費の区分</t>
    <phoneticPr fontId="21"/>
  </si>
  <si>
    <t>法人名</t>
    <rPh sb="0" eb="2">
      <t>ホウジン</t>
    </rPh>
    <rPh sb="2" eb="3">
      <t>メイ</t>
    </rPh>
    <phoneticPr fontId="21"/>
  </si>
  <si>
    <t>空　　   調</t>
    <rPh sb="0" eb="1">
      <t>ソラ</t>
    </rPh>
    <rPh sb="6" eb="7">
      <t>チョウ</t>
    </rPh>
    <phoneticPr fontId="43"/>
  </si>
  <si>
    <t>換 　　  気</t>
    <rPh sb="0" eb="1">
      <t>カン</t>
    </rPh>
    <rPh sb="6" eb="7">
      <t>キ</t>
    </rPh>
    <phoneticPr fontId="43"/>
  </si>
  <si>
    <t>照  　　 明</t>
    <rPh sb="0" eb="1">
      <t>アキラ</t>
    </rPh>
    <rPh sb="6" eb="7">
      <t>メイ</t>
    </rPh>
    <phoneticPr fontId="43"/>
  </si>
  <si>
    <t>給 　　  湯</t>
    <rPh sb="0" eb="1">
      <t>キュウ</t>
    </rPh>
    <rPh sb="6" eb="7">
      <t>ユ</t>
    </rPh>
    <phoneticPr fontId="43"/>
  </si>
  <si>
    <t>昇　降　機</t>
    <rPh sb="0" eb="1">
      <t>ノボル</t>
    </rPh>
    <rPh sb="2" eb="3">
      <t>タカシ</t>
    </rPh>
    <rPh sb="4" eb="5">
      <t>キ</t>
    </rPh>
    <phoneticPr fontId="43"/>
  </si>
  <si>
    <t>提出区分</t>
    <rPh sb="0" eb="2">
      <t>テイシュツ</t>
    </rPh>
    <rPh sb="2" eb="4">
      <t>クブン</t>
    </rPh>
    <phoneticPr fontId="21"/>
  </si>
  <si>
    <t>必須</t>
    <rPh sb="0" eb="2">
      <t>ヒッス</t>
    </rPh>
    <phoneticPr fontId="21"/>
  </si>
  <si>
    <t>ＥＳＣＯ契約書（案）</t>
    <rPh sb="8" eb="9">
      <t>アン</t>
    </rPh>
    <phoneticPr fontId="21"/>
  </si>
  <si>
    <t>建物案内図</t>
  </si>
  <si>
    <t>建物配置図</t>
  </si>
  <si>
    <t>建物概要</t>
  </si>
  <si>
    <t>建物平面図・各階平面図</t>
  </si>
  <si>
    <t>建物立面図</t>
  </si>
  <si>
    <t>断面図または矩計図</t>
  </si>
  <si>
    <t>計算結果</t>
  </si>
  <si>
    <t>その他申請に必要な書類がある場合</t>
    <rPh sb="2" eb="3">
      <t>タ</t>
    </rPh>
    <rPh sb="3" eb="5">
      <t>シンセイ</t>
    </rPh>
    <rPh sb="6" eb="8">
      <t>ヒツヨウ</t>
    </rPh>
    <rPh sb="9" eb="11">
      <t>ショルイ</t>
    </rPh>
    <rPh sb="14" eb="16">
      <t>バアイ</t>
    </rPh>
    <phoneticPr fontId="43"/>
  </si>
  <si>
    <t>提出必須</t>
    <rPh sb="0" eb="2">
      <t>テイシュツ</t>
    </rPh>
    <rPh sb="2" eb="4">
      <t>ヒッス</t>
    </rPh>
    <phoneticPr fontId="21"/>
  </si>
  <si>
    <t>（注）共同申請の場合は、各申請者分記載し、本ページの後ろに添付すること</t>
    <rPh sb="1" eb="2">
      <t>チュウ</t>
    </rPh>
    <rPh sb="3" eb="5">
      <t>キョウドウ</t>
    </rPh>
    <rPh sb="5" eb="7">
      <t>シンセイ</t>
    </rPh>
    <rPh sb="12" eb="13">
      <t>カク</t>
    </rPh>
    <rPh sb="13" eb="16">
      <t>シンセイシャ</t>
    </rPh>
    <rPh sb="16" eb="17">
      <t>ブン</t>
    </rPh>
    <rPh sb="17" eb="19">
      <t>キサイ</t>
    </rPh>
    <rPh sb="21" eb="22">
      <t>ホン</t>
    </rPh>
    <rPh sb="26" eb="27">
      <t>ウシ</t>
    </rPh>
    <rPh sb="29" eb="31">
      <t>テンプ</t>
    </rPh>
    <phoneticPr fontId="21"/>
  </si>
  <si>
    <t>（直近１年間の業務実績）</t>
    <rPh sb="1" eb="3">
      <t>チョッキン</t>
    </rPh>
    <rPh sb="4" eb="6">
      <t>ネンカン</t>
    </rPh>
    <rPh sb="7" eb="9">
      <t>ギョウム</t>
    </rPh>
    <rPh sb="9" eb="11">
      <t>ジッセキ</t>
    </rPh>
    <phoneticPr fontId="21"/>
  </si>
  <si>
    <t>名　　　　　称</t>
    <rPh sb="0" eb="1">
      <t>メイ</t>
    </rPh>
    <rPh sb="6" eb="7">
      <t>ショウ</t>
    </rPh>
    <phoneticPr fontId="43"/>
  </si>
  <si>
    <t>提出書類チェックシート（４枚）</t>
    <rPh sb="13" eb="14">
      <t>マイ</t>
    </rPh>
    <phoneticPr fontId="43"/>
  </si>
  <si>
    <t>提出書類チェックシート</t>
    <rPh sb="0" eb="2">
      <t>テイシュツ</t>
    </rPh>
    <rPh sb="2" eb="4">
      <t>ショルイ</t>
    </rPh>
    <phoneticPr fontId="21"/>
  </si>
  <si>
    <t>申請者
確認</t>
    <rPh sb="0" eb="3">
      <t>シンセイシャ</t>
    </rPh>
    <rPh sb="4" eb="6">
      <t>カクニン</t>
    </rPh>
    <phoneticPr fontId="21"/>
  </si>
  <si>
    <t>チェック項目</t>
    <rPh sb="4" eb="6">
      <t>コウモク</t>
    </rPh>
    <phoneticPr fontId="21"/>
  </si>
  <si>
    <t>様式</t>
    <rPh sb="0" eb="2">
      <t>ヨウシキ</t>
    </rPh>
    <phoneticPr fontId="21"/>
  </si>
  <si>
    <t>必須/
該当</t>
    <rPh sb="0" eb="2">
      <t>ヒッス</t>
    </rPh>
    <rPh sb="4" eb="6">
      <t>ガイトウ</t>
    </rPh>
    <phoneticPr fontId="21"/>
  </si>
  <si>
    <t>申請日</t>
    <rPh sb="0" eb="2">
      <t>シンセイ</t>
    </rPh>
    <rPh sb="2" eb="3">
      <t>ビ</t>
    </rPh>
    <phoneticPr fontId="21"/>
  </si>
  <si>
    <t>申請者</t>
    <rPh sb="0" eb="2">
      <t>シンセイ</t>
    </rPh>
    <rPh sb="2" eb="3">
      <t>シャ</t>
    </rPh>
    <phoneticPr fontId="21"/>
  </si>
  <si>
    <t>申請者住所</t>
  </si>
  <si>
    <t>申請者名称</t>
  </si>
  <si>
    <t>該当</t>
    <rPh sb="0" eb="2">
      <t>ガイトウ</t>
    </rPh>
    <phoneticPr fontId="21"/>
  </si>
  <si>
    <t>補助金交付申請額（当年度分）</t>
    <rPh sb="0" eb="3">
      <t>ホジョキン</t>
    </rPh>
    <rPh sb="3" eb="5">
      <t>コウフ</t>
    </rPh>
    <rPh sb="5" eb="7">
      <t>シンセイ</t>
    </rPh>
    <rPh sb="7" eb="8">
      <t>ガク</t>
    </rPh>
    <rPh sb="9" eb="12">
      <t>トウネンド</t>
    </rPh>
    <rPh sb="12" eb="13">
      <t>ブン</t>
    </rPh>
    <phoneticPr fontId="21"/>
  </si>
  <si>
    <t>完了予定年月日</t>
    <rPh sb="0" eb="2">
      <t>カンリョウ</t>
    </rPh>
    <rPh sb="2" eb="4">
      <t>ヨテイ</t>
    </rPh>
    <rPh sb="4" eb="7">
      <t>ネンガッピ</t>
    </rPh>
    <phoneticPr fontId="21"/>
  </si>
  <si>
    <t>役員名簿</t>
    <rPh sb="0" eb="2">
      <t>ヤクイン</t>
    </rPh>
    <rPh sb="2" eb="4">
      <t>メイボ</t>
    </rPh>
    <phoneticPr fontId="21"/>
  </si>
  <si>
    <t>同意欄</t>
    <rPh sb="0" eb="3">
      <t>ドウイラン</t>
    </rPh>
    <phoneticPr fontId="21"/>
  </si>
  <si>
    <t>申請者</t>
    <rPh sb="0" eb="3">
      <t>シンセイシャ</t>
    </rPh>
    <phoneticPr fontId="21"/>
  </si>
  <si>
    <t>１.申請者の詳細</t>
    <rPh sb="2" eb="4">
      <t>シンセイ</t>
    </rPh>
    <rPh sb="6" eb="8">
      <t>ショウサイ</t>
    </rPh>
    <phoneticPr fontId="21"/>
  </si>
  <si>
    <t>（1）申請者概要</t>
    <rPh sb="3" eb="6">
      <t>シンセイシャ</t>
    </rPh>
    <rPh sb="6" eb="8">
      <t>ガイヨウ</t>
    </rPh>
    <phoneticPr fontId="21"/>
  </si>
  <si>
    <t>（2）申請者の業務実績</t>
    <rPh sb="3" eb="6">
      <t>シンセイシャ</t>
    </rPh>
    <rPh sb="7" eb="9">
      <t>ギョウム</t>
    </rPh>
    <rPh sb="9" eb="11">
      <t>ジッセキ</t>
    </rPh>
    <phoneticPr fontId="21"/>
  </si>
  <si>
    <t>（3）補助事業担当者情報</t>
    <rPh sb="3" eb="5">
      <t>ホジョ</t>
    </rPh>
    <rPh sb="5" eb="7">
      <t>ジギョウ</t>
    </rPh>
    <rPh sb="7" eb="9">
      <t>タントウ</t>
    </rPh>
    <rPh sb="9" eb="10">
      <t>モノ</t>
    </rPh>
    <rPh sb="10" eb="12">
      <t>ジョウホウ</t>
    </rPh>
    <phoneticPr fontId="21"/>
  </si>
  <si>
    <t>蓄電システムの割合</t>
    <rPh sb="0" eb="2">
      <t>チクデン</t>
    </rPh>
    <rPh sb="7" eb="9">
      <t>ワリアイ</t>
    </rPh>
    <phoneticPr fontId="21"/>
  </si>
  <si>
    <t>蓄電システムは補助対象経費（全体）の20％以下になっていますか（蓄電システムを導入しない場合は0％）</t>
    <rPh sb="0" eb="2">
      <t>チクデン</t>
    </rPh>
    <rPh sb="7" eb="9">
      <t>ホジョ</t>
    </rPh>
    <rPh sb="9" eb="11">
      <t>タイショウ</t>
    </rPh>
    <rPh sb="11" eb="13">
      <t>ケイヒ</t>
    </rPh>
    <rPh sb="14" eb="16">
      <t>ゼンタイ</t>
    </rPh>
    <rPh sb="21" eb="23">
      <t>イカ</t>
    </rPh>
    <rPh sb="39" eb="41">
      <t>ドウニュウ</t>
    </rPh>
    <rPh sb="44" eb="46">
      <t>バアイ</t>
    </rPh>
    <phoneticPr fontId="21"/>
  </si>
  <si>
    <t>共同申請の場合は申請者全員分を添付していますか</t>
    <rPh sb="15" eb="17">
      <t>テンプ</t>
    </rPh>
    <phoneticPr fontId="21"/>
  </si>
  <si>
    <t>建物案内図</t>
    <rPh sb="0" eb="2">
      <t>タテモノ</t>
    </rPh>
    <rPh sb="2" eb="5">
      <t>アンナイズ</t>
    </rPh>
    <phoneticPr fontId="21"/>
  </si>
  <si>
    <t>建物配置図</t>
    <rPh sb="0" eb="2">
      <t>タテモノ</t>
    </rPh>
    <rPh sb="2" eb="5">
      <t>ハイチズ</t>
    </rPh>
    <phoneticPr fontId="21"/>
  </si>
  <si>
    <t>建物概要</t>
    <rPh sb="0" eb="2">
      <t>タテモノ</t>
    </rPh>
    <rPh sb="2" eb="4">
      <t>ガイヨウ</t>
    </rPh>
    <phoneticPr fontId="21"/>
  </si>
  <si>
    <t>建物立面図</t>
    <rPh sb="0" eb="2">
      <t>タテモノ</t>
    </rPh>
    <rPh sb="2" eb="5">
      <t>リツメンズ</t>
    </rPh>
    <phoneticPr fontId="21"/>
  </si>
  <si>
    <t>基本情報入力シートを添付していますか</t>
    <rPh sb="0" eb="2">
      <t>キホン</t>
    </rPh>
    <rPh sb="2" eb="4">
      <t>ジョウホウ</t>
    </rPh>
    <rPh sb="4" eb="6">
      <t>ニュウリョク</t>
    </rPh>
    <rPh sb="10" eb="12">
      <t>テンプ</t>
    </rPh>
    <phoneticPr fontId="21"/>
  </si>
  <si>
    <t>（共通条件）室仕様入力シートを添付していますか</t>
    <rPh sb="1" eb="3">
      <t>キョウツウ</t>
    </rPh>
    <rPh sb="3" eb="5">
      <t>ジョウケン</t>
    </rPh>
    <rPh sb="6" eb="7">
      <t>シツ</t>
    </rPh>
    <rPh sb="7" eb="9">
      <t>シヨウ</t>
    </rPh>
    <rPh sb="9" eb="11">
      <t>ニュウリョク</t>
    </rPh>
    <phoneticPr fontId="21"/>
  </si>
  <si>
    <t>（空調）空調ゾーン入力シートを添付していますか</t>
    <rPh sb="1" eb="3">
      <t>クウチョウ</t>
    </rPh>
    <rPh sb="4" eb="6">
      <t>クウチョウ</t>
    </rPh>
    <rPh sb="9" eb="11">
      <t>ニュウリョク</t>
    </rPh>
    <phoneticPr fontId="21"/>
  </si>
  <si>
    <t>様式2-2．</t>
  </si>
  <si>
    <t>（空調）外壁構成入力シートを添付していますか</t>
    <rPh sb="1" eb="3">
      <t>クウチョウ</t>
    </rPh>
    <rPh sb="4" eb="6">
      <t>ガイヘキ</t>
    </rPh>
    <rPh sb="6" eb="8">
      <t>コウセイ</t>
    </rPh>
    <rPh sb="8" eb="10">
      <t>ニュウリョク</t>
    </rPh>
    <phoneticPr fontId="21"/>
  </si>
  <si>
    <t>様式2-3．</t>
  </si>
  <si>
    <t>（空調）窓仕様入力シートを添付していますか</t>
    <rPh sb="1" eb="3">
      <t>クウチョウ</t>
    </rPh>
    <rPh sb="4" eb="5">
      <t>マド</t>
    </rPh>
    <rPh sb="5" eb="7">
      <t>シヨウ</t>
    </rPh>
    <rPh sb="7" eb="9">
      <t>ニュウリョク</t>
    </rPh>
    <phoneticPr fontId="21"/>
  </si>
  <si>
    <t>様式2-4．</t>
  </si>
  <si>
    <t>（空調）外皮仕様入力シートを添付していますか</t>
    <rPh sb="1" eb="3">
      <t>クウチョウ</t>
    </rPh>
    <rPh sb="4" eb="6">
      <t>ガイヒ</t>
    </rPh>
    <rPh sb="6" eb="8">
      <t>シヨウ</t>
    </rPh>
    <rPh sb="8" eb="10">
      <t>ニュウリョク</t>
    </rPh>
    <phoneticPr fontId="21"/>
  </si>
  <si>
    <t>様式2-5．</t>
  </si>
  <si>
    <t>（空調）熱源入力シートを添付していますか</t>
    <rPh sb="1" eb="3">
      <t>クウチョウ</t>
    </rPh>
    <rPh sb="4" eb="6">
      <t>ネツゲン</t>
    </rPh>
    <rPh sb="6" eb="8">
      <t>ニュウリョク</t>
    </rPh>
    <phoneticPr fontId="21"/>
  </si>
  <si>
    <t>様式2-6．</t>
  </si>
  <si>
    <t>様式2-7．</t>
  </si>
  <si>
    <t>（空調）空調機入力シートを添付していますか</t>
    <rPh sb="1" eb="3">
      <t>クウチョウ</t>
    </rPh>
    <rPh sb="4" eb="7">
      <t>クウチョウキ</t>
    </rPh>
    <rPh sb="7" eb="9">
      <t>ニュウリョク</t>
    </rPh>
    <phoneticPr fontId="21"/>
  </si>
  <si>
    <t>（換気）換気対象室入力シートを添付していますか</t>
    <rPh sb="1" eb="3">
      <t>カンキ</t>
    </rPh>
    <rPh sb="4" eb="6">
      <t>カンキ</t>
    </rPh>
    <rPh sb="6" eb="8">
      <t>タイショウ</t>
    </rPh>
    <rPh sb="8" eb="9">
      <t>シツ</t>
    </rPh>
    <rPh sb="9" eb="11">
      <t>ニュウリョク</t>
    </rPh>
    <phoneticPr fontId="21"/>
  </si>
  <si>
    <t>（換気）給排気送風機入力シートを添付していますか</t>
    <rPh sb="1" eb="3">
      <t>カンキ</t>
    </rPh>
    <rPh sb="4" eb="7">
      <t>キュウハイキ</t>
    </rPh>
    <rPh sb="7" eb="9">
      <t>ソウフウ</t>
    </rPh>
    <rPh sb="9" eb="10">
      <t>キ</t>
    </rPh>
    <rPh sb="10" eb="12">
      <t>ニュウリョク</t>
    </rPh>
    <phoneticPr fontId="21"/>
  </si>
  <si>
    <t>（換気）換気代替空調機入力シートを添付していますか</t>
    <rPh sb="1" eb="3">
      <t>カンキ</t>
    </rPh>
    <rPh sb="4" eb="6">
      <t>カンキ</t>
    </rPh>
    <rPh sb="6" eb="8">
      <t>ダイガ</t>
    </rPh>
    <rPh sb="8" eb="11">
      <t>クウチョウキ</t>
    </rPh>
    <rPh sb="11" eb="13">
      <t>ニュウリョク</t>
    </rPh>
    <phoneticPr fontId="21"/>
  </si>
  <si>
    <t>様式4.</t>
  </si>
  <si>
    <t>（照明）照明入力シートを添付していますか</t>
    <rPh sb="1" eb="3">
      <t>ショウメイ</t>
    </rPh>
    <rPh sb="4" eb="6">
      <t>ショウメイ</t>
    </rPh>
    <rPh sb="6" eb="8">
      <t>ニュウリョク</t>
    </rPh>
    <phoneticPr fontId="21"/>
  </si>
  <si>
    <t>（給湯）給湯対象室入力シートを添付していますか</t>
    <rPh sb="1" eb="3">
      <t>キュウトウ</t>
    </rPh>
    <rPh sb="4" eb="6">
      <t>キュウトウ</t>
    </rPh>
    <rPh sb="6" eb="8">
      <t>タイショウ</t>
    </rPh>
    <rPh sb="8" eb="9">
      <t>シツ</t>
    </rPh>
    <rPh sb="9" eb="11">
      <t>ニュウリョク</t>
    </rPh>
    <phoneticPr fontId="21"/>
  </si>
  <si>
    <t>（給湯）給湯機器入力シートを添付していますか</t>
    <rPh sb="1" eb="3">
      <t>キュウトウ</t>
    </rPh>
    <rPh sb="4" eb="6">
      <t>キュウトウ</t>
    </rPh>
    <rPh sb="6" eb="8">
      <t>キキ</t>
    </rPh>
    <rPh sb="8" eb="10">
      <t>ニュウリョク</t>
    </rPh>
    <phoneticPr fontId="21"/>
  </si>
  <si>
    <t>様式6.</t>
  </si>
  <si>
    <t>（昇降機）昇降機入力シートを添付していますか</t>
    <rPh sb="1" eb="4">
      <t>ショウコウキ</t>
    </rPh>
    <rPh sb="5" eb="8">
      <t>ショウコウキ</t>
    </rPh>
    <rPh sb="8" eb="10">
      <t>ニュウリョク</t>
    </rPh>
    <phoneticPr fontId="21"/>
  </si>
  <si>
    <t>（効率化）太陽光発電システム入力シートを添付していますか</t>
    <rPh sb="1" eb="4">
      <t>コウリツカ</t>
    </rPh>
    <rPh sb="5" eb="8">
      <t>タイヨウコウ</t>
    </rPh>
    <rPh sb="8" eb="10">
      <t>ハツデン</t>
    </rPh>
    <rPh sb="14" eb="16">
      <t>ニュウリョク</t>
    </rPh>
    <phoneticPr fontId="21"/>
  </si>
  <si>
    <t>（効率化）コージェネレーションシステム入力シートを添付していますか</t>
    <rPh sb="1" eb="4">
      <t>コウリツカ</t>
    </rPh>
    <rPh sb="19" eb="21">
      <t>ニュウリョク</t>
    </rPh>
    <phoneticPr fontId="21"/>
  </si>
  <si>
    <t>様式8.</t>
  </si>
  <si>
    <t>（空調）非空調外皮仕様入力シートを添付していますか</t>
    <rPh sb="1" eb="3">
      <t>クウチョウ</t>
    </rPh>
    <rPh sb="4" eb="5">
      <t>ヒ</t>
    </rPh>
    <rPh sb="5" eb="7">
      <t>クウチョウ</t>
    </rPh>
    <rPh sb="7" eb="9">
      <t>ガイヒ</t>
    </rPh>
    <rPh sb="9" eb="11">
      <t>シヨウ</t>
    </rPh>
    <rPh sb="11" eb="13">
      <t>ニュウリョク</t>
    </rPh>
    <phoneticPr fontId="21"/>
  </si>
  <si>
    <t>省エネルギー基準一次エネルギー消費量計算結果を添付していますか</t>
    <rPh sb="0" eb="1">
      <t>ショウ</t>
    </rPh>
    <rPh sb="6" eb="8">
      <t>キジュン</t>
    </rPh>
    <rPh sb="18" eb="20">
      <t>ケイサン</t>
    </rPh>
    <rPh sb="20" eb="22">
      <t>ケッカ</t>
    </rPh>
    <phoneticPr fontId="21"/>
  </si>
  <si>
    <t>ＰＡＬ*算出結果を添付していますか</t>
  </si>
  <si>
    <t>ＰＡＬ*の計算結果を添付していますか</t>
    <rPh sb="5" eb="7">
      <t>ケイサン</t>
    </rPh>
    <rPh sb="7" eb="9">
      <t>ケッカ</t>
    </rPh>
    <phoneticPr fontId="21"/>
  </si>
  <si>
    <t>空調のエネルギー消費量計算結果を添付していますか</t>
    <rPh sb="0" eb="2">
      <t>クウチョウ</t>
    </rPh>
    <phoneticPr fontId="21"/>
  </si>
  <si>
    <t>換気のエネルギー消費量計算結果を添付していますか</t>
    <rPh sb="0" eb="2">
      <t>カンキ</t>
    </rPh>
    <phoneticPr fontId="21"/>
  </si>
  <si>
    <t>照明のエネルギー消費量計算結果を添付していますか</t>
    <rPh sb="0" eb="2">
      <t>ショウメイ</t>
    </rPh>
    <phoneticPr fontId="21"/>
  </si>
  <si>
    <t>給湯のエネルギー消費量計算結果を添付していますか</t>
    <rPh sb="0" eb="2">
      <t>キュウトウ</t>
    </rPh>
    <phoneticPr fontId="21"/>
  </si>
  <si>
    <t>昇降機のエネルギー消費量計算結果を添付していますか</t>
    <rPh sb="0" eb="3">
      <t>ショウコウキ</t>
    </rPh>
    <phoneticPr fontId="21"/>
  </si>
  <si>
    <t>効率化（太陽光発電）のエネルギー消費量計算結果を添付していますか</t>
    <rPh sb="0" eb="3">
      <t>コウリツカ</t>
    </rPh>
    <rPh sb="4" eb="7">
      <t>タイヨウコウ</t>
    </rPh>
    <rPh sb="7" eb="9">
      <t>ハツデン</t>
    </rPh>
    <phoneticPr fontId="21"/>
  </si>
  <si>
    <t>効率化（コージェネレーション）のエネルギー消費量計算結果を添付していますか</t>
    <rPh sb="0" eb="3">
      <t>コウリツカ</t>
    </rPh>
    <phoneticPr fontId="21"/>
  </si>
  <si>
    <t>申請者１</t>
    <rPh sb="0" eb="3">
      <t>シンセイシャ</t>
    </rPh>
    <phoneticPr fontId="21"/>
  </si>
  <si>
    <t>第二次トップランナー変圧器</t>
    <rPh sb="0" eb="1">
      <t>ダイ</t>
    </rPh>
    <rPh sb="1" eb="3">
      <t>ニジ</t>
    </rPh>
    <rPh sb="10" eb="13">
      <t>ヘンアツキ</t>
    </rPh>
    <phoneticPr fontId="21"/>
  </si>
  <si>
    <t>６．補助事業の開始及び完了予定日</t>
    <rPh sb="2" eb="4">
      <t>ホジョ</t>
    </rPh>
    <rPh sb="4" eb="6">
      <t>ジギョウ</t>
    </rPh>
    <rPh sb="7" eb="9">
      <t>カイシ</t>
    </rPh>
    <rPh sb="9" eb="10">
      <t>オヨ</t>
    </rPh>
    <rPh sb="11" eb="13">
      <t>カンリョウ</t>
    </rPh>
    <rPh sb="13" eb="15">
      <t>ヨテイ</t>
    </rPh>
    <rPh sb="15" eb="16">
      <t>ヒ</t>
    </rPh>
    <phoneticPr fontId="21"/>
  </si>
  <si>
    <t>（内訳）</t>
    <rPh sb="1" eb="3">
      <t>ウチワケ</t>
    </rPh>
    <phoneticPr fontId="21"/>
  </si>
  <si>
    <t>Ⅰ．設計費</t>
    <rPh sb="2" eb="4">
      <t>セッケイ</t>
    </rPh>
    <rPh sb="4" eb="5">
      <t>ヒ</t>
    </rPh>
    <phoneticPr fontId="21"/>
  </si>
  <si>
    <t>４月</t>
    <rPh sb="1" eb="2">
      <t>ガツ</t>
    </rPh>
    <phoneticPr fontId="21"/>
  </si>
  <si>
    <t>５月</t>
  </si>
  <si>
    <t>６月</t>
  </si>
  <si>
    <t>７月</t>
  </si>
  <si>
    <t>その他実施上の
留意事項</t>
    <rPh sb="2" eb="3">
      <t>タ</t>
    </rPh>
    <rPh sb="3" eb="5">
      <t>ジッシ</t>
    </rPh>
    <rPh sb="5" eb="6">
      <t>ジョウ</t>
    </rPh>
    <rPh sb="8" eb="10">
      <t>リュウイ</t>
    </rPh>
    <rPh sb="10" eb="12">
      <t>ジコウ</t>
    </rPh>
    <phoneticPr fontId="21"/>
  </si>
  <si>
    <t>相</t>
    <rPh sb="0" eb="1">
      <t>ソウ</t>
    </rPh>
    <phoneticPr fontId="21"/>
  </si>
  <si>
    <t>線</t>
    <rPh sb="0" eb="1">
      <t>セン</t>
    </rPh>
    <phoneticPr fontId="21"/>
  </si>
  <si>
    <t>補助事業に
要する経費</t>
    <rPh sb="0" eb="2">
      <t>ホジョ</t>
    </rPh>
    <rPh sb="2" eb="4">
      <t>ジギョウ</t>
    </rPh>
    <rPh sb="9" eb="10">
      <t>ヘ</t>
    </rPh>
    <rPh sb="10" eb="11">
      <t>ヒ</t>
    </rPh>
    <phoneticPr fontId="21"/>
  </si>
  <si>
    <t>財務諸表・決算短信等</t>
    <rPh sb="0" eb="2">
      <t>ザイム</t>
    </rPh>
    <rPh sb="2" eb="4">
      <t>ショヒョウ</t>
    </rPh>
    <rPh sb="5" eb="7">
      <t>ケッサン</t>
    </rPh>
    <rPh sb="7" eb="9">
      <t>タンシン</t>
    </rPh>
    <rPh sb="9" eb="10">
      <t>トウ</t>
    </rPh>
    <phoneticPr fontId="21"/>
  </si>
  <si>
    <t>空調</t>
    <rPh sb="0" eb="2">
      <t>クウチョウ</t>
    </rPh>
    <phoneticPr fontId="43"/>
  </si>
  <si>
    <t>換気</t>
    <rPh sb="0" eb="2">
      <t>カンキ</t>
    </rPh>
    <phoneticPr fontId="43"/>
  </si>
  <si>
    <t>照明</t>
    <rPh sb="0" eb="2">
      <t>ショウメイ</t>
    </rPh>
    <phoneticPr fontId="43"/>
  </si>
  <si>
    <t>給湯</t>
    <rPh sb="0" eb="2">
      <t>キュウトウ</t>
    </rPh>
    <phoneticPr fontId="43"/>
  </si>
  <si>
    <t>昇降機</t>
    <rPh sb="0" eb="3">
      <t>ショウコウキ</t>
    </rPh>
    <phoneticPr fontId="43"/>
  </si>
  <si>
    <t>創エネ</t>
    <rPh sb="0" eb="1">
      <t>ソウ</t>
    </rPh>
    <phoneticPr fontId="43"/>
  </si>
  <si>
    <t>基準値</t>
    <rPh sb="0" eb="3">
      <t>キジュンチ</t>
    </rPh>
    <phoneticPr fontId="43"/>
  </si>
  <si>
    <t>設計値</t>
    <rPh sb="0" eb="2">
      <t>セッケイ</t>
    </rPh>
    <rPh sb="2" eb="3">
      <t>チ</t>
    </rPh>
    <phoneticPr fontId="4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</si>
  <si>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</si>
  <si>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</si>
  <si>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</si>
  <si>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</si>
  <si>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</si>
  <si>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</si>
  <si>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</si>
  <si>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</si>
  <si>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</si>
  <si>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</si>
  <si>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</si>
  <si>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</si>
  <si>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</si>
  <si>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</si>
  <si>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</si>
  <si>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</si>
  <si>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</si>
  <si>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</si>
  <si>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</si>
  <si>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</si>
  <si>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</si>
  <si>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</si>
  <si>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</si>
  <si>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</si>
  <si>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</si>
  <si>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</si>
  <si>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</si>
  <si>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</si>
  <si>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</si>
  <si>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</si>
  <si>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</si>
  <si>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</si>
  <si>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</si>
  <si>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</si>
  <si>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</si>
  <si>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</si>
  <si>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</si>
  <si>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</si>
  <si>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</si>
  <si>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</si>
  <si>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</si>
  <si>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</si>
  <si>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</si>
  <si>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</si>
  <si>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</si>
  <si>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</si>
  <si>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</si>
  <si>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申請者３</t>
    <rPh sb="0" eb="3">
      <t>シンセイシャ</t>
    </rPh>
    <phoneticPr fontId="21"/>
  </si>
  <si>
    <t>申請者２</t>
    <rPh sb="0" eb="3">
      <t>シンセイシャ</t>
    </rPh>
    <phoneticPr fontId="21"/>
  </si>
  <si>
    <t>番号</t>
    <rPh sb="0" eb="2">
      <t>バンゴウ</t>
    </rPh>
    <phoneticPr fontId="21"/>
  </si>
  <si>
    <t>ⅰ</t>
    <phoneticPr fontId="21"/>
  </si>
  <si>
    <t>設備省エネルギー（アクティブ）技術</t>
    <phoneticPr fontId="21"/>
  </si>
  <si>
    <t>ⅱ</t>
    <phoneticPr fontId="21"/>
  </si>
  <si>
    <t>ⅳ</t>
    <phoneticPr fontId="21"/>
  </si>
  <si>
    <t>ⅴ</t>
    <phoneticPr fontId="21"/>
  </si>
  <si>
    <t>ⅵ</t>
    <phoneticPr fontId="21"/>
  </si>
  <si>
    <t>kVA</t>
    <phoneticPr fontId="21"/>
  </si>
  <si>
    <t>ⅶ</t>
    <phoneticPr fontId="21"/>
  </si>
  <si>
    <t>kW</t>
    <phoneticPr fontId="21"/>
  </si>
  <si>
    <t>―</t>
    <phoneticPr fontId="21"/>
  </si>
  <si>
    <t>ISO50001</t>
    <phoneticPr fontId="21"/>
  </si>
  <si>
    <t>CASBEE</t>
    <phoneticPr fontId="21"/>
  </si>
  <si>
    <t>No</t>
    <phoneticPr fontId="21"/>
  </si>
  <si>
    <t>設備・システム名</t>
    <phoneticPr fontId="21"/>
  </si>
  <si>
    <t>コージェネ</t>
    <phoneticPr fontId="43"/>
  </si>
  <si>
    <t>kWh</t>
    <phoneticPr fontId="21"/>
  </si>
  <si>
    <t>管理情報</t>
    <rPh sb="0" eb="2">
      <t>カンリ</t>
    </rPh>
    <rPh sb="2" eb="4">
      <t>ジョウホウ</t>
    </rPh>
    <phoneticPr fontId="21"/>
  </si>
  <si>
    <t>ありなし</t>
    <phoneticPr fontId="21"/>
  </si>
  <si>
    <t>なし</t>
    <phoneticPr fontId="21"/>
  </si>
  <si>
    <t>あり</t>
    <phoneticPr fontId="21"/>
  </si>
  <si>
    <t>Sランク取得済</t>
    <rPh sb="6" eb="7">
      <t>ズ</t>
    </rPh>
    <phoneticPr fontId="21"/>
  </si>
  <si>
    <t>法人番号</t>
    <rPh sb="0" eb="2">
      <t>ホウジン</t>
    </rPh>
    <rPh sb="2" eb="4">
      <t>バンゴウ</t>
    </rPh>
    <phoneticPr fontId="21"/>
  </si>
  <si>
    <t>13桁半角数字で入力</t>
    <rPh sb="2" eb="3">
      <t>ケタ</t>
    </rPh>
    <rPh sb="3" eb="5">
      <t>ハンカク</t>
    </rPh>
    <rPh sb="5" eb="7">
      <t>スウジ</t>
    </rPh>
    <rPh sb="8" eb="10">
      <t>ニュウリョク</t>
    </rPh>
    <phoneticPr fontId="21"/>
  </si>
  <si>
    <t>所在地</t>
    <rPh sb="0" eb="3">
      <t>ショザイチ</t>
    </rPh>
    <phoneticPr fontId="21"/>
  </si>
  <si>
    <t>郵便番号</t>
    <rPh sb="0" eb="4">
      <t>ユウビンバンゴウ</t>
    </rPh>
    <phoneticPr fontId="21"/>
  </si>
  <si>
    <t>都道府県</t>
    <rPh sb="0" eb="4">
      <t>トドウフケン</t>
    </rPh>
    <phoneticPr fontId="21"/>
  </si>
  <si>
    <t>市区町村</t>
    <rPh sb="0" eb="2">
      <t>シク</t>
    </rPh>
    <rPh sb="2" eb="4">
      <t>チョウソン</t>
    </rPh>
    <phoneticPr fontId="21"/>
  </si>
  <si>
    <t>丁目・番地</t>
    <rPh sb="0" eb="2">
      <t>チョウメ</t>
    </rPh>
    <rPh sb="3" eb="5">
      <t>バンチ</t>
    </rPh>
    <phoneticPr fontId="21"/>
  </si>
  <si>
    <t>建物名・部屋番号</t>
    <rPh sb="0" eb="2">
      <t>タテモノ</t>
    </rPh>
    <rPh sb="2" eb="3">
      <t>メイ</t>
    </rPh>
    <rPh sb="4" eb="6">
      <t>ヘヤ</t>
    </rPh>
    <rPh sb="6" eb="8">
      <t>バンゴウ</t>
    </rPh>
    <phoneticPr fontId="21"/>
  </si>
  <si>
    <t>7桁半角数字を「-（ハイフン）」なしで入力</t>
    <rPh sb="1" eb="2">
      <t>ケタ</t>
    </rPh>
    <rPh sb="2" eb="4">
      <t>ハンカク</t>
    </rPh>
    <rPh sb="4" eb="6">
      <t>スウジ</t>
    </rPh>
    <rPh sb="19" eb="21">
      <t>ニュウリョク</t>
    </rPh>
    <phoneticPr fontId="21"/>
  </si>
  <si>
    <t>プルダウンから選択</t>
    <rPh sb="7" eb="9">
      <t>センタク</t>
    </rPh>
    <phoneticPr fontId="21"/>
  </si>
  <si>
    <t>全角カタカナで入力</t>
    <rPh sb="0" eb="2">
      <t>ゼンカク</t>
    </rPh>
    <rPh sb="7" eb="9">
      <t>ニュウリョク</t>
    </rPh>
    <phoneticPr fontId="21"/>
  </si>
  <si>
    <t>入力方法</t>
    <rPh sb="0" eb="2">
      <t>ニュウリョク</t>
    </rPh>
    <rPh sb="2" eb="4">
      <t>ホウホウ</t>
    </rPh>
    <phoneticPr fontId="21"/>
  </si>
  <si>
    <t>代表担当者</t>
    <rPh sb="0" eb="2">
      <t>ダイヒョウ</t>
    </rPh>
    <rPh sb="2" eb="5">
      <t>タントウシャ</t>
    </rPh>
    <phoneticPr fontId="21"/>
  </si>
  <si>
    <t>所属部署</t>
    <rPh sb="0" eb="2">
      <t>ショゾク</t>
    </rPh>
    <rPh sb="2" eb="4">
      <t>ブショ</t>
    </rPh>
    <phoneticPr fontId="21"/>
  </si>
  <si>
    <t>担当者</t>
    <rPh sb="0" eb="2">
      <t>タントウ</t>
    </rPh>
    <rPh sb="2" eb="3">
      <t>シャ</t>
    </rPh>
    <phoneticPr fontId="21"/>
  </si>
  <si>
    <t>役職名</t>
    <rPh sb="0" eb="3">
      <t>ヤクショクメイ</t>
    </rPh>
    <phoneticPr fontId="21"/>
  </si>
  <si>
    <t>担当者
住所</t>
    <rPh sb="0" eb="2">
      <t>タントウ</t>
    </rPh>
    <rPh sb="2" eb="3">
      <t>シャ</t>
    </rPh>
    <rPh sb="4" eb="6">
      <t>ジュウショ</t>
    </rPh>
    <phoneticPr fontId="21"/>
  </si>
  <si>
    <t>電話番号</t>
    <rPh sb="0" eb="2">
      <t>デンワ</t>
    </rPh>
    <rPh sb="2" eb="4">
      <t>バンゴウ</t>
    </rPh>
    <phoneticPr fontId="21"/>
  </si>
  <si>
    <t>携帯電話番号</t>
    <rPh sb="0" eb="2">
      <t>ケイタイ</t>
    </rPh>
    <rPh sb="2" eb="4">
      <t>デンワ</t>
    </rPh>
    <rPh sb="4" eb="6">
      <t>バンゴウ</t>
    </rPh>
    <phoneticPr fontId="21"/>
  </si>
  <si>
    <t>メールアドレス</t>
    <phoneticPr fontId="21"/>
  </si>
  <si>
    <t>担当者
連絡先</t>
    <rPh sb="0" eb="2">
      <t>タントウ</t>
    </rPh>
    <rPh sb="2" eb="3">
      <t>シャ</t>
    </rPh>
    <rPh sb="4" eb="7">
      <t>レンラクサキ</t>
    </rPh>
    <phoneticPr fontId="21"/>
  </si>
  <si>
    <t>補助事業名称</t>
    <rPh sb="0" eb="2">
      <t>ホジョ</t>
    </rPh>
    <rPh sb="2" eb="4">
      <t>ジギョウ</t>
    </rPh>
    <rPh sb="4" eb="5">
      <t>メイ</t>
    </rPh>
    <rPh sb="5" eb="6">
      <t>ショウ</t>
    </rPh>
    <phoneticPr fontId="21"/>
  </si>
  <si>
    <t>入力方法</t>
    <phoneticPr fontId="21"/>
  </si>
  <si>
    <t>地域区分</t>
    <rPh sb="0" eb="2">
      <t>チイキ</t>
    </rPh>
    <rPh sb="2" eb="4">
      <t>クブン</t>
    </rPh>
    <phoneticPr fontId="21"/>
  </si>
  <si>
    <t>関与</t>
    <rPh sb="0" eb="2">
      <t>カンヨ</t>
    </rPh>
    <phoneticPr fontId="21"/>
  </si>
  <si>
    <t>法人名</t>
    <rPh sb="0" eb="2">
      <t>ホウジン</t>
    </rPh>
    <rPh sb="2" eb="3">
      <t>メイ</t>
    </rPh>
    <phoneticPr fontId="21"/>
  </si>
  <si>
    <t>登録番号</t>
    <rPh sb="0" eb="2">
      <t>トウロク</t>
    </rPh>
    <rPh sb="2" eb="4">
      <t>バンゴウ</t>
    </rPh>
    <phoneticPr fontId="21"/>
  </si>
  <si>
    <t>なし</t>
    <phoneticPr fontId="21"/>
  </si>
  <si>
    <t>任意</t>
    <rPh sb="0" eb="2">
      <t>ニンイ</t>
    </rPh>
    <phoneticPr fontId="21"/>
  </si>
  <si>
    <t>必須</t>
    <rPh sb="0" eb="2">
      <t>ヒッス</t>
    </rPh>
    <phoneticPr fontId="21"/>
  </si>
  <si>
    <t>代表担当者の場合、クリックして●を入れる</t>
    <rPh sb="0" eb="2">
      <t>ダイヒョウ</t>
    </rPh>
    <rPh sb="2" eb="5">
      <t>タントウシャ</t>
    </rPh>
    <rPh sb="6" eb="8">
      <t>バアイ</t>
    </rPh>
    <rPh sb="17" eb="18">
      <t>イ</t>
    </rPh>
    <phoneticPr fontId="21"/>
  </si>
  <si>
    <t>半角英数字で入力</t>
    <rPh sb="0" eb="2">
      <t>ハンカク</t>
    </rPh>
    <rPh sb="2" eb="5">
      <t>エイスウジ</t>
    </rPh>
    <rPh sb="6" eb="8">
      <t>ニュウリョク</t>
    </rPh>
    <phoneticPr fontId="21"/>
  </si>
  <si>
    <t>全角で入力</t>
    <rPh sb="0" eb="2">
      <t>ゼンカク</t>
    </rPh>
    <rPh sb="3" eb="5">
      <t>ニュウリョク</t>
    </rPh>
    <phoneticPr fontId="21"/>
  </si>
  <si>
    <t>－</t>
    <phoneticPr fontId="21"/>
  </si>
  <si>
    <t>全角で入力　ない場合はプルダウンから「－」を選択</t>
    <rPh sb="0" eb="2">
      <t>ゼンカク</t>
    </rPh>
    <rPh sb="3" eb="5">
      <t>ニュウリョク</t>
    </rPh>
    <phoneticPr fontId="21"/>
  </si>
  <si>
    <t>全角で入力　ない場合はプルダウンから「－」を選択</t>
    <phoneticPr fontId="21"/>
  </si>
  <si>
    <t>空調</t>
    <rPh sb="0" eb="2">
      <t>クウチョウ</t>
    </rPh>
    <phoneticPr fontId="21"/>
  </si>
  <si>
    <t>換気</t>
    <rPh sb="0" eb="2">
      <t>カンキ</t>
    </rPh>
    <phoneticPr fontId="21"/>
  </si>
  <si>
    <t>照明</t>
    <rPh sb="0" eb="2">
      <t>ショウメイ</t>
    </rPh>
    <phoneticPr fontId="21"/>
  </si>
  <si>
    <t>給湯</t>
    <rPh sb="0" eb="2">
      <t>キュウトウ</t>
    </rPh>
    <phoneticPr fontId="21"/>
  </si>
  <si>
    <t>昇降機</t>
    <rPh sb="0" eb="3">
      <t>ショウコウキ</t>
    </rPh>
    <phoneticPr fontId="21"/>
  </si>
  <si>
    <t>エネルギー利用
効率化設備</t>
    <rPh sb="5" eb="7">
      <t>リヨウ</t>
    </rPh>
    <rPh sb="8" eb="11">
      <t>コウリツカ</t>
    </rPh>
    <rPh sb="11" eb="13">
      <t>セツビ</t>
    </rPh>
    <phoneticPr fontId="21"/>
  </si>
  <si>
    <t>PV</t>
    <phoneticPr fontId="21"/>
  </si>
  <si>
    <t>コージェネ</t>
    <phoneticPr fontId="21"/>
  </si>
  <si>
    <t>その他</t>
    <rPh sb="2" eb="3">
      <t>タ</t>
    </rPh>
    <phoneticPr fontId="21"/>
  </si>
  <si>
    <t>PAL*</t>
    <phoneticPr fontId="21"/>
  </si>
  <si>
    <t>（MJ/m²年）</t>
    <phoneticPr fontId="21"/>
  </si>
  <si>
    <t>（MJ/m²年）</t>
    <phoneticPr fontId="21"/>
  </si>
  <si>
    <t>SRC造</t>
    <rPh sb="3" eb="4">
      <t>ゾウ</t>
    </rPh>
    <phoneticPr fontId="25"/>
  </si>
  <si>
    <t>RC造</t>
    <rPh sb="2" eb="3">
      <t>ゾウ</t>
    </rPh>
    <phoneticPr fontId="25"/>
  </si>
  <si>
    <t>S造</t>
    <rPh sb="1" eb="2">
      <t>ゾウ</t>
    </rPh>
    <phoneticPr fontId="25"/>
  </si>
  <si>
    <t>木造</t>
    <rPh sb="0" eb="2">
      <t>モクゾウ</t>
    </rPh>
    <phoneticPr fontId="21"/>
  </si>
  <si>
    <t>階数</t>
    <rPh sb="0" eb="2">
      <t>カイスウ</t>
    </rPh>
    <phoneticPr fontId="21"/>
  </si>
  <si>
    <t>半角数字で入力　ない場合はプルダウンから「－」を選択</t>
    <rPh sb="0" eb="2">
      <t>ハンカク</t>
    </rPh>
    <rPh sb="2" eb="4">
      <t>スウジ</t>
    </rPh>
    <rPh sb="5" eb="7">
      <t>ニュウリョク</t>
    </rPh>
    <phoneticPr fontId="21"/>
  </si>
  <si>
    <t>事業期間区分</t>
    <rPh sb="0" eb="2">
      <t>ジギョウ</t>
    </rPh>
    <rPh sb="2" eb="4">
      <t>キカン</t>
    </rPh>
    <rPh sb="4" eb="6">
      <t>クブン</t>
    </rPh>
    <phoneticPr fontId="21"/>
  </si>
  <si>
    <t>★</t>
    <phoneticPr fontId="21"/>
  </si>
  <si>
    <t>申請者名</t>
    <phoneticPr fontId="21"/>
  </si>
  <si>
    <t>申請者名フリガナ</t>
    <rPh sb="0" eb="3">
      <t>シンセイシャ</t>
    </rPh>
    <rPh sb="3" eb="4">
      <t>メイ</t>
    </rPh>
    <phoneticPr fontId="21"/>
  </si>
  <si>
    <t>★</t>
    <phoneticPr fontId="21"/>
  </si>
  <si>
    <t>代表者</t>
    <rPh sb="0" eb="3">
      <t>ダイヒョウシャ</t>
    </rPh>
    <phoneticPr fontId="21"/>
  </si>
  <si>
    <t>フリガナ氏</t>
    <rPh sb="4" eb="5">
      <t>シ</t>
    </rPh>
    <phoneticPr fontId="21"/>
  </si>
  <si>
    <t>フリガナ名</t>
    <rPh sb="4" eb="5">
      <t>メイ</t>
    </rPh>
    <phoneticPr fontId="21"/>
  </si>
  <si>
    <t>氏</t>
    <rPh sb="0" eb="1">
      <t>シ</t>
    </rPh>
    <phoneticPr fontId="21"/>
  </si>
  <si>
    <t>名</t>
    <rPh sb="0" eb="1">
      <t>メイ</t>
    </rPh>
    <phoneticPr fontId="21"/>
  </si>
  <si>
    <t>建築物の名称</t>
    <rPh sb="0" eb="3">
      <t>ケンチクブツ</t>
    </rPh>
    <rPh sb="4" eb="6">
      <t>メイショウ</t>
    </rPh>
    <phoneticPr fontId="21"/>
  </si>
  <si>
    <t>全角カタカナで入力</t>
    <phoneticPr fontId="21"/>
  </si>
  <si>
    <t>全角で入力</t>
    <rPh sb="0" eb="2">
      <t>ゼンカク</t>
    </rPh>
    <rPh sb="3" eb="5">
      <t>ニュウリョク</t>
    </rPh>
    <phoneticPr fontId="21"/>
  </si>
  <si>
    <t>半角数字で0もしくはプラスの値を入力</t>
    <rPh sb="14" eb="15">
      <t>アタイ</t>
    </rPh>
    <rPh sb="16" eb="18">
      <t>ニュウリョク</t>
    </rPh>
    <phoneticPr fontId="21"/>
  </si>
  <si>
    <t>半角数字で0もしくはマイナスの値を入力</t>
    <rPh sb="15" eb="16">
      <t>アタイ</t>
    </rPh>
    <rPh sb="17" eb="19">
      <t>ニュウリョク</t>
    </rPh>
    <phoneticPr fontId="21"/>
  </si>
  <si>
    <t>PV</t>
    <phoneticPr fontId="21"/>
  </si>
  <si>
    <t>全量自家消費</t>
    <rPh sb="0" eb="2">
      <t>ゼンリョウ</t>
    </rPh>
    <rPh sb="2" eb="4">
      <t>ジカ</t>
    </rPh>
    <rPh sb="4" eb="6">
      <t>ショウヒ</t>
    </rPh>
    <phoneticPr fontId="21"/>
  </si>
  <si>
    <t>系統連系（余剰売電）</t>
    <rPh sb="0" eb="4">
      <t>ケイトウレンケイ</t>
    </rPh>
    <rPh sb="5" eb="7">
      <t>ヨジョウ</t>
    </rPh>
    <rPh sb="7" eb="9">
      <t>バイデン</t>
    </rPh>
    <phoneticPr fontId="21"/>
  </si>
  <si>
    <t>系統連系（全量売電）</t>
    <rPh sb="0" eb="4">
      <t>ケイトウレンケイ</t>
    </rPh>
    <rPh sb="5" eb="7">
      <t>ゼンリョウ</t>
    </rPh>
    <rPh sb="7" eb="9">
      <t>バイデン</t>
    </rPh>
    <phoneticPr fontId="21"/>
  </si>
  <si>
    <t>申請者２</t>
    <rPh sb="0" eb="3">
      <t>シンセイシャ</t>
    </rPh>
    <phoneticPr fontId="21"/>
  </si>
  <si>
    <t>申請者３</t>
    <rPh sb="0" eb="3">
      <t>シンセイシャ</t>
    </rPh>
    <phoneticPr fontId="21"/>
  </si>
  <si>
    <t>契約予定</t>
    <rPh sb="0" eb="2">
      <t>ケイヤク</t>
    </rPh>
    <rPh sb="2" eb="4">
      <t>ヨテイ</t>
    </rPh>
    <phoneticPr fontId="21"/>
  </si>
  <si>
    <t>ESCO</t>
    <phoneticPr fontId="21"/>
  </si>
  <si>
    <t>リース</t>
    <phoneticPr fontId="21"/>
  </si>
  <si>
    <t>他の補助金の有無</t>
    <rPh sb="0" eb="1">
      <t>タ</t>
    </rPh>
    <rPh sb="2" eb="5">
      <t>ホジョキン</t>
    </rPh>
    <rPh sb="6" eb="8">
      <t>ウム</t>
    </rPh>
    <phoneticPr fontId="21"/>
  </si>
  <si>
    <t>他の補助金名</t>
    <phoneticPr fontId="21"/>
  </si>
  <si>
    <t>当該年度事業完了日</t>
    <rPh sb="0" eb="2">
      <t>トウガイ</t>
    </rPh>
    <rPh sb="2" eb="4">
      <t>ネンド</t>
    </rPh>
    <rPh sb="4" eb="6">
      <t>ジギョウ</t>
    </rPh>
    <rPh sb="6" eb="8">
      <t>カンリョウ</t>
    </rPh>
    <rPh sb="8" eb="9">
      <t>ビ</t>
    </rPh>
    <phoneticPr fontId="21"/>
  </si>
  <si>
    <t>最終年度事業完了日</t>
    <rPh sb="0" eb="2">
      <t>サイシュウ</t>
    </rPh>
    <rPh sb="2" eb="4">
      <t>ネンド</t>
    </rPh>
    <rPh sb="4" eb="6">
      <t>ジギョウ</t>
    </rPh>
    <rPh sb="6" eb="8">
      <t>カンリョウ</t>
    </rPh>
    <rPh sb="8" eb="9">
      <t>ビ</t>
    </rPh>
    <phoneticPr fontId="21"/>
  </si>
  <si>
    <t>指定</t>
    <rPh sb="0" eb="2">
      <t>シテイ</t>
    </rPh>
    <phoneticPr fontId="21"/>
  </si>
  <si>
    <t>交付決定日</t>
    <rPh sb="0" eb="2">
      <t>コウフ</t>
    </rPh>
    <rPh sb="2" eb="4">
      <t>ケッテイ</t>
    </rPh>
    <rPh sb="4" eb="5">
      <t>ビ</t>
    </rPh>
    <phoneticPr fontId="21"/>
  </si>
  <si>
    <t>事業実施予定年月日</t>
    <rPh sb="0" eb="2">
      <t>ジギョウ</t>
    </rPh>
    <rPh sb="2" eb="4">
      <t>ジッシ</t>
    </rPh>
    <rPh sb="4" eb="6">
      <t>ヨテイ</t>
    </rPh>
    <rPh sb="6" eb="9">
      <t>ネンガッピ</t>
    </rPh>
    <phoneticPr fontId="21"/>
  </si>
  <si>
    <t>（２）</t>
    <phoneticPr fontId="21"/>
  </si>
  <si>
    <t>（３）</t>
    <phoneticPr fontId="21"/>
  </si>
  <si>
    <t>事業実施スケジュール</t>
    <rPh sb="0" eb="2">
      <t>ジギョウ</t>
    </rPh>
    <rPh sb="2" eb="4">
      <t>ジッシ</t>
    </rPh>
    <phoneticPr fontId="21"/>
  </si>
  <si>
    <t>補助事業名</t>
    <phoneticPr fontId="21"/>
  </si>
  <si>
    <t>（４）</t>
    <phoneticPr fontId="21"/>
  </si>
  <si>
    <t>２．事業計画概要</t>
    <rPh sb="2" eb="4">
      <t>ジギョウ</t>
    </rPh>
    <rPh sb="4" eb="6">
      <t>ケイカク</t>
    </rPh>
    <rPh sb="6" eb="8">
      <t>ガイヨウ</t>
    </rPh>
    <phoneticPr fontId="21"/>
  </si>
  <si>
    <t>（５）</t>
    <phoneticPr fontId="21"/>
  </si>
  <si>
    <t>（６）</t>
    <phoneticPr fontId="21"/>
  </si>
  <si>
    <t>補助事業開始日</t>
    <rPh sb="0" eb="2">
      <t>ホジョ</t>
    </rPh>
    <rPh sb="2" eb="4">
      <t>ジギョウ</t>
    </rPh>
    <rPh sb="4" eb="6">
      <t>カイシ</t>
    </rPh>
    <rPh sb="6" eb="7">
      <t>ビ</t>
    </rPh>
    <phoneticPr fontId="21"/>
  </si>
  <si>
    <t>当該年度事業完了日</t>
    <rPh sb="0" eb="2">
      <t>トウガイ</t>
    </rPh>
    <rPh sb="2" eb="4">
      <t>ネンド</t>
    </rPh>
    <rPh sb="4" eb="6">
      <t>ジギョウ</t>
    </rPh>
    <rPh sb="6" eb="9">
      <t>カンリョウビ</t>
    </rPh>
    <phoneticPr fontId="21"/>
  </si>
  <si>
    <t>建築工事契約日</t>
    <rPh sb="0" eb="2">
      <t>ケンチク</t>
    </rPh>
    <rPh sb="2" eb="4">
      <t>コウジ</t>
    </rPh>
    <rPh sb="4" eb="6">
      <t>ケイヤク</t>
    </rPh>
    <rPh sb="6" eb="7">
      <t>ビ</t>
    </rPh>
    <phoneticPr fontId="21"/>
  </si>
  <si>
    <t>３．システム提案概要（１）</t>
    <phoneticPr fontId="21"/>
  </si>
  <si>
    <t>補助事業者名</t>
    <phoneticPr fontId="21"/>
  </si>
  <si>
    <t>登録状況</t>
    <rPh sb="0" eb="2">
      <t>トウロク</t>
    </rPh>
    <rPh sb="2" eb="4">
      <t>ジョウキョウ</t>
    </rPh>
    <phoneticPr fontId="21"/>
  </si>
  <si>
    <t>住　　　所</t>
    <phoneticPr fontId="21"/>
  </si>
  <si>
    <t>主な構造</t>
    <rPh sb="0" eb="1">
      <t>オモ</t>
    </rPh>
    <rPh sb="2" eb="4">
      <t>コウゾウ</t>
    </rPh>
    <phoneticPr fontId="21"/>
  </si>
  <si>
    <t>事業期間</t>
    <phoneticPr fontId="21"/>
  </si>
  <si>
    <t>資金調達
計画</t>
    <rPh sb="0" eb="2">
      <t>シキン</t>
    </rPh>
    <rPh sb="2" eb="4">
      <t>チョウタツ</t>
    </rPh>
    <rPh sb="5" eb="7">
      <t>ケイカク</t>
    </rPh>
    <phoneticPr fontId="21"/>
  </si>
  <si>
    <t>プルダウンから選択</t>
    <phoneticPr fontId="21"/>
  </si>
  <si>
    <t>1.基本情報</t>
    <rPh sb="2" eb="4">
      <t>キホン</t>
    </rPh>
    <rPh sb="4" eb="6">
      <t>ジョウホウ</t>
    </rPh>
    <phoneticPr fontId="21"/>
  </si>
  <si>
    <t>2.申請者情報</t>
    <rPh sb="2" eb="5">
      <t>シンセイシャ</t>
    </rPh>
    <rPh sb="5" eb="7">
      <t>ジョウホウ</t>
    </rPh>
    <phoneticPr fontId="21"/>
  </si>
  <si>
    <t>CLT</t>
    <phoneticPr fontId="21"/>
  </si>
  <si>
    <t>CLT使用部位</t>
    <phoneticPr fontId="21"/>
  </si>
  <si>
    <t>CLT使用部位</t>
    <rPh sb="3" eb="5">
      <t>シヨウ</t>
    </rPh>
    <rPh sb="5" eb="7">
      <t>ブイ</t>
    </rPh>
    <phoneticPr fontId="21"/>
  </si>
  <si>
    <t>壁</t>
    <rPh sb="0" eb="1">
      <t>カベ</t>
    </rPh>
    <phoneticPr fontId="11"/>
  </si>
  <si>
    <t>柱</t>
    <rPh sb="0" eb="1">
      <t>ハシラ</t>
    </rPh>
    <phoneticPr fontId="11"/>
  </si>
  <si>
    <t>斜材（筋かいなど）</t>
    <rPh sb="0" eb="2">
      <t>シャザイ</t>
    </rPh>
    <rPh sb="3" eb="4">
      <t>スジ</t>
    </rPh>
    <phoneticPr fontId="11"/>
  </si>
  <si>
    <t>床版</t>
    <rPh sb="0" eb="1">
      <t>ユカ</t>
    </rPh>
    <rPh sb="1" eb="2">
      <t>ハン</t>
    </rPh>
    <phoneticPr fontId="11"/>
  </si>
  <si>
    <t>屋根版</t>
    <rPh sb="0" eb="2">
      <t>ヤネ</t>
    </rPh>
    <rPh sb="2" eb="3">
      <t>ハン</t>
    </rPh>
    <phoneticPr fontId="11"/>
  </si>
  <si>
    <t>横架材（梁など）</t>
    <rPh sb="0" eb="1">
      <t>ヨコ</t>
    </rPh>
    <rPh sb="1" eb="2">
      <t>カ</t>
    </rPh>
    <rPh sb="2" eb="3">
      <t>ザイ</t>
    </rPh>
    <rPh sb="4" eb="5">
      <t>ハリ</t>
    </rPh>
    <phoneticPr fontId="11"/>
  </si>
  <si>
    <t>CLT使用割合</t>
    <rPh sb="3" eb="5">
      <t>シヨウ</t>
    </rPh>
    <rPh sb="5" eb="7">
      <t>ワリアイ</t>
    </rPh>
    <phoneticPr fontId="21"/>
  </si>
  <si>
    <t>換気設備</t>
    <rPh sb="0" eb="2">
      <t>カンキ</t>
    </rPh>
    <rPh sb="2" eb="4">
      <t>セツビ</t>
    </rPh>
    <phoneticPr fontId="21"/>
  </si>
  <si>
    <t>井水熱利用システム</t>
    <rPh sb="0" eb="1">
      <t>イ</t>
    </rPh>
    <rPh sb="1" eb="2">
      <t>スイ</t>
    </rPh>
    <rPh sb="2" eb="3">
      <t>ネツ</t>
    </rPh>
    <rPh sb="3" eb="5">
      <t>リヨウ</t>
    </rPh>
    <phoneticPr fontId="21"/>
  </si>
  <si>
    <t>太陽熱利用システム</t>
    <rPh sb="0" eb="3">
      <t>タイヨウネツ</t>
    </rPh>
    <rPh sb="3" eb="5">
      <t>リヨウ</t>
    </rPh>
    <phoneticPr fontId="21"/>
  </si>
  <si>
    <t>【建物配置計画】</t>
    <rPh sb="1" eb="3">
      <t>タテモノ</t>
    </rPh>
    <rPh sb="3" eb="5">
      <t>ハイチ</t>
    </rPh>
    <rPh sb="5" eb="7">
      <t>ケイカク</t>
    </rPh>
    <phoneticPr fontId="21"/>
  </si>
  <si>
    <t>コージェネ排熱利用システム</t>
    <rPh sb="5" eb="7">
      <t>ハイネツ</t>
    </rPh>
    <rPh sb="7" eb="9">
      <t>リヨウ</t>
    </rPh>
    <phoneticPr fontId="21"/>
  </si>
  <si>
    <t>在室検知制御システム</t>
    <rPh sb="0" eb="2">
      <t>ザイシツ</t>
    </rPh>
    <rPh sb="2" eb="4">
      <t>ケンチ</t>
    </rPh>
    <rPh sb="4" eb="6">
      <t>セイギョ</t>
    </rPh>
    <phoneticPr fontId="21"/>
  </si>
  <si>
    <t>明るさ検知制御システム</t>
    <rPh sb="0" eb="1">
      <t>アカ</t>
    </rPh>
    <rPh sb="3" eb="5">
      <t>ケンチ</t>
    </rPh>
    <rPh sb="5" eb="7">
      <t>セイギョ</t>
    </rPh>
    <phoneticPr fontId="21"/>
  </si>
  <si>
    <t>タイムスケジュール制御システム</t>
    <rPh sb="9" eb="11">
      <t>セイギョ</t>
    </rPh>
    <phoneticPr fontId="21"/>
  </si>
  <si>
    <t>入退室連動制御システム</t>
    <rPh sb="0" eb="3">
      <t>ニュウタイシツ</t>
    </rPh>
    <rPh sb="3" eb="5">
      <t>レンドウ</t>
    </rPh>
    <rPh sb="5" eb="7">
      <t>セイギョ</t>
    </rPh>
    <phoneticPr fontId="21"/>
  </si>
  <si>
    <t>【高断熱化】</t>
    <rPh sb="1" eb="2">
      <t>コウ</t>
    </rPh>
    <rPh sb="2" eb="4">
      <t>ダンネツ</t>
    </rPh>
    <rPh sb="4" eb="5">
      <t>カ</t>
    </rPh>
    <phoneticPr fontId="21"/>
  </si>
  <si>
    <t>【高性能窓ガラス】</t>
    <rPh sb="1" eb="4">
      <t>コウセイノウ</t>
    </rPh>
    <rPh sb="4" eb="5">
      <t>マド</t>
    </rPh>
    <phoneticPr fontId="21"/>
  </si>
  <si>
    <t>Ｌｏｗ－Ｅ複層ガラス（断熱ガス層）</t>
    <rPh sb="5" eb="7">
      <t>フクソウ</t>
    </rPh>
    <rPh sb="11" eb="13">
      <t>ダンネツ</t>
    </rPh>
    <rPh sb="15" eb="16">
      <t>ソウ</t>
    </rPh>
    <rPh sb="16" eb="17">
      <t>キソウ</t>
    </rPh>
    <phoneticPr fontId="21"/>
  </si>
  <si>
    <t>【その他空調機器】</t>
    <rPh sb="3" eb="4">
      <t>タ</t>
    </rPh>
    <rPh sb="4" eb="6">
      <t>クウチョウ</t>
    </rPh>
    <rPh sb="6" eb="8">
      <t>キキ</t>
    </rPh>
    <phoneticPr fontId="21"/>
  </si>
  <si>
    <t>【その他空調システム】</t>
    <rPh sb="3" eb="4">
      <t>タ</t>
    </rPh>
    <rPh sb="4" eb="6">
      <t>クウチョウ</t>
    </rPh>
    <phoneticPr fontId="21"/>
  </si>
  <si>
    <t>【高性能窓サッシ】</t>
    <rPh sb="1" eb="4">
      <t>コウセイノウ</t>
    </rPh>
    <rPh sb="4" eb="5">
      <t>マド</t>
    </rPh>
    <phoneticPr fontId="21"/>
  </si>
  <si>
    <t>ルーバー（日射追従型）</t>
    <rPh sb="5" eb="7">
      <t>ニッシャ</t>
    </rPh>
    <rPh sb="7" eb="10">
      <t>ツイジュウガタ</t>
    </rPh>
    <phoneticPr fontId="21"/>
  </si>
  <si>
    <t>【自然通風】</t>
    <rPh sb="1" eb="3">
      <t>シゼン</t>
    </rPh>
    <rPh sb="3" eb="5">
      <t>ツウフウ</t>
    </rPh>
    <phoneticPr fontId="21"/>
  </si>
  <si>
    <t>【自然採光】</t>
    <rPh sb="1" eb="3">
      <t>シゼン</t>
    </rPh>
    <rPh sb="3" eb="5">
      <t>サイコウ</t>
    </rPh>
    <phoneticPr fontId="21"/>
  </si>
  <si>
    <t>－</t>
    <phoneticPr fontId="21"/>
  </si>
  <si>
    <t>取得予定</t>
    <rPh sb="0" eb="2">
      <t>シュトク</t>
    </rPh>
    <rPh sb="2" eb="4">
      <t>ヨテイ</t>
    </rPh>
    <phoneticPr fontId="21"/>
  </si>
  <si>
    <t>事業計画概要</t>
    <rPh sb="0" eb="2">
      <t>ジギョウ</t>
    </rPh>
    <rPh sb="2" eb="4">
      <t>ケイカク</t>
    </rPh>
    <rPh sb="4" eb="6">
      <t>ガイヨウ</t>
    </rPh>
    <phoneticPr fontId="21"/>
  </si>
  <si>
    <t>登録制度</t>
    <rPh sb="0" eb="2">
      <t>トウロク</t>
    </rPh>
    <rPh sb="2" eb="4">
      <t>セイド</t>
    </rPh>
    <phoneticPr fontId="21"/>
  </si>
  <si>
    <t>CLT</t>
    <phoneticPr fontId="25"/>
  </si>
  <si>
    <t>※２ページ目印刷/添付不要※</t>
    <rPh sb="5" eb="6">
      <t>メ</t>
    </rPh>
    <rPh sb="6" eb="8">
      <t>インサツ</t>
    </rPh>
    <rPh sb="9" eb="11">
      <t>テンプ</t>
    </rPh>
    <rPh sb="11" eb="13">
      <t>フヨウ</t>
    </rPh>
    <phoneticPr fontId="21"/>
  </si>
  <si>
    <t>※３ページ目印刷/添付不要※</t>
    <rPh sb="5" eb="6">
      <t>メ</t>
    </rPh>
    <rPh sb="6" eb="8">
      <t>インサツ</t>
    </rPh>
    <rPh sb="9" eb="11">
      <t>テンプ</t>
    </rPh>
    <rPh sb="11" eb="13">
      <t>フヨウ</t>
    </rPh>
    <phoneticPr fontId="21"/>
  </si>
  <si>
    <t>登録済</t>
    <rPh sb="0" eb="2">
      <t>トウロク</t>
    </rPh>
    <rPh sb="2" eb="3">
      <t>ズ</t>
    </rPh>
    <phoneticPr fontId="21"/>
  </si>
  <si>
    <t>登録予定</t>
    <rPh sb="0" eb="2">
      <t>トウロク</t>
    </rPh>
    <rPh sb="2" eb="4">
      <t>ヨテイ</t>
    </rPh>
    <phoneticPr fontId="21"/>
  </si>
  <si>
    <t>ZEB
プランナー</t>
    <phoneticPr fontId="21"/>
  </si>
  <si>
    <t>文書番号が必要な場合は入力し、不要な場合は「番号」を削除していますか</t>
    <rPh sb="0" eb="2">
      <t>ブンショ</t>
    </rPh>
    <rPh sb="2" eb="4">
      <t>バンゴウ</t>
    </rPh>
    <rPh sb="5" eb="7">
      <t>ヒツヨウ</t>
    </rPh>
    <rPh sb="8" eb="10">
      <t>バアイ</t>
    </rPh>
    <rPh sb="11" eb="13">
      <t>ニュウリョク</t>
    </rPh>
    <rPh sb="15" eb="17">
      <t>フヨウ</t>
    </rPh>
    <rPh sb="18" eb="20">
      <t>バアイ</t>
    </rPh>
    <rPh sb="22" eb="24">
      <t>バンゴウ</t>
    </rPh>
    <rPh sb="26" eb="28">
      <t>サクジョ</t>
    </rPh>
    <phoneticPr fontId="21"/>
  </si>
  <si>
    <t>E-MAIL</t>
    <phoneticPr fontId="21"/>
  </si>
  <si>
    <t>（５）事業実施スケジュール</t>
    <rPh sb="3" eb="5">
      <t>ジギョウ</t>
    </rPh>
    <rPh sb="5" eb="7">
      <t>ジッシ</t>
    </rPh>
    <phoneticPr fontId="21"/>
  </si>
  <si>
    <t>補助事業の遂行に係わる融資計画の有無</t>
    <rPh sb="0" eb="2">
      <t>ホジョ</t>
    </rPh>
    <rPh sb="2" eb="4">
      <t>ジギョウ</t>
    </rPh>
    <rPh sb="5" eb="7">
      <t>スイコウ</t>
    </rPh>
    <rPh sb="8" eb="9">
      <t>カカ</t>
    </rPh>
    <rPh sb="11" eb="13">
      <t>ユウシ</t>
    </rPh>
    <rPh sb="13" eb="15">
      <t>ケイカク</t>
    </rPh>
    <rPh sb="16" eb="18">
      <t>ウム</t>
    </rPh>
    <phoneticPr fontId="21"/>
  </si>
  <si>
    <t>補助対象建築物に対する担保権設定予定の有無</t>
    <rPh sb="0" eb="2">
      <t>ホジョ</t>
    </rPh>
    <rPh sb="2" eb="4">
      <t>タイショウ</t>
    </rPh>
    <rPh sb="16" eb="18">
      <t>ヨテイ</t>
    </rPh>
    <rPh sb="19" eb="21">
      <t>ウム</t>
    </rPh>
    <phoneticPr fontId="21"/>
  </si>
  <si>
    <t>補助事業の遂行に
係わる融資計画の有無</t>
    <rPh sb="17" eb="19">
      <t>ウム</t>
    </rPh>
    <phoneticPr fontId="21"/>
  </si>
  <si>
    <t>他の
補助金</t>
    <rPh sb="0" eb="1">
      <t>タ</t>
    </rPh>
    <rPh sb="3" eb="6">
      <t>ホジョキン</t>
    </rPh>
    <phoneticPr fontId="21"/>
  </si>
  <si>
    <t>補助対象建築物に対する
担保権設定予定の有無</t>
    <rPh sb="20" eb="22">
      <t>ウム</t>
    </rPh>
    <phoneticPr fontId="21"/>
  </si>
  <si>
    <t>プルダウンから選択（予定を含む）</t>
    <rPh sb="7" eb="9">
      <t>センタク</t>
    </rPh>
    <rPh sb="10" eb="12">
      <t>ヨテイ</t>
    </rPh>
    <rPh sb="13" eb="14">
      <t>フク</t>
    </rPh>
    <phoneticPr fontId="21"/>
  </si>
  <si>
    <t>他の補助金の有無（予定を含む）</t>
    <rPh sb="0" eb="8">
      <t>タホジョキンウム</t>
    </rPh>
    <rPh sb="9" eb="11">
      <t>ヨテイ</t>
    </rPh>
    <rPh sb="12" eb="13">
      <t>フク</t>
    </rPh>
    <phoneticPr fontId="21"/>
  </si>
  <si>
    <t>自動反映されている情報に誤りはありませんか（（１）～（４）は入力シートから自動反映）</t>
    <rPh sb="0" eb="2">
      <t>ジドウ</t>
    </rPh>
    <rPh sb="2" eb="4">
      <t>ハンエイ</t>
    </rPh>
    <rPh sb="9" eb="11">
      <t>ジョウホウ</t>
    </rPh>
    <rPh sb="12" eb="13">
      <t>アヤマ</t>
    </rPh>
    <phoneticPr fontId="21"/>
  </si>
  <si>
    <r>
      <t>m</t>
    </r>
    <r>
      <rPr>
        <b/>
        <vertAlign val="superscript"/>
        <sz val="10"/>
        <color theme="1" tint="0.14999847407452621"/>
        <rFont val="Meiryo UI"/>
        <family val="3"/>
        <charset val="128"/>
      </rPr>
      <t>2</t>
    </r>
    <phoneticPr fontId="21"/>
  </si>
  <si>
    <r>
      <t>※</t>
    </r>
    <r>
      <rPr>
        <b/>
        <sz val="11"/>
        <color theme="9" tint="0.59999389629810485"/>
        <rFont val="Meiryo UI"/>
        <family val="3"/>
        <charset val="128"/>
      </rPr>
      <t>██</t>
    </r>
    <r>
      <rPr>
        <b/>
        <sz val="11"/>
        <color theme="1" tint="0.14999847407452621"/>
        <rFont val="Meiryo UI"/>
        <family val="3"/>
        <charset val="128"/>
      </rPr>
      <t>オレンジのセルは入力必須項目です。
※</t>
    </r>
    <r>
      <rPr>
        <b/>
        <sz val="11"/>
        <color theme="0" tint="-0.14999847407452621"/>
        <rFont val="Meiryo UI"/>
        <family val="3"/>
        <charset val="128"/>
      </rPr>
      <t>██</t>
    </r>
    <r>
      <rPr>
        <b/>
        <sz val="11"/>
        <color theme="1" tint="0.14999847407452621"/>
        <rFont val="Meiryo UI"/>
        <family val="3"/>
        <charset val="128"/>
      </rPr>
      <t>グレーのセルは入力不要項目です。</t>
    </r>
    <phoneticPr fontId="21"/>
  </si>
  <si>
    <t>PL登録状況</t>
    <rPh sb="2" eb="4">
      <t>トウロク</t>
    </rPh>
    <rPh sb="4" eb="6">
      <t>ジョウキョウ</t>
    </rPh>
    <phoneticPr fontId="21"/>
  </si>
  <si>
    <t>登録済</t>
    <rPh sb="0" eb="2">
      <t>トウロク</t>
    </rPh>
    <rPh sb="2" eb="3">
      <t>ズ</t>
    </rPh>
    <phoneticPr fontId="21"/>
  </si>
  <si>
    <t>登録申請中</t>
    <rPh sb="0" eb="5">
      <t>トウロクシンセイチュウ</t>
    </rPh>
    <phoneticPr fontId="21"/>
  </si>
  <si>
    <t>LO登録状況</t>
    <rPh sb="2" eb="4">
      <t>トウロク</t>
    </rPh>
    <rPh sb="4" eb="6">
      <t>ジョウキョウ</t>
    </rPh>
    <phoneticPr fontId="21"/>
  </si>
  <si>
    <t>設計</t>
    <rPh sb="0" eb="2">
      <t>セッケイ</t>
    </rPh>
    <phoneticPr fontId="21"/>
  </si>
  <si>
    <t>公募期間内の日付を記入していますか（入力シートから自動反映）</t>
    <rPh sb="9" eb="11">
      <t>キニュウ</t>
    </rPh>
    <rPh sb="18" eb="20">
      <t>ニュウリョク</t>
    </rPh>
    <rPh sb="25" eb="27">
      <t>ジドウ</t>
    </rPh>
    <rPh sb="27" eb="29">
      <t>ハンエイ</t>
    </rPh>
    <phoneticPr fontId="21"/>
  </si>
  <si>
    <t>共同申請の場合、全ての申請者情報を記入していますか（入力シートから自動反映）</t>
    <rPh sb="0" eb="2">
      <t>キョウドウ</t>
    </rPh>
    <rPh sb="2" eb="4">
      <t>シンセイ</t>
    </rPh>
    <rPh sb="5" eb="7">
      <t>バアイ</t>
    </rPh>
    <rPh sb="8" eb="9">
      <t>スベ</t>
    </rPh>
    <rPh sb="11" eb="14">
      <t>シンセイシャ</t>
    </rPh>
    <rPh sb="14" eb="16">
      <t>ジョウホウ</t>
    </rPh>
    <rPh sb="17" eb="19">
      <t>キニュウ</t>
    </rPh>
    <phoneticPr fontId="21"/>
  </si>
  <si>
    <t>申請者の名称を記入していますか（入力シートから自動反映）</t>
    <rPh sb="4" eb="6">
      <t>メイショウ</t>
    </rPh>
    <rPh sb="7" eb="9">
      <t>キニュウ</t>
    </rPh>
    <phoneticPr fontId="21"/>
  </si>
  <si>
    <t>申請者の代表者役職・氏名を記入していますか（入力シートから自動反映）</t>
    <rPh sb="4" eb="7">
      <t>ダイヒョウシャ</t>
    </rPh>
    <rPh sb="7" eb="9">
      <t>ヤクショク</t>
    </rPh>
    <rPh sb="10" eb="12">
      <t>シメイ</t>
    </rPh>
    <rPh sb="13" eb="15">
      <t>キニュウ</t>
    </rPh>
    <phoneticPr fontId="21"/>
  </si>
  <si>
    <t>ＥＳＣＯ事業の場合は、「ＥＳＣＯ」の文字を入れていますか</t>
    <rPh sb="7" eb="9">
      <t>バアイ</t>
    </rPh>
    <phoneticPr fontId="21"/>
  </si>
  <si>
    <t>最終事業完了予定日</t>
    <rPh sb="0" eb="2">
      <t>サイシュウ</t>
    </rPh>
    <rPh sb="2" eb="4">
      <t>ジギョウ</t>
    </rPh>
    <rPh sb="4" eb="6">
      <t>カンリョウ</t>
    </rPh>
    <rPh sb="6" eb="8">
      <t>ヨテイ</t>
    </rPh>
    <rPh sb="8" eb="9">
      <t>ヒ</t>
    </rPh>
    <phoneticPr fontId="21"/>
  </si>
  <si>
    <t>補助事業の遂行に係わる融資計画の有無、融資計画がある場合は融資契約予定時期を記入していますか</t>
    <rPh sb="16" eb="18">
      <t>ウム</t>
    </rPh>
    <rPh sb="19" eb="21">
      <t>ユウシ</t>
    </rPh>
    <rPh sb="21" eb="23">
      <t>ケイカク</t>
    </rPh>
    <rPh sb="26" eb="28">
      <t>バアイ</t>
    </rPh>
    <rPh sb="29" eb="31">
      <t>ユウシ</t>
    </rPh>
    <rPh sb="31" eb="33">
      <t>ケイヤク</t>
    </rPh>
    <rPh sb="33" eb="35">
      <t>ヨテイ</t>
    </rPh>
    <rPh sb="35" eb="37">
      <t>ジキ</t>
    </rPh>
    <rPh sb="38" eb="40">
      <t>キニュウ</t>
    </rPh>
    <phoneticPr fontId="21"/>
  </si>
  <si>
    <t>補助事業名・補助事業者名を記入していますか（入力シートから自動反映）</t>
    <rPh sb="13" eb="15">
      <t>キニュウ</t>
    </rPh>
    <phoneticPr fontId="21"/>
  </si>
  <si>
    <t>設備費・工事費はシステムごとに記入していますか</t>
    <rPh sb="0" eb="2">
      <t>セツビ</t>
    </rPh>
    <rPh sb="2" eb="3">
      <t>ヒ</t>
    </rPh>
    <rPh sb="4" eb="6">
      <t>コウジ</t>
    </rPh>
    <rPh sb="6" eb="7">
      <t>ヒ</t>
    </rPh>
    <rPh sb="15" eb="17">
      <t>キニュウ</t>
    </rPh>
    <phoneticPr fontId="21"/>
  </si>
  <si>
    <t>（１）事業実施予定年月日</t>
    <rPh sb="3" eb="5">
      <t>ジギョウ</t>
    </rPh>
    <rPh sb="5" eb="7">
      <t>ジッシ</t>
    </rPh>
    <rPh sb="7" eb="9">
      <t>ヨテイ</t>
    </rPh>
    <rPh sb="9" eb="12">
      <t>ネンガッピ</t>
    </rPh>
    <phoneticPr fontId="21"/>
  </si>
  <si>
    <t>共同申請の場合、申請者間の関係を明記していますか</t>
    <rPh sb="0" eb="2">
      <t>キョウドウ</t>
    </rPh>
    <rPh sb="2" eb="4">
      <t>シンセイ</t>
    </rPh>
    <phoneticPr fontId="21"/>
  </si>
  <si>
    <t>翌年度以後において公募予算額を超える申請があった場合等には、補助金額が減額される（状況によっては交付決定されない）場合がある。その場合でも、原則、竣工まで事業を継続すること、及び、途中で事業を中止した場合には、原則として既に交付した補助金の返還が必要となる場合があることを了承している。</t>
    <rPh sb="57" eb="59">
      <t>バアイ</t>
    </rPh>
    <rPh sb="87" eb="88">
      <t>オヨ</t>
    </rPh>
    <rPh sb="128" eb="130">
      <t>バアイ</t>
    </rPh>
    <rPh sb="136" eb="138">
      <t>リョウショウ</t>
    </rPh>
    <phoneticPr fontId="21"/>
  </si>
  <si>
    <t>申請者確認欄</t>
    <rPh sb="0" eb="3">
      <t>シンセイシャ</t>
    </rPh>
    <rPh sb="3" eb="5">
      <t>カクニン</t>
    </rPh>
    <rPh sb="5" eb="6">
      <t>ラン</t>
    </rPh>
    <phoneticPr fontId="21"/>
  </si>
  <si>
    <r>
      <rPr>
        <sz val="9"/>
        <color theme="0"/>
        <rFont val="ＭＳ Ｐ明朝"/>
        <family val="1"/>
        <charset val="128"/>
      </rPr>
      <t>※</t>
    </r>
    <r>
      <rPr>
        <sz val="9"/>
        <color theme="1"/>
        <rFont val="ＭＳ Ｐ明朝"/>
        <family val="1"/>
        <charset val="128"/>
      </rPr>
      <t>（個人番号の記載がある書類が送付された場合は、ＳＩＩにて黒塗り等の処理を行う）</t>
    </r>
    <rPh sb="2" eb="4">
      <t>コジン</t>
    </rPh>
    <rPh sb="4" eb="6">
      <t>バンゴウ</t>
    </rPh>
    <rPh sb="7" eb="9">
      <t>キサイ</t>
    </rPh>
    <rPh sb="12" eb="14">
      <t>ショルイ</t>
    </rPh>
    <rPh sb="15" eb="17">
      <t>ソウフ</t>
    </rPh>
    <rPh sb="20" eb="22">
      <t>バアイ</t>
    </rPh>
    <rPh sb="29" eb="31">
      <t>クロヌ</t>
    </rPh>
    <rPh sb="32" eb="33">
      <t>トウ</t>
    </rPh>
    <rPh sb="34" eb="36">
      <t>ショリ</t>
    </rPh>
    <rPh sb="37" eb="38">
      <t>オコナ</t>
    </rPh>
    <phoneticPr fontId="21"/>
  </si>
  <si>
    <t>※ 個人番号欄（マイナンバー）が判読できないように黒塗りした上で提出すること</t>
    <rPh sb="2" eb="4">
      <t>コジン</t>
    </rPh>
    <rPh sb="4" eb="6">
      <t>バンゴウ</t>
    </rPh>
    <rPh sb="6" eb="7">
      <t>ラン</t>
    </rPh>
    <rPh sb="16" eb="18">
      <t>ハンドク</t>
    </rPh>
    <rPh sb="25" eb="27">
      <t>クロヌ</t>
    </rPh>
    <rPh sb="30" eb="31">
      <t>ウエ</t>
    </rPh>
    <rPh sb="32" eb="34">
      <t>テイシュツ</t>
    </rPh>
    <phoneticPr fontId="21"/>
  </si>
  <si>
    <t>申請書類一覧</t>
    <rPh sb="0" eb="2">
      <t>シンセイ</t>
    </rPh>
    <rPh sb="2" eb="4">
      <t>ショルイ</t>
    </rPh>
    <rPh sb="4" eb="6">
      <t>イチラン</t>
    </rPh>
    <phoneticPr fontId="21"/>
  </si>
  <si>
    <t>PAL*</t>
    <phoneticPr fontId="21"/>
  </si>
  <si>
    <t>PAL*基準値</t>
    <rPh sb="4" eb="6">
      <t>キジュン</t>
    </rPh>
    <rPh sb="6" eb="7">
      <t>チ</t>
    </rPh>
    <phoneticPr fontId="21"/>
  </si>
  <si>
    <t>PAL*設計値</t>
    <rPh sb="4" eb="6">
      <t>セッケイ</t>
    </rPh>
    <rPh sb="6" eb="7">
      <t>チ</t>
    </rPh>
    <phoneticPr fontId="21"/>
  </si>
  <si>
    <t>PVの使用方法</t>
    <rPh sb="3" eb="5">
      <t>シヨウ</t>
    </rPh>
    <rPh sb="5" eb="7">
      <t>ホウホウ</t>
    </rPh>
    <phoneticPr fontId="21"/>
  </si>
  <si>
    <t>ISO50001</t>
    <phoneticPr fontId="21"/>
  </si>
  <si>
    <t>ISO14000
シリーズ</t>
    <phoneticPr fontId="21"/>
  </si>
  <si>
    <t>取得状況</t>
    <rPh sb="0" eb="2">
      <t>シュトク</t>
    </rPh>
    <rPh sb="2" eb="4">
      <t>ジョウキョウ</t>
    </rPh>
    <phoneticPr fontId="21"/>
  </si>
  <si>
    <t>取得済</t>
    <rPh sb="0" eb="2">
      <t>シュトク</t>
    </rPh>
    <rPh sb="2" eb="3">
      <t>ズ</t>
    </rPh>
    <phoneticPr fontId="21"/>
  </si>
  <si>
    <t>適用規格</t>
    <rPh sb="0" eb="2">
      <t>テキヨウ</t>
    </rPh>
    <rPh sb="2" eb="4">
      <t>キカク</t>
    </rPh>
    <phoneticPr fontId="21"/>
  </si>
  <si>
    <t>㎡</t>
    <phoneticPr fontId="21"/>
  </si>
  <si>
    <t>塔屋</t>
    <phoneticPr fontId="21"/>
  </si>
  <si>
    <t>ＥＳＣＯ／リースの契約予定</t>
    <rPh sb="9" eb="11">
      <t>ケイヤク</t>
    </rPh>
    <rPh sb="11" eb="13">
      <t>ヨテイ</t>
    </rPh>
    <phoneticPr fontId="21"/>
  </si>
  <si>
    <t>CASBEE自己評価</t>
    <rPh sb="6" eb="8">
      <t>ジコ</t>
    </rPh>
    <rPh sb="8" eb="10">
      <t>ヒョウカ</t>
    </rPh>
    <phoneticPr fontId="21"/>
  </si>
  <si>
    <t>CASBEE評価認証</t>
    <rPh sb="6" eb="8">
      <t>ヒョウカ</t>
    </rPh>
    <rPh sb="8" eb="10">
      <t>ニンショウ</t>
    </rPh>
    <phoneticPr fontId="21"/>
  </si>
  <si>
    <t>一次エネルギー
消費量
（MJ/年）
[基準値]</t>
    <rPh sb="0" eb="2">
      <t>イチジ</t>
    </rPh>
    <rPh sb="8" eb="11">
      <t>ショウヒリョウ</t>
    </rPh>
    <rPh sb="21" eb="24">
      <t>キジュンチ</t>
    </rPh>
    <phoneticPr fontId="21"/>
  </si>
  <si>
    <t>一次エネルギー
消費量
（MJ/年）
[設計値]</t>
    <rPh sb="0" eb="2">
      <t>イチジ</t>
    </rPh>
    <rPh sb="8" eb="11">
      <t>ショウヒリョウ</t>
    </rPh>
    <rPh sb="21" eb="23">
      <t>セッケイ</t>
    </rPh>
    <rPh sb="23" eb="24">
      <t>チ</t>
    </rPh>
    <phoneticPr fontId="21"/>
  </si>
  <si>
    <t>評価認証</t>
    <phoneticPr fontId="21"/>
  </si>
  <si>
    <t>評価認証取得予定時期</t>
    <rPh sb="4" eb="6">
      <t>シュトク</t>
    </rPh>
    <rPh sb="6" eb="8">
      <t>ヨテイ</t>
    </rPh>
    <rPh sb="8" eb="10">
      <t>ジキ</t>
    </rPh>
    <phoneticPr fontId="21"/>
  </si>
  <si>
    <t>自己評価</t>
    <rPh sb="0" eb="2">
      <t>ジコ</t>
    </rPh>
    <rPh sb="2" eb="4">
      <t>ヒョウカ</t>
    </rPh>
    <phoneticPr fontId="21"/>
  </si>
  <si>
    <t>第三者機関による認証取得状況をプルダウンから選択</t>
    <rPh sb="22" eb="24">
      <t>センタク</t>
    </rPh>
    <phoneticPr fontId="20"/>
  </si>
  <si>
    <t>自己評価結果(地方自治体含む)又は予定をプルダウンから選択</t>
    <rPh sb="0" eb="2">
      <t>ジコ</t>
    </rPh>
    <rPh sb="2" eb="4">
      <t>ヒョウカ</t>
    </rPh>
    <rPh sb="4" eb="6">
      <t>ケッカ</t>
    </rPh>
    <rPh sb="7" eb="9">
      <t>チホウ</t>
    </rPh>
    <rPh sb="15" eb="16">
      <t>マタ</t>
    </rPh>
    <rPh sb="17" eb="19">
      <t>ヨテイ</t>
    </rPh>
    <rPh sb="27" eb="29">
      <t>センタク</t>
    </rPh>
    <phoneticPr fontId="20"/>
  </si>
  <si>
    <t>取得予定時期</t>
    <rPh sb="0" eb="2">
      <t>シュトク</t>
    </rPh>
    <rPh sb="2" eb="4">
      <t>ヨテイ</t>
    </rPh>
    <rPh sb="4" eb="6">
      <t>ジキ</t>
    </rPh>
    <phoneticPr fontId="21"/>
  </si>
  <si>
    <t>評価予定時期</t>
    <rPh sb="0" eb="2">
      <t>ヒョウカ</t>
    </rPh>
    <rPh sb="2" eb="4">
      <t>ヨテイ</t>
    </rPh>
    <rPh sb="4" eb="6">
      <t>ジキ</t>
    </rPh>
    <phoneticPr fontId="21"/>
  </si>
  <si>
    <t>なし</t>
    <phoneticPr fontId="21"/>
  </si>
  <si>
    <t>Aランク取得済</t>
    <phoneticPr fontId="21"/>
  </si>
  <si>
    <t>B+ランク取得済</t>
    <phoneticPr fontId="21"/>
  </si>
  <si>
    <t>B-ランク取得済</t>
    <phoneticPr fontId="21"/>
  </si>
  <si>
    <t>Cランク取得済</t>
    <phoneticPr fontId="21"/>
  </si>
  <si>
    <t>取得予定</t>
    <rPh sb="0" eb="4">
      <t>シュトクヨテイ</t>
    </rPh>
    <phoneticPr fontId="21"/>
  </si>
  <si>
    <t>Sランク</t>
    <phoneticPr fontId="21"/>
  </si>
  <si>
    <t>Aランク</t>
    <phoneticPr fontId="21"/>
  </si>
  <si>
    <t>B+ランク</t>
    <phoneticPr fontId="21"/>
  </si>
  <si>
    <t>B-ランク</t>
    <phoneticPr fontId="21"/>
  </si>
  <si>
    <t>Cランク</t>
    <phoneticPr fontId="21"/>
  </si>
  <si>
    <t>自己評価予定</t>
    <rPh sb="0" eb="2">
      <t>ジコ</t>
    </rPh>
    <rPh sb="2" eb="4">
      <t>ヒョウカ</t>
    </rPh>
    <rPh sb="4" eb="6">
      <t>ヨテイ</t>
    </rPh>
    <phoneticPr fontId="21"/>
  </si>
  <si>
    <t>申請者の住所を記入していますか</t>
    <rPh sb="0" eb="3">
      <t>シンセイシャ</t>
    </rPh>
    <rPh sb="4" eb="6">
      <t>ジュウショ</t>
    </rPh>
    <rPh sb="7" eb="9">
      <t>キニュウ</t>
    </rPh>
    <phoneticPr fontId="21"/>
  </si>
  <si>
    <t>役員氏名・役職名は「商業登記簿（現在事項全部証明書）」と一致していますか</t>
    <rPh sb="0" eb="2">
      <t>ヤクイン</t>
    </rPh>
    <rPh sb="2" eb="4">
      <t>シメイ</t>
    </rPh>
    <rPh sb="5" eb="8">
      <t>ヤクショクメイ</t>
    </rPh>
    <phoneticPr fontId="21"/>
  </si>
  <si>
    <t>ＥＳＣＯ/リースの契約予定の有無を記入していますか</t>
    <rPh sb="17" eb="19">
      <t>キニュウ</t>
    </rPh>
    <phoneticPr fontId="21"/>
  </si>
  <si>
    <t>（６）補助事業実施体制図</t>
    <rPh sb="3" eb="5">
      <t>ホジョ</t>
    </rPh>
    <phoneticPr fontId="21"/>
  </si>
  <si>
    <t>住所は建物登記簿（現在事項証明書）や確認済証と整合がとれていますか（入力シートから自動反映）</t>
    <rPh sb="0" eb="2">
      <t>ジュウショ</t>
    </rPh>
    <rPh sb="3" eb="5">
      <t>タテモノ</t>
    </rPh>
    <rPh sb="5" eb="8">
      <t>トウキボ</t>
    </rPh>
    <rPh sb="9" eb="11">
      <t>ゲンザイ</t>
    </rPh>
    <rPh sb="11" eb="13">
      <t>ジコウ</t>
    </rPh>
    <rPh sb="13" eb="16">
      <t>ショウメイショ</t>
    </rPh>
    <rPh sb="23" eb="25">
      <t>セイゴウ</t>
    </rPh>
    <phoneticPr fontId="21"/>
  </si>
  <si>
    <t xml:space="preserve"> </t>
    <phoneticPr fontId="21"/>
  </si>
  <si>
    <t>３．システム提案概要（２）</t>
    <phoneticPr fontId="21"/>
  </si>
  <si>
    <t>補助事業実施体制図</t>
    <rPh sb="0" eb="2">
      <t>ホジョ</t>
    </rPh>
    <rPh sb="2" eb="4">
      <t>ジギョウ</t>
    </rPh>
    <rPh sb="4" eb="6">
      <t>ジッシ</t>
    </rPh>
    <rPh sb="6" eb="8">
      <t>タイセイ</t>
    </rPh>
    <rPh sb="8" eb="9">
      <t>ズ</t>
    </rPh>
    <phoneticPr fontId="21"/>
  </si>
  <si>
    <t xml:space="preserve">塔屋 </t>
    <rPh sb="0" eb="1">
      <t>トウ</t>
    </rPh>
    <rPh sb="1" eb="2">
      <t>ヤ</t>
    </rPh>
    <phoneticPr fontId="21"/>
  </si>
  <si>
    <t>（空調）二次ポンプ入力シートを添付していますか</t>
    <rPh sb="1" eb="3">
      <t>クウチョウ</t>
    </rPh>
    <rPh sb="4" eb="6">
      <t>ニジ</t>
    </rPh>
    <rPh sb="9" eb="11">
      <t>ニュウリョク</t>
    </rPh>
    <phoneticPr fontId="21"/>
  </si>
  <si>
    <t>申請者自身で全ての同意欄にレ点を記入していますか</t>
    <rPh sb="0" eb="3">
      <t>シンセイシャ</t>
    </rPh>
    <rPh sb="3" eb="5">
      <t>ジシン</t>
    </rPh>
    <rPh sb="6" eb="7">
      <t>スベ</t>
    </rPh>
    <rPh sb="9" eb="12">
      <t>ドウイラン</t>
    </rPh>
    <rPh sb="14" eb="15">
      <t>テン</t>
    </rPh>
    <rPh sb="16" eb="18">
      <t>キニュウ</t>
    </rPh>
    <phoneticPr fontId="21"/>
  </si>
  <si>
    <t>申請者の情報が全て記入されていますか（入力シートから自動反映）</t>
    <rPh sb="4" eb="6">
      <t>ジョウホウ</t>
    </rPh>
    <rPh sb="7" eb="8">
      <t>スベ</t>
    </rPh>
    <rPh sb="9" eb="11">
      <t>キニュウ</t>
    </rPh>
    <phoneticPr fontId="21"/>
  </si>
  <si>
    <t>融資契約予定時期</t>
    <rPh sb="2" eb="4">
      <t>ケイヤク</t>
    </rPh>
    <phoneticPr fontId="21"/>
  </si>
  <si>
    <t>融資契約予定時期</t>
    <rPh sb="0" eb="2">
      <t>ユウシ</t>
    </rPh>
    <rPh sb="2" eb="4">
      <t>ケイヤク</t>
    </rPh>
    <rPh sb="4" eb="6">
      <t>ヨテイ</t>
    </rPh>
    <rPh sb="6" eb="8">
      <t>ジキ</t>
    </rPh>
    <phoneticPr fontId="21"/>
  </si>
  <si>
    <t>プルダウンから選択</t>
    <phoneticPr fontId="21"/>
  </si>
  <si>
    <t>他の補助金を併用する予定、または既に利用している場合、補助金の正式名称とその官公庁名等を記入していますか</t>
    <rPh sb="6" eb="8">
      <t>ヘイヨウ</t>
    </rPh>
    <rPh sb="16" eb="17">
      <t>スデ</t>
    </rPh>
    <rPh sb="18" eb="20">
      <t>リヨウ</t>
    </rPh>
    <rPh sb="27" eb="30">
      <t>ホジョキン</t>
    </rPh>
    <rPh sb="38" eb="41">
      <t>カンコウチョウ</t>
    </rPh>
    <rPh sb="41" eb="42">
      <t>メイ</t>
    </rPh>
    <rPh sb="42" eb="43">
      <t>トウ</t>
    </rPh>
    <rPh sb="44" eb="46">
      <t>キニュウ</t>
    </rPh>
    <phoneticPr fontId="21"/>
  </si>
  <si>
    <t>半角数字を「-（ハイフン）」ありで入力</t>
    <rPh sb="0" eb="2">
      <t>ハンカク</t>
    </rPh>
    <phoneticPr fontId="21"/>
  </si>
  <si>
    <t>半角数字を「-（ハイフン）」ありで入力　ない場合はプルダウンから「－」を選択</t>
    <rPh sb="0" eb="2">
      <t>ハンカク</t>
    </rPh>
    <rPh sb="2" eb="4">
      <t>スウジ</t>
    </rPh>
    <rPh sb="17" eb="19">
      <t>ニュウリョク</t>
    </rPh>
    <rPh sb="22" eb="24">
      <t>バアイ</t>
    </rPh>
    <rPh sb="36" eb="38">
      <t>センタク</t>
    </rPh>
    <phoneticPr fontId="21"/>
  </si>
  <si>
    <t>3.事業計画概要</t>
    <rPh sb="2" eb="4">
      <t>ジギョウ</t>
    </rPh>
    <rPh sb="4" eb="6">
      <t>ケイカク</t>
    </rPh>
    <rPh sb="6" eb="8">
      <t>ガイヨウ</t>
    </rPh>
    <phoneticPr fontId="21"/>
  </si>
  <si>
    <t>4.建物情報</t>
    <rPh sb="2" eb="4">
      <t>タテモノ</t>
    </rPh>
    <rPh sb="4" eb="6">
      <t>ジョウホウ</t>
    </rPh>
    <phoneticPr fontId="21"/>
  </si>
  <si>
    <t>5.エネルギー情報</t>
    <rPh sb="7" eb="9">
      <t>ジョウホウ</t>
    </rPh>
    <phoneticPr fontId="21"/>
  </si>
  <si>
    <t>ブラインド（太陽追尾型）</t>
    <rPh sb="6" eb="8">
      <t>タイヨウ</t>
    </rPh>
    <rPh sb="8" eb="10">
      <t>ツイビ</t>
    </rPh>
    <rPh sb="10" eb="11">
      <t>ガタ</t>
    </rPh>
    <phoneticPr fontId="21"/>
  </si>
  <si>
    <t>「ⅰ　空調設備　方式等」</t>
    <rPh sb="3" eb="5">
      <t>クウチョウ</t>
    </rPh>
    <rPh sb="5" eb="7">
      <t>セツビ</t>
    </rPh>
    <rPh sb="8" eb="10">
      <t>ホウシキ</t>
    </rPh>
    <rPh sb="10" eb="11">
      <t>トウ</t>
    </rPh>
    <phoneticPr fontId="21"/>
  </si>
  <si>
    <t>「ⅱ　換気設備（機械換気）　方式等」</t>
    <rPh sb="8" eb="10">
      <t>キカイ</t>
    </rPh>
    <rPh sb="10" eb="12">
      <t>カンキ</t>
    </rPh>
    <rPh sb="14" eb="16">
      <t>ホウシキ</t>
    </rPh>
    <rPh sb="16" eb="17">
      <t>トウ</t>
    </rPh>
    <phoneticPr fontId="21"/>
  </si>
  <si>
    <t>潜熱回収型給湯機</t>
    <rPh sb="0" eb="2">
      <t>センネツ</t>
    </rPh>
    <rPh sb="2" eb="4">
      <t>カイシュウ</t>
    </rPh>
    <rPh sb="4" eb="5">
      <t>ガタ</t>
    </rPh>
    <rPh sb="5" eb="7">
      <t>キュウトウ</t>
    </rPh>
    <rPh sb="7" eb="8">
      <t>キ</t>
    </rPh>
    <phoneticPr fontId="21"/>
  </si>
  <si>
    <t>「補助」</t>
    <rPh sb="1" eb="3">
      <t>ホジョ</t>
    </rPh>
    <phoneticPr fontId="21"/>
  </si>
  <si>
    <t>【補助対象】</t>
    <rPh sb="1" eb="3">
      <t>ホジョ</t>
    </rPh>
    <rPh sb="3" eb="5">
      <t>タイショウ</t>
    </rPh>
    <phoneticPr fontId="21"/>
  </si>
  <si>
    <t>【補助対象外】</t>
    <rPh sb="1" eb="3">
      <t>ホジョ</t>
    </rPh>
    <rPh sb="3" eb="6">
      <t>タイショウガイ</t>
    </rPh>
    <phoneticPr fontId="21"/>
  </si>
  <si>
    <t>システム概要（能力、性能、規模、他）</t>
    <rPh sb="4" eb="6">
      <t>ガイヨウ</t>
    </rPh>
    <rPh sb="7" eb="9">
      <t>ノウリョク</t>
    </rPh>
    <rPh sb="10" eb="12">
      <t>セイノウ</t>
    </rPh>
    <rPh sb="13" eb="15">
      <t>キボ</t>
    </rPh>
    <rPh sb="16" eb="17">
      <t>タ</t>
    </rPh>
    <phoneticPr fontId="21"/>
  </si>
  <si>
    <t>計画（実施）概要を記述</t>
    <rPh sb="0" eb="2">
      <t>ケイカク</t>
    </rPh>
    <rPh sb="3" eb="5">
      <t>ジッシ</t>
    </rPh>
    <rPh sb="6" eb="8">
      <t>ガイヨウ</t>
    </rPh>
    <rPh sb="9" eb="11">
      <t>キジュツ</t>
    </rPh>
    <phoneticPr fontId="21"/>
  </si>
  <si>
    <t>建物平面の短辺対長辺比：短辺長／長辺長</t>
    <rPh sb="0" eb="2">
      <t>タテモノ</t>
    </rPh>
    <rPh sb="2" eb="4">
      <t>ヘイメン</t>
    </rPh>
    <rPh sb="5" eb="7">
      <t>タンペン</t>
    </rPh>
    <rPh sb="7" eb="8">
      <t>タイ</t>
    </rPh>
    <rPh sb="8" eb="10">
      <t>チョウヘン</t>
    </rPh>
    <rPh sb="10" eb="11">
      <t>ヒ</t>
    </rPh>
    <rPh sb="12" eb="14">
      <t>タンペン</t>
    </rPh>
    <rPh sb="14" eb="15">
      <t>チョウ</t>
    </rPh>
    <rPh sb="16" eb="18">
      <t>チョウヘン</t>
    </rPh>
    <rPh sb="18" eb="19">
      <t>チョウ</t>
    </rPh>
    <phoneticPr fontId="21"/>
  </si>
  <si>
    <t>外部環境の影響を受け易い建物外周部に配置した非空調室名など</t>
    <rPh sb="0" eb="2">
      <t>ガイブ</t>
    </rPh>
    <rPh sb="2" eb="4">
      <t>カンキョウ</t>
    </rPh>
    <rPh sb="5" eb="7">
      <t>エイキョウ</t>
    </rPh>
    <rPh sb="8" eb="9">
      <t>ウ</t>
    </rPh>
    <rPh sb="10" eb="11">
      <t>ヤス</t>
    </rPh>
    <rPh sb="12" eb="14">
      <t>タテモノ</t>
    </rPh>
    <rPh sb="14" eb="16">
      <t>ガイシュウ</t>
    </rPh>
    <rPh sb="16" eb="17">
      <t>ブ</t>
    </rPh>
    <rPh sb="18" eb="20">
      <t>ハイチ</t>
    </rPh>
    <rPh sb="22" eb="23">
      <t>ヒ</t>
    </rPh>
    <rPh sb="23" eb="25">
      <t>クウチョウ</t>
    </rPh>
    <rPh sb="25" eb="26">
      <t>シツ</t>
    </rPh>
    <rPh sb="26" eb="27">
      <t>メイ</t>
    </rPh>
    <phoneticPr fontId="21"/>
  </si>
  <si>
    <t>断熱材名称、断熱材規格、熱伝導率λ(W/(m・K))、断熱材厚み(mm)</t>
    <rPh sb="0" eb="3">
      <t>ダンネツザイ</t>
    </rPh>
    <rPh sb="3" eb="5">
      <t>メイショウ</t>
    </rPh>
    <rPh sb="6" eb="9">
      <t>ダンネツザイ</t>
    </rPh>
    <rPh sb="9" eb="11">
      <t>キカク</t>
    </rPh>
    <rPh sb="12" eb="13">
      <t>ネツ</t>
    </rPh>
    <rPh sb="13" eb="16">
      <t>デンドウリツ</t>
    </rPh>
    <rPh sb="27" eb="30">
      <t>ダンネツザイ</t>
    </rPh>
    <rPh sb="30" eb="31">
      <t>アツ</t>
    </rPh>
    <phoneticPr fontId="21"/>
  </si>
  <si>
    <t>ガラス構成</t>
    <rPh sb="3" eb="5">
      <t>コウセイ</t>
    </rPh>
    <phoneticPr fontId="21"/>
  </si>
  <si>
    <t>方位、サイズ(間隔(タテ、ヨコ)、壁面からの出寸法(mm))、日除け効果係数(冷・暖)</t>
    <rPh sb="0" eb="2">
      <t>ホウイ</t>
    </rPh>
    <rPh sb="7" eb="9">
      <t>カンカク</t>
    </rPh>
    <rPh sb="17" eb="19">
      <t>ヘキメン</t>
    </rPh>
    <rPh sb="22" eb="23">
      <t>デ</t>
    </rPh>
    <rPh sb="23" eb="25">
      <t>スンポウ</t>
    </rPh>
    <rPh sb="31" eb="33">
      <t>ヒヨ</t>
    </rPh>
    <rPh sb="34" eb="36">
      <t>コウカ</t>
    </rPh>
    <rPh sb="36" eb="38">
      <t>ケイスウ</t>
    </rPh>
    <rPh sb="39" eb="40">
      <t>レイ</t>
    </rPh>
    <rPh sb="41" eb="42">
      <t>ダン</t>
    </rPh>
    <phoneticPr fontId="21"/>
  </si>
  <si>
    <t>方位、外部設置の場合：日除け効果係数(冷・暖）、内部設置の場合：日射熱取得率</t>
    <rPh sb="0" eb="2">
      <t>ホウイ</t>
    </rPh>
    <rPh sb="3" eb="5">
      <t>ガイブ</t>
    </rPh>
    <rPh sb="5" eb="7">
      <t>セッチ</t>
    </rPh>
    <rPh sb="8" eb="10">
      <t>バアイ</t>
    </rPh>
    <rPh sb="11" eb="13">
      <t>ヒヨ</t>
    </rPh>
    <rPh sb="14" eb="16">
      <t>コウカ</t>
    </rPh>
    <rPh sb="16" eb="18">
      <t>ケイスウ</t>
    </rPh>
    <rPh sb="19" eb="20">
      <t>レイ</t>
    </rPh>
    <rPh sb="21" eb="22">
      <t>ダン</t>
    </rPh>
    <rPh sb="24" eb="26">
      <t>ナイブ</t>
    </rPh>
    <rPh sb="26" eb="28">
      <t>セッチ</t>
    </rPh>
    <rPh sb="29" eb="31">
      <t>バアイ</t>
    </rPh>
    <rPh sb="32" eb="34">
      <t>ニッシャ</t>
    </rPh>
    <rPh sb="34" eb="35">
      <t>ネツ</t>
    </rPh>
    <rPh sb="35" eb="37">
      <t>シュトク</t>
    </rPh>
    <rPh sb="37" eb="38">
      <t>リツ</t>
    </rPh>
    <phoneticPr fontId="21"/>
  </si>
  <si>
    <t>計画（実施）概要を記入</t>
    <rPh sb="0" eb="2">
      <t>ケイカク</t>
    </rPh>
    <rPh sb="3" eb="5">
      <t>ジッシ</t>
    </rPh>
    <rPh sb="6" eb="8">
      <t>ガイヨウ</t>
    </rPh>
    <rPh sb="9" eb="11">
      <t>キニュウ</t>
    </rPh>
    <phoneticPr fontId="21"/>
  </si>
  <si>
    <t>ⅰ　　空調設備</t>
    <rPh sb="3" eb="5">
      <t>クウチョウ</t>
    </rPh>
    <rPh sb="5" eb="7">
      <t>セツビ</t>
    </rPh>
    <phoneticPr fontId="21"/>
  </si>
  <si>
    <t>代表機の冷房能力(kW)、暖房能力(kW)、定格COPc、定格COPh、制御方法、合計台数</t>
    <rPh sb="36" eb="38">
      <t>セイギョ</t>
    </rPh>
    <rPh sb="38" eb="40">
      <t>ホウホウ</t>
    </rPh>
    <phoneticPr fontId="21"/>
  </si>
  <si>
    <t>代表機の加熱能力(kW)、燃料種別、燃料使用量、合計台数</t>
    <rPh sb="0" eb="2">
      <t>ダイヒョウ</t>
    </rPh>
    <rPh sb="2" eb="3">
      <t>キ</t>
    </rPh>
    <rPh sb="4" eb="6">
      <t>カネツ</t>
    </rPh>
    <rPh sb="6" eb="8">
      <t>ノウリョク</t>
    </rPh>
    <rPh sb="13" eb="15">
      <t>ネンリョウ</t>
    </rPh>
    <rPh sb="15" eb="17">
      <t>シュベツ</t>
    </rPh>
    <rPh sb="18" eb="20">
      <t>ネンリョウ</t>
    </rPh>
    <rPh sb="20" eb="23">
      <t>シヨウリョウ</t>
    </rPh>
    <rPh sb="24" eb="26">
      <t>ゴウケイ</t>
    </rPh>
    <rPh sb="26" eb="28">
      <t>ダイスウ</t>
    </rPh>
    <phoneticPr fontId="21"/>
  </si>
  <si>
    <t>熱供給媒体（冷温水、蒸気、高温水）、冷却能力(GJ/h)、加熱能力(GJ/h)</t>
    <rPh sb="0" eb="1">
      <t>ネツ</t>
    </rPh>
    <rPh sb="1" eb="3">
      <t>キョウキュウ</t>
    </rPh>
    <rPh sb="3" eb="5">
      <t>バイタイ</t>
    </rPh>
    <rPh sb="6" eb="7">
      <t>レイ</t>
    </rPh>
    <rPh sb="7" eb="9">
      <t>オンスイ</t>
    </rPh>
    <rPh sb="10" eb="12">
      <t>ジョウキ</t>
    </rPh>
    <rPh sb="13" eb="14">
      <t>コウ</t>
    </rPh>
    <rPh sb="14" eb="16">
      <t>オンスイ</t>
    </rPh>
    <rPh sb="18" eb="20">
      <t>レイキャク</t>
    </rPh>
    <rPh sb="20" eb="22">
      <t>ノウリョク</t>
    </rPh>
    <rPh sb="29" eb="31">
      <t>カネツ</t>
    </rPh>
    <rPh sb="31" eb="33">
      <t>ノウリョク</t>
    </rPh>
    <phoneticPr fontId="21"/>
  </si>
  <si>
    <t>熱利用先、利用熱量(GJ/年）、地中熱利用温度（　℃～　℃）、他</t>
    <rPh sb="0" eb="1">
      <t>ネツ</t>
    </rPh>
    <rPh sb="1" eb="3">
      <t>リヨウ</t>
    </rPh>
    <rPh sb="3" eb="4">
      <t>サキ</t>
    </rPh>
    <rPh sb="5" eb="7">
      <t>リヨウ</t>
    </rPh>
    <rPh sb="7" eb="9">
      <t>ネツリョウ</t>
    </rPh>
    <rPh sb="13" eb="14">
      <t>ネン</t>
    </rPh>
    <rPh sb="16" eb="18">
      <t>チチュウ</t>
    </rPh>
    <rPh sb="18" eb="19">
      <t>ネツ</t>
    </rPh>
    <rPh sb="19" eb="21">
      <t>リヨウ</t>
    </rPh>
    <rPh sb="21" eb="23">
      <t>オンド</t>
    </rPh>
    <rPh sb="31" eb="32">
      <t>タ</t>
    </rPh>
    <phoneticPr fontId="21"/>
  </si>
  <si>
    <t>熱利用先、利用熱量(GJ/年）、井水熱利用温度（　℃～　℃）、他</t>
    <rPh sb="0" eb="1">
      <t>ネツ</t>
    </rPh>
    <rPh sb="1" eb="3">
      <t>リヨウ</t>
    </rPh>
    <rPh sb="3" eb="4">
      <t>サキ</t>
    </rPh>
    <rPh sb="5" eb="7">
      <t>リヨウ</t>
    </rPh>
    <rPh sb="7" eb="9">
      <t>ネツリョウ</t>
    </rPh>
    <rPh sb="13" eb="14">
      <t>ネン</t>
    </rPh>
    <rPh sb="16" eb="17">
      <t>イ</t>
    </rPh>
    <rPh sb="17" eb="18">
      <t>スイ</t>
    </rPh>
    <rPh sb="31" eb="32">
      <t>タ</t>
    </rPh>
    <phoneticPr fontId="21"/>
  </si>
  <si>
    <t>熱利用先、利用熱量(GJ/年）、太陽熱利用温度（　℃～　℃）、他</t>
    <rPh sb="0" eb="1">
      <t>ネツ</t>
    </rPh>
    <rPh sb="1" eb="3">
      <t>リヨウ</t>
    </rPh>
    <rPh sb="3" eb="4">
      <t>サキ</t>
    </rPh>
    <rPh sb="5" eb="7">
      <t>リヨウ</t>
    </rPh>
    <rPh sb="7" eb="9">
      <t>ネツリョウ</t>
    </rPh>
    <rPh sb="13" eb="14">
      <t>ネン</t>
    </rPh>
    <rPh sb="16" eb="18">
      <t>タイヨウ</t>
    </rPh>
    <rPh sb="31" eb="32">
      <t>タ</t>
    </rPh>
    <phoneticPr fontId="21"/>
  </si>
  <si>
    <t>代表対象系統名、制御要素（温度、エンタルピー、他）、合計系統数</t>
    <rPh sb="0" eb="2">
      <t>ダイヒョウ</t>
    </rPh>
    <rPh sb="2" eb="4">
      <t>タイショウ</t>
    </rPh>
    <rPh sb="4" eb="6">
      <t>ケイトウ</t>
    </rPh>
    <rPh sb="6" eb="7">
      <t>メイ</t>
    </rPh>
    <rPh sb="8" eb="10">
      <t>セイギョ</t>
    </rPh>
    <rPh sb="10" eb="12">
      <t>ヨウソ</t>
    </rPh>
    <rPh sb="13" eb="15">
      <t>オンド</t>
    </rPh>
    <rPh sb="23" eb="24">
      <t>タ</t>
    </rPh>
    <rPh sb="26" eb="28">
      <t>ゴウケイ</t>
    </rPh>
    <rPh sb="28" eb="30">
      <t>ケイトウ</t>
    </rPh>
    <rPh sb="30" eb="31">
      <t>スウ</t>
    </rPh>
    <phoneticPr fontId="21"/>
  </si>
  <si>
    <t>代表熱源系統名、冷却能力(kW/h)、合計系統数</t>
    <rPh sb="0" eb="2">
      <t>ダイヒョウ</t>
    </rPh>
    <rPh sb="2" eb="4">
      <t>ネツゲン</t>
    </rPh>
    <rPh sb="4" eb="6">
      <t>ケイトウ</t>
    </rPh>
    <rPh sb="6" eb="7">
      <t>メイ</t>
    </rPh>
    <rPh sb="8" eb="10">
      <t>レイキャク</t>
    </rPh>
    <rPh sb="10" eb="12">
      <t>ノウリョク</t>
    </rPh>
    <rPh sb="19" eb="21">
      <t>ゴウケイ</t>
    </rPh>
    <rPh sb="21" eb="23">
      <t>ケイトウ</t>
    </rPh>
    <rPh sb="23" eb="24">
      <t>スウ</t>
    </rPh>
    <phoneticPr fontId="21"/>
  </si>
  <si>
    <t>代表対象系統名、制御種別（温度、圧力、他）、合計系統数</t>
    <rPh sb="0" eb="2">
      <t>ダイヒョウ</t>
    </rPh>
    <rPh sb="2" eb="4">
      <t>タイショウ</t>
    </rPh>
    <rPh sb="4" eb="6">
      <t>ケイトウ</t>
    </rPh>
    <rPh sb="6" eb="7">
      <t>メイ</t>
    </rPh>
    <rPh sb="8" eb="10">
      <t>セイギョ</t>
    </rPh>
    <rPh sb="10" eb="12">
      <t>シュベツ</t>
    </rPh>
    <rPh sb="13" eb="15">
      <t>オンド</t>
    </rPh>
    <rPh sb="16" eb="18">
      <t>アツリョク</t>
    </rPh>
    <rPh sb="19" eb="20">
      <t>タ</t>
    </rPh>
    <rPh sb="22" eb="24">
      <t>ゴウケイ</t>
    </rPh>
    <rPh sb="24" eb="26">
      <t>ケイトウ</t>
    </rPh>
    <rPh sb="26" eb="27">
      <t>スウ</t>
    </rPh>
    <phoneticPr fontId="21"/>
  </si>
  <si>
    <t>代表対象系統名、合計系統数</t>
    <rPh sb="0" eb="2">
      <t>ダイヒョウ</t>
    </rPh>
    <rPh sb="2" eb="4">
      <t>タイショウ</t>
    </rPh>
    <rPh sb="4" eb="6">
      <t>ケイトウ</t>
    </rPh>
    <rPh sb="6" eb="7">
      <t>メイ</t>
    </rPh>
    <rPh sb="8" eb="10">
      <t>ゴウケイ</t>
    </rPh>
    <rPh sb="10" eb="12">
      <t>ケイトウ</t>
    </rPh>
    <rPh sb="12" eb="13">
      <t>スウ</t>
    </rPh>
    <phoneticPr fontId="21"/>
  </si>
  <si>
    <t>代表機器仕様（冷却能力（ｋＷ／ｈ）、合計台数</t>
    <rPh sb="0" eb="2">
      <t>ダイヒョウ</t>
    </rPh>
    <rPh sb="2" eb="4">
      <t>キキ</t>
    </rPh>
    <rPh sb="4" eb="6">
      <t>シヨウ</t>
    </rPh>
    <rPh sb="7" eb="9">
      <t>レイキャク</t>
    </rPh>
    <rPh sb="9" eb="11">
      <t>ノウリョク</t>
    </rPh>
    <rPh sb="18" eb="20">
      <t>ゴウケイ</t>
    </rPh>
    <rPh sb="20" eb="22">
      <t>ダイスウ</t>
    </rPh>
    <phoneticPr fontId="21"/>
  </si>
  <si>
    <t>対象系統名、制御概要、合計系統数</t>
    <rPh sb="0" eb="2">
      <t>タイショウ</t>
    </rPh>
    <rPh sb="2" eb="4">
      <t>ケイトウ</t>
    </rPh>
    <rPh sb="4" eb="5">
      <t>メイ</t>
    </rPh>
    <rPh sb="6" eb="8">
      <t>セイギョ</t>
    </rPh>
    <rPh sb="8" eb="10">
      <t>ガイヨウ</t>
    </rPh>
    <rPh sb="11" eb="13">
      <t>ゴウケイ</t>
    </rPh>
    <rPh sb="13" eb="15">
      <t>ケイトウ</t>
    </rPh>
    <rPh sb="15" eb="16">
      <t>スウ</t>
    </rPh>
    <phoneticPr fontId="21"/>
  </si>
  <si>
    <t>機器ごとに仕様を記入（相φ線数W、容量(kVA)、台数）</t>
    <rPh sb="0" eb="2">
      <t>キキ</t>
    </rPh>
    <rPh sb="5" eb="7">
      <t>シヨウ</t>
    </rPh>
    <rPh sb="8" eb="10">
      <t>キニュウ</t>
    </rPh>
    <rPh sb="11" eb="12">
      <t>ソウ</t>
    </rPh>
    <rPh sb="13" eb="14">
      <t>セン</t>
    </rPh>
    <rPh sb="14" eb="15">
      <t>カズ</t>
    </rPh>
    <rPh sb="17" eb="19">
      <t>ヨウリョウ</t>
    </rPh>
    <rPh sb="25" eb="27">
      <t>ダイスウ</t>
    </rPh>
    <phoneticPr fontId="21"/>
  </si>
  <si>
    <t>機器ごとに仕様を記入（定格発電量(kW）、排熱利用先、排熱利用量、台数）</t>
    <rPh sb="0" eb="2">
      <t>キキ</t>
    </rPh>
    <rPh sb="5" eb="7">
      <t>シヨウ</t>
    </rPh>
    <rPh sb="8" eb="10">
      <t>キニュウ</t>
    </rPh>
    <rPh sb="11" eb="13">
      <t>テイカク</t>
    </rPh>
    <rPh sb="13" eb="15">
      <t>ハツデン</t>
    </rPh>
    <rPh sb="15" eb="16">
      <t>リョウ</t>
    </rPh>
    <rPh sb="21" eb="23">
      <t>ハイネツ</t>
    </rPh>
    <rPh sb="23" eb="25">
      <t>リヨウ</t>
    </rPh>
    <rPh sb="25" eb="26">
      <t>サキ</t>
    </rPh>
    <rPh sb="27" eb="29">
      <t>ハイネツ</t>
    </rPh>
    <rPh sb="29" eb="31">
      <t>リヨウ</t>
    </rPh>
    <rPh sb="31" eb="32">
      <t>リョウ</t>
    </rPh>
    <rPh sb="33" eb="35">
      <t>ダイスウ</t>
    </rPh>
    <phoneticPr fontId="21"/>
  </si>
  <si>
    <t>「ⅲ　照明設備　方式等」</t>
    <rPh sb="3" eb="5">
      <t>ショウメイ</t>
    </rPh>
    <rPh sb="5" eb="7">
      <t>セツビ</t>
    </rPh>
    <rPh sb="8" eb="10">
      <t>ホウシキ</t>
    </rPh>
    <rPh sb="10" eb="11">
      <t>トウ</t>
    </rPh>
    <phoneticPr fontId="21"/>
  </si>
  <si>
    <t>「ⅵ　変圧器設備　設備・システム名」</t>
    <rPh sb="3" eb="6">
      <t>ヘンアツキ</t>
    </rPh>
    <rPh sb="6" eb="8">
      <t>セツビ</t>
    </rPh>
    <rPh sb="9" eb="11">
      <t>セツビ</t>
    </rPh>
    <rPh sb="16" eb="17">
      <t>メイ</t>
    </rPh>
    <phoneticPr fontId="21"/>
  </si>
  <si>
    <t>「ⅶ　蓄電池設備　方式等」</t>
    <rPh sb="3" eb="6">
      <t>チクデンチ</t>
    </rPh>
    <rPh sb="6" eb="8">
      <t>セツビ</t>
    </rPh>
    <rPh sb="9" eb="11">
      <t>ホウシキ</t>
    </rPh>
    <rPh sb="11" eb="12">
      <t>トウ</t>
    </rPh>
    <phoneticPr fontId="21"/>
  </si>
  <si>
    <t>「新既」</t>
    <rPh sb="1" eb="2">
      <t>シン</t>
    </rPh>
    <rPh sb="2" eb="3">
      <t>キ</t>
    </rPh>
    <phoneticPr fontId="21"/>
  </si>
  <si>
    <t>各設備の新既をプルダウンから選択</t>
    <rPh sb="0" eb="3">
      <t>カクセツビ</t>
    </rPh>
    <rPh sb="4" eb="5">
      <t>シン</t>
    </rPh>
    <rPh sb="5" eb="6">
      <t>キ</t>
    </rPh>
    <rPh sb="14" eb="16">
      <t>センタク</t>
    </rPh>
    <phoneticPr fontId="21"/>
  </si>
  <si>
    <t>コージェネ</t>
    <phoneticPr fontId="21"/>
  </si>
  <si>
    <t>採用技術</t>
    <rPh sb="0" eb="2">
      <t>サイヨウ</t>
    </rPh>
    <rPh sb="2" eb="4">
      <t>ギジュツ</t>
    </rPh>
    <phoneticPr fontId="21"/>
  </si>
  <si>
    <t>―</t>
    <phoneticPr fontId="21"/>
  </si>
  <si>
    <t>延べ面積</t>
    <rPh sb="0" eb="1">
      <t>エン</t>
    </rPh>
    <rPh sb="2" eb="4">
      <t>メンセキ</t>
    </rPh>
    <phoneticPr fontId="21"/>
  </si>
  <si>
    <t>CO2濃度による外気量制御</t>
    <rPh sb="3" eb="5">
      <t>ノウド</t>
    </rPh>
    <rPh sb="8" eb="10">
      <t>ガイキ</t>
    </rPh>
    <rPh sb="10" eb="11">
      <t>リョウ</t>
    </rPh>
    <rPh sb="11" eb="13">
      <t>セイギョ</t>
    </rPh>
    <phoneticPr fontId="21"/>
  </si>
  <si>
    <t>―</t>
    <phoneticPr fontId="21"/>
  </si>
  <si>
    <t>―</t>
    <phoneticPr fontId="21"/>
  </si>
  <si>
    <t>延べ面積</t>
    <rPh sb="0" eb="1">
      <t>ノ</t>
    </rPh>
    <rPh sb="2" eb="4">
      <t>メンセキ</t>
    </rPh>
    <phoneticPr fontId="21"/>
  </si>
  <si>
    <t>①</t>
  </si>
  <si>
    <t>②</t>
  </si>
  <si>
    <t>⑤</t>
  </si>
  <si>
    <t>⑥</t>
  </si>
  <si>
    <t>⑦</t>
  </si>
  <si>
    <t>⑧</t>
  </si>
  <si>
    <t>⑨</t>
  </si>
  <si>
    <t>自然換気システム</t>
    <phoneticPr fontId="21"/>
  </si>
  <si>
    <t>照明のゾーニング制御</t>
    <phoneticPr fontId="21"/>
  </si>
  <si>
    <t>デシカント空調システム</t>
    <phoneticPr fontId="21"/>
  </si>
  <si>
    <t>クール・ヒートトレンチシステム</t>
    <phoneticPr fontId="21"/>
  </si>
  <si>
    <t>□</t>
    <phoneticPr fontId="21"/>
  </si>
  <si>
    <t>項目</t>
    <rPh sb="0" eb="2">
      <t>コウモク</t>
    </rPh>
    <phoneticPr fontId="21"/>
  </si>
  <si>
    <t>ＺＥＢランク</t>
    <phoneticPr fontId="21"/>
  </si>
  <si>
    <t>％</t>
    <phoneticPr fontId="21"/>
  </si>
  <si>
    <t>一次エネルギー削減率</t>
    <rPh sb="0" eb="2">
      <t>イチジ</t>
    </rPh>
    <rPh sb="7" eb="9">
      <t>サクゲン</t>
    </rPh>
    <rPh sb="9" eb="10">
      <t>リツ</t>
    </rPh>
    <phoneticPr fontId="21"/>
  </si>
  <si>
    <t>創エネ(PV)率</t>
  </si>
  <si>
    <t>－</t>
    <phoneticPr fontId="21"/>
  </si>
  <si>
    <t>－</t>
    <phoneticPr fontId="21"/>
  </si>
  <si>
    <t>エネルギー利用
効率化設備</t>
    <phoneticPr fontId="21"/>
  </si>
  <si>
    <t>PV</t>
    <phoneticPr fontId="21"/>
  </si>
  <si>
    <t>PV</t>
    <phoneticPr fontId="21"/>
  </si>
  <si>
    <t>工事種別</t>
    <rPh sb="0" eb="2">
      <t>コウジ</t>
    </rPh>
    <rPh sb="2" eb="4">
      <t>シュベツ</t>
    </rPh>
    <phoneticPr fontId="21"/>
  </si>
  <si>
    <t>1地域</t>
    <rPh sb="1" eb="3">
      <t>チイキ</t>
    </rPh>
    <phoneticPr fontId="21"/>
  </si>
  <si>
    <t>2地域</t>
    <rPh sb="1" eb="3">
      <t>チイキ</t>
    </rPh>
    <phoneticPr fontId="21"/>
  </si>
  <si>
    <t>3地域</t>
    <rPh sb="1" eb="3">
      <t>チイキ</t>
    </rPh>
    <phoneticPr fontId="21"/>
  </si>
  <si>
    <t>4地域</t>
    <rPh sb="1" eb="3">
      <t>チイキ</t>
    </rPh>
    <phoneticPr fontId="21"/>
  </si>
  <si>
    <t>5地域</t>
    <rPh sb="1" eb="3">
      <t>チイキ</t>
    </rPh>
    <phoneticPr fontId="21"/>
  </si>
  <si>
    <t>6地域</t>
    <rPh sb="1" eb="3">
      <t>チイキ</t>
    </rPh>
    <phoneticPr fontId="21"/>
  </si>
  <si>
    <t>7地域</t>
    <rPh sb="1" eb="3">
      <t>チイキ</t>
    </rPh>
    <phoneticPr fontId="21"/>
  </si>
  <si>
    <t>8地域</t>
    <rPh sb="1" eb="3">
      <t>チイキ</t>
    </rPh>
    <phoneticPr fontId="21"/>
  </si>
  <si>
    <t>評価対象</t>
    <rPh sb="0" eb="2">
      <t>ヒョウカ</t>
    </rPh>
    <rPh sb="2" eb="4">
      <t>タイショウ</t>
    </rPh>
    <phoneticPr fontId="21"/>
  </si>
  <si>
    <t>ＺＥＢ竣工予定年</t>
    <rPh sb="3" eb="5">
      <t>シュンコウ</t>
    </rPh>
    <rPh sb="5" eb="7">
      <t>ヨテイ</t>
    </rPh>
    <rPh sb="7" eb="8">
      <t>ネン</t>
    </rPh>
    <phoneticPr fontId="21"/>
  </si>
  <si>
    <t>ＺＥＢ竣工予定年</t>
    <rPh sb="3" eb="5">
      <t>シュンコウ</t>
    </rPh>
    <rPh sb="5" eb="7">
      <t>ヨテイ</t>
    </rPh>
    <rPh sb="7" eb="8">
      <t>トシ</t>
    </rPh>
    <phoneticPr fontId="21"/>
  </si>
  <si>
    <t>評価予定時期</t>
    <rPh sb="2" eb="4">
      <t>ヨテイ</t>
    </rPh>
    <rPh sb="4" eb="6">
      <t>ジキ</t>
    </rPh>
    <phoneticPr fontId="21"/>
  </si>
  <si>
    <t>評価対象</t>
    <rPh sb="0" eb="2">
      <t>ヒョウカ</t>
    </rPh>
    <rPh sb="2" eb="4">
      <t>タイショウ</t>
    </rPh>
    <phoneticPr fontId="21"/>
  </si>
  <si>
    <t>補助対象建築物の地域区分を入力/プルダウンから選択</t>
    <rPh sb="0" eb="2">
      <t>ホジョ</t>
    </rPh>
    <rPh sb="2" eb="4">
      <t>タイショウ</t>
    </rPh>
    <rPh sb="4" eb="7">
      <t>ケンチクブツ</t>
    </rPh>
    <rPh sb="13" eb="15">
      <t>ニュウリョク</t>
    </rPh>
    <rPh sb="23" eb="25">
      <t>センタク</t>
    </rPh>
    <phoneticPr fontId="21"/>
  </si>
  <si>
    <t>丁目・番地</t>
    <phoneticPr fontId="21"/>
  </si>
  <si>
    <t>ISO14000シリーズ</t>
  </si>
  <si>
    <t>ZEB
リーディング・オーナー</t>
    <phoneticPr fontId="21"/>
  </si>
  <si>
    <t>冷却塔ファン・インバータ制御</t>
    <phoneticPr fontId="21"/>
  </si>
  <si>
    <t>主たる用途</t>
    <rPh sb="0" eb="1">
      <t>シュ</t>
    </rPh>
    <rPh sb="3" eb="5">
      <t>ヨウト</t>
    </rPh>
    <phoneticPr fontId="21"/>
  </si>
  <si>
    <t>用途数</t>
    <rPh sb="0" eb="2">
      <t>ヨウト</t>
    </rPh>
    <rPh sb="2" eb="3">
      <t>スウ</t>
    </rPh>
    <phoneticPr fontId="21"/>
  </si>
  <si>
    <t>１棟評価</t>
    <rPh sb="0" eb="2">
      <t>イットウ</t>
    </rPh>
    <rPh sb="2" eb="4">
      <t>ヒョウカ</t>
    </rPh>
    <phoneticPr fontId="21"/>
  </si>
  <si>
    <t>事務所等</t>
  </si>
  <si>
    <t>ホテル等</t>
  </si>
  <si>
    <t>病院等</t>
  </si>
  <si>
    <t>百貨店等</t>
  </si>
  <si>
    <t>学校等</t>
  </si>
  <si>
    <t>集会所等</t>
  </si>
  <si>
    <t>CLT採択枠</t>
    <rPh sb="3" eb="5">
      <t>サイタク</t>
    </rPh>
    <rPh sb="5" eb="6">
      <t>ワク</t>
    </rPh>
    <phoneticPr fontId="21"/>
  </si>
  <si>
    <t>CLT採択枠</t>
    <rPh sb="3" eb="5">
      <t>サイタク</t>
    </rPh>
    <rPh sb="5" eb="6">
      <t>ワク</t>
    </rPh>
    <phoneticPr fontId="21"/>
  </si>
  <si>
    <t>対象</t>
    <rPh sb="0" eb="2">
      <t>タイショウ</t>
    </rPh>
    <phoneticPr fontId="21"/>
  </si>
  <si>
    <t>対象外</t>
    <rPh sb="0" eb="2">
      <t>タイショウ</t>
    </rPh>
    <rPh sb="2" eb="3">
      <t>ガイ</t>
    </rPh>
    <phoneticPr fontId="21"/>
  </si>
  <si>
    <t>用途数</t>
    <rPh sb="0" eb="2">
      <t>ヨウト</t>
    </rPh>
    <rPh sb="2" eb="3">
      <t>スウ</t>
    </rPh>
    <phoneticPr fontId="21"/>
  </si>
  <si>
    <t>複数</t>
    <rPh sb="0" eb="1">
      <t>フク</t>
    </rPh>
    <rPh sb="1" eb="2">
      <t>スウ</t>
    </rPh>
    <phoneticPr fontId="21"/>
  </si>
  <si>
    <t>空調ポンプ制御の
高度化</t>
    <phoneticPr fontId="21"/>
  </si>
  <si>
    <t>導入技術</t>
    <rPh sb="0" eb="2">
      <t>ドウニュウ</t>
    </rPh>
    <rPh sb="2" eb="4">
      <t>ギジュツ</t>
    </rPh>
    <phoneticPr fontId="21"/>
  </si>
  <si>
    <t>導入項目</t>
    <rPh sb="0" eb="2">
      <t>ドウニュウ</t>
    </rPh>
    <rPh sb="2" eb="4">
      <t>コウモク</t>
    </rPh>
    <phoneticPr fontId="21"/>
  </si>
  <si>
    <t>単一</t>
    <rPh sb="0" eb="1">
      <t>タン</t>
    </rPh>
    <rPh sb="1" eb="2">
      <t>イチ</t>
    </rPh>
    <phoneticPr fontId="21"/>
  </si>
  <si>
    <t>用途説明</t>
    <rPh sb="0" eb="2">
      <t>ヨウト</t>
    </rPh>
    <rPh sb="2" eb="4">
      <t>セツメイ</t>
    </rPh>
    <phoneticPr fontId="21"/>
  </si>
  <si>
    <t>用途説明</t>
    <rPh sb="0" eb="2">
      <t>ヨウト</t>
    </rPh>
    <rPh sb="2" eb="4">
      <t>セツメイ</t>
    </rPh>
    <phoneticPr fontId="21"/>
  </si>
  <si>
    <t>事務所</t>
  </si>
  <si>
    <t>ホテル</t>
  </si>
  <si>
    <t>旅館</t>
  </si>
  <si>
    <t>病院</t>
  </si>
  <si>
    <t>老人ホーム</t>
  </si>
  <si>
    <t>福祉ホーム</t>
  </si>
  <si>
    <t>百貨店</t>
  </si>
  <si>
    <t>マーケット</t>
  </si>
  <si>
    <t>小学校</t>
  </si>
  <si>
    <t>中学校</t>
  </si>
  <si>
    <t>義務教育学校</t>
  </si>
  <si>
    <t>高等学校</t>
  </si>
  <si>
    <t>大学</t>
  </si>
  <si>
    <t>高等専門学校</t>
  </si>
  <si>
    <t>専修学校</t>
  </si>
  <si>
    <t>各種学校</t>
  </si>
  <si>
    <t>図書館</t>
  </si>
  <si>
    <t>博物館</t>
  </si>
  <si>
    <t>体育館等</t>
  </si>
  <si>
    <t>プルダウンから選択（先に主たる用途を選択すること）</t>
    <rPh sb="7" eb="9">
      <t>センタク</t>
    </rPh>
    <rPh sb="10" eb="11">
      <t>サキ</t>
    </rPh>
    <rPh sb="12" eb="13">
      <t>シュ</t>
    </rPh>
    <rPh sb="15" eb="17">
      <t>ヨウト</t>
    </rPh>
    <rPh sb="18" eb="20">
      <t>センタク</t>
    </rPh>
    <phoneticPr fontId="21"/>
  </si>
  <si>
    <t>➊事業情報</t>
    <rPh sb="1" eb="3">
      <t>ジギョウ</t>
    </rPh>
    <rPh sb="3" eb="5">
      <t>ジョウホウ</t>
    </rPh>
    <phoneticPr fontId="21"/>
  </si>
  <si>
    <r>
      <t>同上　原単位（(MJ/(m</t>
    </r>
    <r>
      <rPr>
        <vertAlign val="superscript"/>
        <sz val="12"/>
        <rFont val="ＭＳ Ｐゴシック"/>
        <family val="3"/>
        <charset val="128"/>
      </rPr>
      <t>2</t>
    </r>
    <r>
      <rPr>
        <sz val="12"/>
        <rFont val="ＭＳ Ｐゴシック"/>
        <family val="3"/>
        <charset val="128"/>
      </rPr>
      <t>・年))</t>
    </r>
    <rPh sb="0" eb="2">
      <t>ドウジョウ</t>
    </rPh>
    <rPh sb="3" eb="6">
      <t>ゲンタンイ</t>
    </rPh>
    <rPh sb="15" eb="16">
      <t>ネン</t>
    </rPh>
    <phoneticPr fontId="21"/>
  </si>
  <si>
    <r>
      <t>同上　原単位（(MJ/(m</t>
    </r>
    <r>
      <rPr>
        <b/>
        <vertAlign val="superscript"/>
        <sz val="12"/>
        <color theme="0"/>
        <rFont val="ＭＳ Ｐゴシック"/>
        <family val="3"/>
        <charset val="128"/>
      </rPr>
      <t>2</t>
    </r>
    <r>
      <rPr>
        <b/>
        <sz val="12"/>
        <color theme="0"/>
        <rFont val="ＭＳ Ｐゴシック"/>
        <family val="3"/>
        <charset val="128"/>
      </rPr>
      <t>・年))</t>
    </r>
    <rPh sb="0" eb="2">
      <t>ドウジョウ</t>
    </rPh>
    <rPh sb="3" eb="6">
      <t>ゲンタンイ</t>
    </rPh>
    <rPh sb="15" eb="16">
      <t>ネン</t>
    </rPh>
    <phoneticPr fontId="21"/>
  </si>
  <si>
    <r>
      <t>m</t>
    </r>
    <r>
      <rPr>
        <b/>
        <vertAlign val="superscript"/>
        <sz val="12"/>
        <rFont val="ＭＳ Ｐゴシック"/>
        <family val="3"/>
        <charset val="128"/>
      </rPr>
      <t>2</t>
    </r>
    <phoneticPr fontId="21"/>
  </si>
  <si>
    <t>➎評価対象（非住宅部分）</t>
    <rPh sb="1" eb="3">
      <t>ヒョウカ</t>
    </rPh>
    <rPh sb="3" eb="5">
      <t>タイショウ</t>
    </rPh>
    <rPh sb="6" eb="7">
      <t>ヒ</t>
    </rPh>
    <rPh sb="7" eb="9">
      <t>ジュウタク</t>
    </rPh>
    <rPh sb="9" eb="11">
      <t>ブブン</t>
    </rPh>
    <phoneticPr fontId="21"/>
  </si>
  <si>
    <t>既存建築物竣工年</t>
    <rPh sb="0" eb="2">
      <t>キゾン</t>
    </rPh>
    <rPh sb="2" eb="5">
      <t>ケンチクブツ</t>
    </rPh>
    <rPh sb="5" eb="6">
      <t>シュン</t>
    </rPh>
    <rPh sb="6" eb="7">
      <t>コウ</t>
    </rPh>
    <rPh sb="7" eb="8">
      <t>ネン</t>
    </rPh>
    <phoneticPr fontId="21"/>
  </si>
  <si>
    <t>対象延べ面積</t>
    <rPh sb="0" eb="2">
      <t>タイショウ</t>
    </rPh>
    <rPh sb="2" eb="3">
      <t>ノ</t>
    </rPh>
    <rPh sb="4" eb="6">
      <t>メンセキ</t>
    </rPh>
    <phoneticPr fontId="21"/>
  </si>
  <si>
    <t>既存建築物竣工年</t>
    <phoneticPr fontId="21"/>
  </si>
  <si>
    <t>該</t>
    <rPh sb="0" eb="1">
      <t>ガイ</t>
    </rPh>
    <phoneticPr fontId="21"/>
  </si>
  <si>
    <t>➢ 数式のリンクによって不都合が生じる場合は、シートの保護を解除して直接金額を入力してください。</t>
    <rPh sb="2" eb="4">
      <t>スウシキ</t>
    </rPh>
    <rPh sb="12" eb="15">
      <t>フツゴウ</t>
    </rPh>
    <rPh sb="16" eb="17">
      <t>ショウ</t>
    </rPh>
    <rPh sb="19" eb="21">
      <t>バアイ</t>
    </rPh>
    <rPh sb="27" eb="29">
      <t>ホゴ</t>
    </rPh>
    <rPh sb="30" eb="32">
      <t>カイジョ</t>
    </rPh>
    <rPh sb="34" eb="36">
      <t>チョクセツ</t>
    </rPh>
    <rPh sb="35" eb="36">
      <t>スウシキ</t>
    </rPh>
    <rPh sb="36" eb="38">
      <t>キンガク</t>
    </rPh>
    <rPh sb="39" eb="41">
      <t>ニュウリョク</t>
    </rPh>
    <phoneticPr fontId="21"/>
  </si>
  <si>
    <t>　　その際は、必ず各概略予算書の金額と整合をとってください。</t>
    <rPh sb="4" eb="5">
      <t>サイ</t>
    </rPh>
    <rPh sb="7" eb="8">
      <t>カナラ</t>
    </rPh>
    <phoneticPr fontId="21"/>
  </si>
  <si>
    <t>（単位：円）</t>
    <phoneticPr fontId="21"/>
  </si>
  <si>
    <t>（全体）</t>
    <rPh sb="1" eb="3">
      <t>ゼンタイ</t>
    </rPh>
    <phoneticPr fontId="21"/>
  </si>
  <si>
    <t>補助対象経費の区分</t>
    <rPh sb="0" eb="2">
      <t>ホジョ</t>
    </rPh>
    <rPh sb="2" eb="4">
      <t>タイショウ</t>
    </rPh>
    <rPh sb="4" eb="6">
      <t>ケイヒ</t>
    </rPh>
    <rPh sb="7" eb="9">
      <t>クブン</t>
    </rPh>
    <phoneticPr fontId="21"/>
  </si>
  <si>
    <t>蓄電システムの補助対象経費（全体）</t>
    <phoneticPr fontId="21"/>
  </si>
  <si>
    <t>補助対象経費（全体）に対する蓄電システムの割合</t>
    <phoneticPr fontId="21"/>
  </si>
  <si>
    <t>（１年目）</t>
    <rPh sb="2" eb="4">
      <t>ネンメ</t>
    </rPh>
    <phoneticPr fontId="21"/>
  </si>
  <si>
    <t>（２年目）</t>
    <rPh sb="2" eb="4">
      <t>ネンメ</t>
    </rPh>
    <phoneticPr fontId="21"/>
  </si>
  <si>
    <t>（３年目）</t>
    <rPh sb="2" eb="4">
      <t>ネンメ</t>
    </rPh>
    <phoneticPr fontId="21"/>
  </si>
  <si>
    <t>◆概略予算書作成時の注意点</t>
    <rPh sb="1" eb="3">
      <t>ガイリャク</t>
    </rPh>
    <rPh sb="3" eb="6">
      <t>ヨサンショ</t>
    </rPh>
    <rPh sb="6" eb="8">
      <t>サクセイ</t>
    </rPh>
    <rPh sb="8" eb="9">
      <t>ジ</t>
    </rPh>
    <rPh sb="10" eb="13">
      <t>チュウイテン</t>
    </rPh>
    <phoneticPr fontId="21"/>
  </si>
  <si>
    <t>➢ （全体）と各年度のシートを作成し、「（全体）＝（１年目）～（３年目）の合計」となるように作成してください。</t>
    <rPh sb="3" eb="5">
      <t>ゼンタイ</t>
    </rPh>
    <rPh sb="7" eb="10">
      <t>カクネンド</t>
    </rPh>
    <rPh sb="15" eb="17">
      <t>サクセイ</t>
    </rPh>
    <rPh sb="21" eb="23">
      <t>ゼンタイ</t>
    </rPh>
    <rPh sb="27" eb="29">
      <t>ネンメ</t>
    </rPh>
    <rPh sb="33" eb="35">
      <t>ネンメ</t>
    </rPh>
    <rPh sb="37" eb="39">
      <t>ゴウケイ</t>
    </rPh>
    <rPh sb="46" eb="48">
      <t>サクセイ</t>
    </rPh>
    <phoneticPr fontId="21"/>
  </si>
  <si>
    <t>➢ （集計）の「Ⅱ．設備費」「Ⅲ．工事費」「Ⅱ＋Ⅲ．設備費＋工事費」の名称欄は統一した表現で記入し、（内訳）の名称と一致させてください。</t>
    <phoneticPr fontId="21"/>
  </si>
  <si>
    <t>➢ （内訳）の機器番号欄は、図面、機器表および工事写真と整合がとれるように記入してください。</t>
    <rPh sb="3" eb="5">
      <t>ウチワケ</t>
    </rPh>
    <rPh sb="7" eb="9">
      <t>キキ</t>
    </rPh>
    <rPh sb="9" eb="11">
      <t>バンゴウ</t>
    </rPh>
    <rPh sb="11" eb="12">
      <t>ラン</t>
    </rPh>
    <rPh sb="14" eb="16">
      <t>ズメン</t>
    </rPh>
    <rPh sb="17" eb="19">
      <t>キキ</t>
    </rPh>
    <rPh sb="19" eb="20">
      <t>ヒョウ</t>
    </rPh>
    <rPh sb="23" eb="25">
      <t>コウジ</t>
    </rPh>
    <rPh sb="25" eb="27">
      <t>シャシン</t>
    </rPh>
    <rPh sb="28" eb="30">
      <t>セイゴウ</t>
    </rPh>
    <rPh sb="37" eb="39">
      <t>キニュウ</t>
    </rPh>
    <phoneticPr fontId="21"/>
  </si>
  <si>
    <t>➢ 【数量】欄に小数点以下の端数がある場合、【金額】欄は四捨五入の値で表示されますが、計算結果は四捨五入されていません。</t>
    <rPh sb="6" eb="7">
      <t>ラン</t>
    </rPh>
    <rPh sb="8" eb="11">
      <t>ショウスウテン</t>
    </rPh>
    <rPh sb="11" eb="13">
      <t>イカ</t>
    </rPh>
    <rPh sb="14" eb="16">
      <t>ハスウ</t>
    </rPh>
    <rPh sb="19" eb="21">
      <t>バアイ</t>
    </rPh>
    <rPh sb="23" eb="25">
      <t>キンガク</t>
    </rPh>
    <rPh sb="26" eb="27">
      <t>ラン</t>
    </rPh>
    <rPh sb="28" eb="32">
      <t>シシャゴニュウ</t>
    </rPh>
    <rPh sb="33" eb="34">
      <t>アタイ</t>
    </rPh>
    <rPh sb="35" eb="37">
      <t>ヒョウジ</t>
    </rPh>
    <rPh sb="43" eb="45">
      <t>ケイサン</t>
    </rPh>
    <rPh sb="45" eb="47">
      <t>ケッカ</t>
    </rPh>
    <rPh sb="48" eb="52">
      <t>シシャゴニュウ</t>
    </rPh>
    <phoneticPr fontId="21"/>
  </si>
  <si>
    <t>◆数式について</t>
    <rPh sb="1" eb="3">
      <t>スウシキ</t>
    </rPh>
    <phoneticPr fontId="21"/>
  </si>
  <si>
    <t>➢ 金額の計算間違いを防ぐため、あらかじめ設定されている数式は原則崩さずに作成し、必要に応じて行の追加や削除を行ってください。</t>
    <phoneticPr fontId="21"/>
  </si>
  <si>
    <t xml:space="preserve"> </t>
    <phoneticPr fontId="21"/>
  </si>
  <si>
    <t>交付申請時</t>
    <rPh sb="2" eb="4">
      <t>シンセイ</t>
    </rPh>
    <phoneticPr fontId="21"/>
  </si>
  <si>
    <t>機器番号</t>
    <rPh sb="0" eb="2">
      <t>キキ</t>
    </rPh>
    <rPh sb="2" eb="4">
      <t>バンゴウ</t>
    </rPh>
    <phoneticPr fontId="21"/>
  </si>
  <si>
    <t>Ⅰ．設計費</t>
    <phoneticPr fontId="21"/>
  </si>
  <si>
    <t>式</t>
  </si>
  <si>
    <t>２．●●●●●●●●●</t>
    <phoneticPr fontId="21"/>
  </si>
  <si>
    <t>設備費　</t>
    <phoneticPr fontId="21"/>
  </si>
  <si>
    <t>設計費　</t>
    <rPh sb="0" eb="2">
      <t>セッケイ</t>
    </rPh>
    <phoneticPr fontId="21"/>
  </si>
  <si>
    <t>合計</t>
    <phoneticPr fontId="21"/>
  </si>
  <si>
    <t>Ⅱ．設備費　　Ⅲ．工事費</t>
    <phoneticPr fontId="21"/>
  </si>
  <si>
    <t>１．●●●●●●●●●</t>
    <phoneticPr fontId="22"/>
  </si>
  <si>
    <t>小計</t>
    <phoneticPr fontId="21"/>
  </si>
  <si>
    <t>工事費　</t>
    <phoneticPr fontId="21"/>
  </si>
  <si>
    <t>項目　</t>
    <phoneticPr fontId="21"/>
  </si>
  <si>
    <t>合計</t>
    <phoneticPr fontId="21"/>
  </si>
  <si>
    <t>２．●●●●●●●●●</t>
    <phoneticPr fontId="22"/>
  </si>
  <si>
    <t>３．●●●●●●●●●</t>
    <phoneticPr fontId="22"/>
  </si>
  <si>
    <t>４．●●●●●●●●●</t>
    <phoneticPr fontId="22"/>
  </si>
  <si>
    <t>５．●●●●●●●●●</t>
    <phoneticPr fontId="22"/>
  </si>
  <si>
    <t>６．●●●●●●●●●</t>
    <phoneticPr fontId="22"/>
  </si>
  <si>
    <t>７．●●●●●●●●●</t>
    <phoneticPr fontId="22"/>
  </si>
  <si>
    <t>８．●●●●●●●●●</t>
    <phoneticPr fontId="22"/>
  </si>
  <si>
    <t>設備</t>
  </si>
  <si>
    <t>工事</t>
  </si>
  <si>
    <t>１. 交付要件について</t>
    <phoneticPr fontId="21"/>
  </si>
  <si>
    <t>５. 補助対象建築物のＺＥＢに資する設計情報ならびに実施状況報告の情報開示について</t>
    <rPh sb="3" eb="5">
      <t>ホジョ</t>
    </rPh>
    <rPh sb="5" eb="7">
      <t>タイショウ</t>
    </rPh>
    <rPh sb="7" eb="10">
      <t>ケンチクブツ</t>
    </rPh>
    <rPh sb="15" eb="16">
      <t>シ</t>
    </rPh>
    <rPh sb="18" eb="20">
      <t>セッケイ</t>
    </rPh>
    <rPh sb="20" eb="22">
      <t>ジョウホウ</t>
    </rPh>
    <rPh sb="26" eb="28">
      <t>ジッシ</t>
    </rPh>
    <rPh sb="28" eb="30">
      <t>ジョウキョウ</t>
    </rPh>
    <rPh sb="30" eb="32">
      <t>ホウコク</t>
    </rPh>
    <rPh sb="33" eb="35">
      <t>ジョウホウ</t>
    </rPh>
    <rPh sb="35" eb="37">
      <t>カイジ</t>
    </rPh>
    <phoneticPr fontId="43"/>
  </si>
  <si>
    <t>本事業の趣旨にもとづき、補助対象建築物のＺＥＢに資する設計情報ならびに、事業完了後の実施状況の内容について情報提供が可能な事業に対し補助が行われることを了承している。</t>
    <rPh sb="4" eb="6">
      <t>シュシ</t>
    </rPh>
    <rPh sb="12" eb="14">
      <t>ホジョ</t>
    </rPh>
    <rPh sb="14" eb="16">
      <t>タイショウ</t>
    </rPh>
    <rPh sb="16" eb="19">
      <t>ケンチクブツ</t>
    </rPh>
    <rPh sb="24" eb="25">
      <t>シ</t>
    </rPh>
    <rPh sb="27" eb="29">
      <t>セッケイ</t>
    </rPh>
    <rPh sb="29" eb="31">
      <t>ジョウホウ</t>
    </rPh>
    <rPh sb="36" eb="38">
      <t>ジギョウ</t>
    </rPh>
    <rPh sb="38" eb="40">
      <t>カンリョウ</t>
    </rPh>
    <rPh sb="40" eb="41">
      <t>ゴ</t>
    </rPh>
    <rPh sb="42" eb="44">
      <t>ジッシ</t>
    </rPh>
    <rPh sb="44" eb="46">
      <t>ジョウキョウ</t>
    </rPh>
    <rPh sb="47" eb="49">
      <t>ナイヨウ</t>
    </rPh>
    <rPh sb="53" eb="55">
      <t>ジョウホウ</t>
    </rPh>
    <rPh sb="55" eb="57">
      <t>テイキョウ</t>
    </rPh>
    <rPh sb="58" eb="60">
      <t>カノウ</t>
    </rPh>
    <rPh sb="61" eb="63">
      <t>ジギョウ</t>
    </rPh>
    <rPh sb="64" eb="65">
      <t>タイ</t>
    </rPh>
    <rPh sb="66" eb="68">
      <t>ホジョ</t>
    </rPh>
    <rPh sb="69" eb="70">
      <t>オコナ</t>
    </rPh>
    <rPh sb="76" eb="78">
      <t>リョウショウ</t>
    </rPh>
    <phoneticPr fontId="43"/>
  </si>
  <si>
    <t>６．事業の広報について</t>
    <rPh sb="2" eb="4">
      <t>ジギョウ</t>
    </rPh>
    <rPh sb="5" eb="7">
      <t>コウホウ</t>
    </rPh>
    <phoneticPr fontId="21"/>
  </si>
  <si>
    <t>空調ﾌｧﾝ制御
の高度化
(VAV，適正容量分割等）</t>
    <rPh sb="18" eb="20">
      <t>テキセイ</t>
    </rPh>
    <rPh sb="20" eb="22">
      <t>ヨウリョウ</t>
    </rPh>
    <rPh sb="22" eb="24">
      <t>ブンカツ</t>
    </rPh>
    <rPh sb="24" eb="25">
      <t>トウ</t>
    </rPh>
    <phoneticPr fontId="21"/>
  </si>
  <si>
    <t xml:space="preserve">
※以下に入力する値はWeb計算プログラムの計算結果と整合をとること。
</t>
    <rPh sb="2" eb="4">
      <t>イカ</t>
    </rPh>
    <rPh sb="5" eb="7">
      <t>ニュウリョク</t>
    </rPh>
    <rPh sb="9" eb="10">
      <t>アタイ</t>
    </rPh>
    <rPh sb="14" eb="16">
      <t>ケイサン</t>
    </rPh>
    <rPh sb="22" eb="24">
      <t>ケイサン</t>
    </rPh>
    <rPh sb="24" eb="26">
      <t>ケッカ</t>
    </rPh>
    <rPh sb="27" eb="29">
      <t>セイゴウ</t>
    </rPh>
    <phoneticPr fontId="21"/>
  </si>
  <si>
    <t>各設備が補助対象なら該、補助対象外なら－をプルダウンから選択</t>
    <rPh sb="0" eb="3">
      <t>カクセツビ</t>
    </rPh>
    <rPh sb="4" eb="6">
      <t>ホジョ</t>
    </rPh>
    <rPh sb="6" eb="8">
      <t>タイショウ</t>
    </rPh>
    <rPh sb="10" eb="11">
      <t>ガイ</t>
    </rPh>
    <rPh sb="12" eb="14">
      <t>ホジョ</t>
    </rPh>
    <rPh sb="14" eb="16">
      <t>タイショウ</t>
    </rPh>
    <rPh sb="16" eb="17">
      <t>ガイ</t>
    </rPh>
    <rPh sb="28" eb="30">
      <t>センタク</t>
    </rPh>
    <phoneticPr fontId="21"/>
  </si>
  <si>
    <t>新既</t>
    <rPh sb="0" eb="1">
      <t>シン</t>
    </rPh>
    <rPh sb="1" eb="2">
      <t>キ</t>
    </rPh>
    <phoneticPr fontId="21"/>
  </si>
  <si>
    <t>⓬ＢＥＭＳ装置</t>
    <rPh sb="5" eb="7">
      <t>ソウチ</t>
    </rPh>
    <phoneticPr fontId="21"/>
  </si>
  <si>
    <t>⓮ＺＥＢ実現のコンセプト</t>
    <rPh sb="4" eb="6">
      <t>ジツゲン</t>
    </rPh>
    <phoneticPr fontId="21"/>
  </si>
  <si>
    <t>⓯ＺＥＢの実現に資する省エネ技術</t>
    <rPh sb="5" eb="7">
      <t>ジツゲン</t>
    </rPh>
    <rPh sb="8" eb="9">
      <t>シ</t>
    </rPh>
    <rPh sb="11" eb="12">
      <t>ショウ</t>
    </rPh>
    <rPh sb="14" eb="16">
      <t>ギジュツ</t>
    </rPh>
    <phoneticPr fontId="21"/>
  </si>
  <si>
    <r>
      <t>⓯ＺＥＢの実現に資する省エネ技術　</t>
    </r>
    <r>
      <rPr>
        <b/>
        <u/>
        <sz val="11"/>
        <color rgb="FFFF0000"/>
        <rFont val="Meiryo UI"/>
        <family val="3"/>
        <charset val="128"/>
      </rPr>
      <t>↓※設備・システム名から入力してください。</t>
    </r>
    <rPh sb="5" eb="7">
      <t>ジツゲン</t>
    </rPh>
    <rPh sb="8" eb="9">
      <t>シ</t>
    </rPh>
    <rPh sb="11" eb="12">
      <t>ショウ</t>
    </rPh>
    <rPh sb="14" eb="16">
      <t>ギジュツ</t>
    </rPh>
    <rPh sb="19" eb="21">
      <t>セツビ</t>
    </rPh>
    <rPh sb="26" eb="27">
      <t>メイ</t>
    </rPh>
    <rPh sb="29" eb="31">
      <t>ニュウリョク</t>
    </rPh>
    <phoneticPr fontId="21"/>
  </si>
  <si>
    <t>色のセルは、入力シート２「⓯ZEB実現に資する省エネ技術」の「新既」「補助」よりプルダウンから選択する。</t>
    <rPh sb="0" eb="1">
      <t>イロ</t>
    </rPh>
    <rPh sb="6" eb="8">
      <t>ニュウリョク</t>
    </rPh>
    <rPh sb="31" eb="32">
      <t>シン</t>
    </rPh>
    <rPh sb="32" eb="33">
      <t>キ</t>
    </rPh>
    <rPh sb="35" eb="37">
      <t>ホジョ</t>
    </rPh>
    <rPh sb="47" eb="49">
      <t>センタク</t>
    </rPh>
    <phoneticPr fontId="21"/>
  </si>
  <si>
    <t>色のセルは、入力シート２「⓯ZEB実現に資する省エネ技術」の各項目よりプルダウンから選択できる。</t>
    <rPh sb="0" eb="1">
      <t>イロ</t>
    </rPh>
    <rPh sb="6" eb="8">
      <t>ニュウリョク</t>
    </rPh>
    <rPh sb="30" eb="33">
      <t>カクコウモク</t>
    </rPh>
    <rPh sb="42" eb="44">
      <t>センタク</t>
    </rPh>
    <phoneticPr fontId="21"/>
  </si>
  <si>
    <t>小計</t>
    <phoneticPr fontId="21"/>
  </si>
  <si>
    <t>中計</t>
    <rPh sb="0" eb="2">
      <t>チュウケイ</t>
    </rPh>
    <phoneticPr fontId="21"/>
  </si>
  <si>
    <t>1-●</t>
    <phoneticPr fontId="21"/>
  </si>
  <si>
    <t>1-1 ▲▲▲▲▲▲</t>
    <phoneticPr fontId="21"/>
  </si>
  <si>
    <t>1-●　◆◆◆◆◆◆◆</t>
    <phoneticPr fontId="21"/>
  </si>
  <si>
    <t>1-1</t>
    <phoneticPr fontId="21"/>
  </si>
  <si>
    <t>項目</t>
    <rPh sb="0" eb="2">
      <t>コウモク</t>
    </rPh>
    <phoneticPr fontId="21"/>
  </si>
  <si>
    <t>合計</t>
    <phoneticPr fontId="21"/>
  </si>
  <si>
    <t>2-●　◆◆◆◆◆◆◆</t>
    <phoneticPr fontId="21"/>
  </si>
  <si>
    <t>2-1</t>
    <phoneticPr fontId="21"/>
  </si>
  <si>
    <t>2-●</t>
    <phoneticPr fontId="21"/>
  </si>
  <si>
    <t>２．●●●●●●●●●</t>
    <phoneticPr fontId="22"/>
  </si>
  <si>
    <t>2-1 ▲▲▲▲▲▲</t>
    <phoneticPr fontId="21"/>
  </si>
  <si>
    <t>３．●●●●●●●●●</t>
    <phoneticPr fontId="22"/>
  </si>
  <si>
    <t>3-1 ▲▲▲▲▲▲</t>
    <phoneticPr fontId="21"/>
  </si>
  <si>
    <t>3-1</t>
    <phoneticPr fontId="21"/>
  </si>
  <si>
    <t>3-●　◆◆◆◆◆◆◆</t>
    <phoneticPr fontId="21"/>
  </si>
  <si>
    <t>3-●</t>
    <phoneticPr fontId="21"/>
  </si>
  <si>
    <t>４．●●●●●●●●●</t>
    <phoneticPr fontId="22"/>
  </si>
  <si>
    <t>4-1 ▲▲▲▲▲▲</t>
    <phoneticPr fontId="21"/>
  </si>
  <si>
    <t>4-1</t>
    <phoneticPr fontId="21"/>
  </si>
  <si>
    <t>4-●　◆◆◆◆◆◆◆</t>
    <phoneticPr fontId="21"/>
  </si>
  <si>
    <t>4-●</t>
    <phoneticPr fontId="21"/>
  </si>
  <si>
    <t>５．●●●●●●●●●</t>
    <phoneticPr fontId="22"/>
  </si>
  <si>
    <t>5-1 ▲▲▲▲▲▲</t>
    <phoneticPr fontId="21"/>
  </si>
  <si>
    <t>5-1</t>
    <phoneticPr fontId="21"/>
  </si>
  <si>
    <t>5-●　◆◆◆◆◆◆◆</t>
    <phoneticPr fontId="21"/>
  </si>
  <si>
    <t>5-●</t>
    <phoneticPr fontId="21"/>
  </si>
  <si>
    <t>６．●●●●●●●●●</t>
    <phoneticPr fontId="22"/>
  </si>
  <si>
    <t>6-1 ▲▲▲▲▲▲</t>
    <phoneticPr fontId="21"/>
  </si>
  <si>
    <t>6-1</t>
    <phoneticPr fontId="21"/>
  </si>
  <si>
    <t>6-1</t>
    <phoneticPr fontId="21"/>
  </si>
  <si>
    <t>6-●　◆◆◆◆◆◆◆</t>
    <phoneticPr fontId="21"/>
  </si>
  <si>
    <t>6-●</t>
    <phoneticPr fontId="21"/>
  </si>
  <si>
    <t>７．●●●●●●●●●</t>
    <phoneticPr fontId="22"/>
  </si>
  <si>
    <t>7-1 ▲▲▲▲▲▲</t>
    <phoneticPr fontId="21"/>
  </si>
  <si>
    <t>7-1</t>
    <phoneticPr fontId="21"/>
  </si>
  <si>
    <t>7-●　◆◆◆◆◆◆◆</t>
    <phoneticPr fontId="21"/>
  </si>
  <si>
    <t>7-●</t>
    <phoneticPr fontId="21"/>
  </si>
  <si>
    <t>８．●●●●●●●●●</t>
    <phoneticPr fontId="22"/>
  </si>
  <si>
    <t>8-1 ▲▲▲▲▲▲</t>
    <phoneticPr fontId="21"/>
  </si>
  <si>
    <t>8-1</t>
    <phoneticPr fontId="21"/>
  </si>
  <si>
    <t>8-●</t>
    <phoneticPr fontId="21"/>
  </si>
  <si>
    <t>8-●　◆◆◆◆◆◆◆</t>
    <phoneticPr fontId="21"/>
  </si>
  <si>
    <t>建築工事</t>
    <rPh sb="0" eb="2">
      <t>ケンチク</t>
    </rPh>
    <rPh sb="2" eb="4">
      <t>コウジ</t>
    </rPh>
    <phoneticPr fontId="6"/>
  </si>
  <si>
    <t>業者選定、契約</t>
    <rPh sb="0" eb="2">
      <t>ギョウシャ</t>
    </rPh>
    <rPh sb="2" eb="4">
      <t>センテイ</t>
    </rPh>
    <rPh sb="5" eb="7">
      <t>ケイヤク</t>
    </rPh>
    <phoneticPr fontId="6"/>
  </si>
  <si>
    <t>建築・設備設計</t>
    <rPh sb="0" eb="2">
      <t>ケンチク</t>
    </rPh>
    <rPh sb="3" eb="5">
      <t>セツビ</t>
    </rPh>
    <rPh sb="5" eb="7">
      <t>セッケイ</t>
    </rPh>
    <phoneticPr fontId="6"/>
  </si>
  <si>
    <t>補助対象工事</t>
    <rPh sb="0" eb="2">
      <t>ホジョ</t>
    </rPh>
    <rPh sb="2" eb="4">
      <t>タイショウ</t>
    </rPh>
    <rPh sb="4" eb="6">
      <t>コウジ</t>
    </rPh>
    <phoneticPr fontId="6"/>
  </si>
  <si>
    <t>補助対象外工事</t>
    <rPh sb="0" eb="2">
      <t>ホジョ</t>
    </rPh>
    <rPh sb="2" eb="4">
      <t>タイショウ</t>
    </rPh>
    <rPh sb="4" eb="5">
      <t>ガイ</t>
    </rPh>
    <rPh sb="5" eb="7">
      <t>コウジ</t>
    </rPh>
    <phoneticPr fontId="6"/>
  </si>
  <si>
    <t>補助事業に要する経費</t>
    <phoneticPr fontId="21"/>
  </si>
  <si>
    <t>補助対象経費</t>
    <phoneticPr fontId="21"/>
  </si>
  <si>
    <t>補助対象外経費</t>
    <phoneticPr fontId="21"/>
  </si>
  <si>
    <t>【工事】</t>
    <rPh sb="1" eb="3">
      <t>コウジ</t>
    </rPh>
    <phoneticPr fontId="21"/>
  </si>
  <si>
    <t>【設備】</t>
    <rPh sb="1" eb="3">
      <t>セツビ</t>
    </rPh>
    <phoneticPr fontId="21"/>
  </si>
  <si>
    <r>
      <t>設備費</t>
    </r>
    <r>
      <rPr>
        <b/>
        <sz val="11"/>
        <color theme="0"/>
        <rFont val="HGPｺﾞｼｯｸM"/>
        <family val="3"/>
        <charset val="128"/>
      </rPr>
      <t>1</t>
    </r>
    <phoneticPr fontId="21"/>
  </si>
  <si>
    <r>
      <t>設備費</t>
    </r>
    <r>
      <rPr>
        <b/>
        <sz val="11"/>
        <color theme="0"/>
        <rFont val="HGPｺﾞｼｯｸM"/>
        <family val="3"/>
        <charset val="128"/>
      </rPr>
      <t>1</t>
    </r>
    <phoneticPr fontId="21"/>
  </si>
  <si>
    <r>
      <t>工事費</t>
    </r>
    <r>
      <rPr>
        <b/>
        <sz val="11"/>
        <color theme="0"/>
        <rFont val="HGPｺﾞｼｯｸM"/>
        <family val="3"/>
        <charset val="128"/>
      </rPr>
      <t>1</t>
    </r>
    <phoneticPr fontId="21"/>
  </si>
  <si>
    <r>
      <t>設備費</t>
    </r>
    <r>
      <rPr>
        <b/>
        <sz val="11"/>
        <color theme="0"/>
        <rFont val="HGPｺﾞｼｯｸM"/>
        <family val="3"/>
        <charset val="128"/>
      </rPr>
      <t>2</t>
    </r>
    <phoneticPr fontId="21"/>
  </si>
  <si>
    <r>
      <t>工事費</t>
    </r>
    <r>
      <rPr>
        <b/>
        <sz val="11"/>
        <color theme="0"/>
        <rFont val="HGPｺﾞｼｯｸM"/>
        <family val="3"/>
        <charset val="128"/>
      </rPr>
      <t>2</t>
    </r>
    <phoneticPr fontId="21"/>
  </si>
  <si>
    <r>
      <t>設備費</t>
    </r>
    <r>
      <rPr>
        <b/>
        <sz val="11"/>
        <color theme="0"/>
        <rFont val="HGPｺﾞｼｯｸM"/>
        <family val="3"/>
        <charset val="128"/>
      </rPr>
      <t>3</t>
    </r>
    <phoneticPr fontId="21"/>
  </si>
  <si>
    <r>
      <t>工事費</t>
    </r>
    <r>
      <rPr>
        <b/>
        <sz val="11"/>
        <color theme="0"/>
        <rFont val="HGPｺﾞｼｯｸM"/>
        <family val="3"/>
        <charset val="128"/>
      </rPr>
      <t>3</t>
    </r>
    <phoneticPr fontId="21"/>
  </si>
  <si>
    <r>
      <t>設備費</t>
    </r>
    <r>
      <rPr>
        <b/>
        <sz val="11"/>
        <color theme="0"/>
        <rFont val="HGPｺﾞｼｯｸM"/>
        <family val="3"/>
        <charset val="128"/>
      </rPr>
      <t>4</t>
    </r>
    <phoneticPr fontId="21"/>
  </si>
  <si>
    <r>
      <t>工事費</t>
    </r>
    <r>
      <rPr>
        <b/>
        <sz val="11"/>
        <color theme="0"/>
        <rFont val="HGPｺﾞｼｯｸM"/>
        <family val="3"/>
        <charset val="128"/>
      </rPr>
      <t>4</t>
    </r>
    <phoneticPr fontId="21"/>
  </si>
  <si>
    <r>
      <t>設備費</t>
    </r>
    <r>
      <rPr>
        <b/>
        <sz val="11"/>
        <color theme="0"/>
        <rFont val="HGPｺﾞｼｯｸM"/>
        <family val="3"/>
        <charset val="128"/>
      </rPr>
      <t>5</t>
    </r>
    <phoneticPr fontId="21"/>
  </si>
  <si>
    <r>
      <t>工事費</t>
    </r>
    <r>
      <rPr>
        <b/>
        <sz val="11"/>
        <color theme="0"/>
        <rFont val="HGPｺﾞｼｯｸM"/>
        <family val="3"/>
        <charset val="128"/>
      </rPr>
      <t>5</t>
    </r>
    <phoneticPr fontId="21"/>
  </si>
  <si>
    <r>
      <t>設備費</t>
    </r>
    <r>
      <rPr>
        <b/>
        <sz val="11"/>
        <color theme="0"/>
        <rFont val="HGPｺﾞｼｯｸM"/>
        <family val="3"/>
        <charset val="128"/>
      </rPr>
      <t>6</t>
    </r>
    <phoneticPr fontId="21"/>
  </si>
  <si>
    <r>
      <t>工事費</t>
    </r>
    <r>
      <rPr>
        <b/>
        <sz val="11"/>
        <color theme="0"/>
        <rFont val="HGPｺﾞｼｯｸM"/>
        <family val="3"/>
        <charset val="128"/>
      </rPr>
      <t>6</t>
    </r>
    <phoneticPr fontId="21"/>
  </si>
  <si>
    <r>
      <t>設備費</t>
    </r>
    <r>
      <rPr>
        <b/>
        <sz val="11"/>
        <color theme="0"/>
        <rFont val="HGPｺﾞｼｯｸM"/>
        <family val="3"/>
        <charset val="128"/>
      </rPr>
      <t>7</t>
    </r>
    <phoneticPr fontId="21"/>
  </si>
  <si>
    <r>
      <t>工事費</t>
    </r>
    <r>
      <rPr>
        <b/>
        <sz val="11"/>
        <color theme="0"/>
        <rFont val="HGPｺﾞｼｯｸM"/>
        <family val="3"/>
        <charset val="128"/>
      </rPr>
      <t>7</t>
    </r>
    <phoneticPr fontId="21"/>
  </si>
  <si>
    <r>
      <t>設備費</t>
    </r>
    <r>
      <rPr>
        <b/>
        <sz val="11"/>
        <color theme="0"/>
        <rFont val="HGPｺﾞｼｯｸM"/>
        <family val="3"/>
        <charset val="128"/>
      </rPr>
      <t>8</t>
    </r>
    <phoneticPr fontId="21"/>
  </si>
  <si>
    <r>
      <t>工事費</t>
    </r>
    <r>
      <rPr>
        <b/>
        <sz val="11"/>
        <color theme="0"/>
        <rFont val="HGPｺﾞｼｯｸM"/>
        <family val="3"/>
        <charset val="128"/>
      </rPr>
      <t>8</t>
    </r>
    <phoneticPr fontId="21"/>
  </si>
  <si>
    <t>補助事業を実施する年度ごとに必要情報を記載したスケジュールを作成していますか</t>
    <rPh sb="0" eb="2">
      <t>ホジョ</t>
    </rPh>
    <rPh sb="2" eb="4">
      <t>ジギョウ</t>
    </rPh>
    <rPh sb="5" eb="7">
      <t>ジッシ</t>
    </rPh>
    <rPh sb="9" eb="11">
      <t>ネンド</t>
    </rPh>
    <rPh sb="14" eb="16">
      <t>ヒツヨウ</t>
    </rPh>
    <rPh sb="16" eb="18">
      <t>ジョウホウ</t>
    </rPh>
    <rPh sb="19" eb="21">
      <t>キサイ</t>
    </rPh>
    <rPh sb="30" eb="32">
      <t>サクセイ</t>
    </rPh>
    <phoneticPr fontId="21"/>
  </si>
  <si>
    <t>システム全体の概要図・ＢＥＭＳの系統がわかる図を記入していますか</t>
    <rPh sb="24" eb="26">
      <t>キニュウ</t>
    </rPh>
    <phoneticPr fontId="21"/>
  </si>
  <si>
    <t>４-１.概略予算書
（まとめ）</t>
    <rPh sb="4" eb="6">
      <t>ガイリャク</t>
    </rPh>
    <rPh sb="6" eb="9">
      <t>ヨサンショ</t>
    </rPh>
    <phoneticPr fontId="21"/>
  </si>
  <si>
    <t>「補助事業に要する経費」は、補助対象外経費も含めた設備・工事の費用としていますか</t>
    <rPh sb="16" eb="19">
      <t>タイショウガイ</t>
    </rPh>
    <rPh sb="19" eb="21">
      <t>ケイヒ</t>
    </rPh>
    <rPh sb="25" eb="27">
      <t>セツビ</t>
    </rPh>
    <rPh sb="28" eb="30">
      <t>コウジ</t>
    </rPh>
    <rPh sb="31" eb="33">
      <t>ヒヨウ</t>
    </rPh>
    <phoneticPr fontId="21"/>
  </si>
  <si>
    <t>参考見積書の内容と整合がとれていますか</t>
    <rPh sb="0" eb="2">
      <t>サンコウ</t>
    </rPh>
    <rPh sb="2" eb="5">
      <t>ミツモリショ</t>
    </rPh>
    <rPh sb="6" eb="8">
      <t>ナイヨウ</t>
    </rPh>
    <rPh sb="9" eb="11">
      <t>セイゴウ</t>
    </rPh>
    <phoneticPr fontId="21"/>
  </si>
  <si>
    <t>その他、必要に応じて事業の説明に必要な補足説明資料を添付していますか（プロポーザル決定通知書等）</t>
    <rPh sb="2" eb="3">
      <t>タ</t>
    </rPh>
    <rPh sb="4" eb="6">
      <t>ヒツヨウ</t>
    </rPh>
    <rPh sb="7" eb="8">
      <t>オウ</t>
    </rPh>
    <rPh sb="10" eb="12">
      <t>ジギョウ</t>
    </rPh>
    <rPh sb="13" eb="15">
      <t>セツメイ</t>
    </rPh>
    <rPh sb="16" eb="18">
      <t>ヒツヨウ</t>
    </rPh>
    <rPh sb="19" eb="21">
      <t>ホソク</t>
    </rPh>
    <rPh sb="21" eb="23">
      <t>セツメイ</t>
    </rPh>
    <rPh sb="23" eb="25">
      <t>シリョウ</t>
    </rPh>
    <phoneticPr fontId="21"/>
  </si>
  <si>
    <t>（別添１） システム概念図</t>
    <rPh sb="1" eb="3">
      <t>ベッテン</t>
    </rPh>
    <phoneticPr fontId="21"/>
  </si>
  <si>
    <t>➢ （内訳）の経費区分欄のプルダウンから「設備」or「工事」を選択（または入力）すると、項目ごとに設備費小計、工事費小計が算出されます。</t>
    <phoneticPr fontId="21"/>
  </si>
  <si>
    <r>
      <t>３．概略予算書　（</t>
    </r>
    <r>
      <rPr>
        <b/>
        <sz val="14"/>
        <color rgb="FFFF0000"/>
        <rFont val="HGPｺﾞｼｯｸM"/>
        <family val="3"/>
        <charset val="128"/>
      </rPr>
      <t>全体</t>
    </r>
    <r>
      <rPr>
        <b/>
        <sz val="14"/>
        <rFont val="HGPｺﾞｼｯｸM"/>
        <family val="3"/>
        <charset val="128"/>
      </rPr>
      <t>）</t>
    </r>
    <phoneticPr fontId="21"/>
  </si>
  <si>
    <t>フリークーリング</t>
    <phoneticPr fontId="21"/>
  </si>
  <si>
    <t>フリークーリング</t>
    <phoneticPr fontId="21"/>
  </si>
  <si>
    <t>金属製</t>
    <rPh sb="0" eb="3">
      <t>キンゾクセイ</t>
    </rPh>
    <phoneticPr fontId="21"/>
  </si>
  <si>
    <t>真空式温水ヒータ</t>
    <rPh sb="0" eb="2">
      <t>シンクウ</t>
    </rPh>
    <rPh sb="2" eb="3">
      <t>シキ</t>
    </rPh>
    <rPh sb="3" eb="5">
      <t>オンスイ</t>
    </rPh>
    <phoneticPr fontId="21"/>
  </si>
  <si>
    <t>無圧ボイラ</t>
    <rPh sb="0" eb="1">
      <t>ム</t>
    </rPh>
    <rPh sb="1" eb="2">
      <t>アツ</t>
    </rPh>
    <phoneticPr fontId="21"/>
  </si>
  <si>
    <t>①</t>
    <phoneticPr fontId="21"/>
  </si>
  <si>
    <t>「建築省エネルギー（パッシブ）技術　方式等」</t>
    <rPh sb="1" eb="3">
      <t>ケンチク</t>
    </rPh>
    <rPh sb="3" eb="4">
      <t>ショウ</t>
    </rPh>
    <rPh sb="15" eb="17">
      <t>ギジュツ</t>
    </rPh>
    <rPh sb="18" eb="20">
      <t>ホウシキ</t>
    </rPh>
    <rPh sb="20" eb="21">
      <t>トウ</t>
    </rPh>
    <phoneticPr fontId="21"/>
  </si>
  <si>
    <t>エアーフローウインドウ</t>
    <phoneticPr fontId="21"/>
  </si>
  <si>
    <t>金属製</t>
    <rPh sb="0" eb="2">
      <t>キンゾク</t>
    </rPh>
    <rPh sb="2" eb="3">
      <t>セイ</t>
    </rPh>
    <phoneticPr fontId="21"/>
  </si>
  <si>
    <t>ダブルスキン</t>
    <phoneticPr fontId="21"/>
  </si>
  <si>
    <t>ライトシェルフ</t>
    <phoneticPr fontId="21"/>
  </si>
  <si>
    <t>アトリウム</t>
    <phoneticPr fontId="21"/>
  </si>
  <si>
    <t>ハイブリッド方式（機械換気併用）</t>
    <phoneticPr fontId="21"/>
  </si>
  <si>
    <t>②</t>
    <phoneticPr fontId="21"/>
  </si>
  <si>
    <t>「内部発熱削減技術　設備・システム名」</t>
    <rPh sb="1" eb="3">
      <t>ナイブ</t>
    </rPh>
    <rPh sb="3" eb="5">
      <t>ハツネツ</t>
    </rPh>
    <rPh sb="5" eb="7">
      <t>サクゲン</t>
    </rPh>
    <rPh sb="7" eb="9">
      <t>ギジュツ</t>
    </rPh>
    <rPh sb="10" eb="12">
      <t>セツビ</t>
    </rPh>
    <rPh sb="17" eb="18">
      <t>メイ</t>
    </rPh>
    <phoneticPr fontId="21"/>
  </si>
  <si>
    <t>③</t>
    <phoneticPr fontId="21"/>
  </si>
  <si>
    <t>チリングユニット</t>
    <phoneticPr fontId="21"/>
  </si>
  <si>
    <t>ビルマル（ＥＨＰ）</t>
    <phoneticPr fontId="21"/>
  </si>
  <si>
    <t>ビルマル（ＧＨＰ）</t>
    <phoneticPr fontId="21"/>
  </si>
  <si>
    <t>パッケージエアコン</t>
    <phoneticPr fontId="21"/>
  </si>
  <si>
    <t>モジュールチラーユニット</t>
    <phoneticPr fontId="21"/>
  </si>
  <si>
    <t>ナイトパージシステム</t>
    <phoneticPr fontId="21"/>
  </si>
  <si>
    <t>【流量・温度等可変システム】</t>
    <rPh sb="1" eb="3">
      <t>リュウリョウ</t>
    </rPh>
    <rPh sb="4" eb="6">
      <t>オンド</t>
    </rPh>
    <rPh sb="6" eb="7">
      <t>ナド</t>
    </rPh>
    <rPh sb="7" eb="9">
      <t>カヘン</t>
    </rPh>
    <phoneticPr fontId="21"/>
  </si>
  <si>
    <t>末端差圧制御システム</t>
    <rPh sb="0" eb="2">
      <t>マッタン</t>
    </rPh>
    <rPh sb="2" eb="4">
      <t>サアツ</t>
    </rPh>
    <rPh sb="4" eb="6">
      <t>セイギョ</t>
    </rPh>
    <phoneticPr fontId="21"/>
  </si>
  <si>
    <t>④</t>
    <phoneticPr fontId="21"/>
  </si>
  <si>
    <t>⑤</t>
    <phoneticPr fontId="21"/>
  </si>
  <si>
    <t>【LED照明器具】</t>
    <rPh sb="4" eb="6">
      <t>ショウメイ</t>
    </rPh>
    <rPh sb="6" eb="8">
      <t>キグ</t>
    </rPh>
    <phoneticPr fontId="21"/>
  </si>
  <si>
    <t>ゾーニング制御</t>
    <rPh sb="5" eb="7">
      <t>セイギョ</t>
    </rPh>
    <phoneticPr fontId="21"/>
  </si>
  <si>
    <t>⑥</t>
    <phoneticPr fontId="21"/>
  </si>
  <si>
    <t>⑦</t>
    <phoneticPr fontId="21"/>
  </si>
  <si>
    <t>⑧</t>
    <phoneticPr fontId="21"/>
  </si>
  <si>
    <t>⑨</t>
    <phoneticPr fontId="21"/>
  </si>
  <si>
    <t>⑩</t>
    <phoneticPr fontId="21"/>
  </si>
  <si>
    <t>⑪</t>
    <phoneticPr fontId="21"/>
  </si>
  <si>
    <t>ガスタービン</t>
    <phoneticPr fontId="21"/>
  </si>
  <si>
    <t>ガスエンジン</t>
    <phoneticPr fontId="21"/>
  </si>
  <si>
    <t>ディーゼルエンジン</t>
    <phoneticPr fontId="21"/>
  </si>
  <si>
    <t>代表機の冷房能力(kW)、暖房能力(kW)、定格COPc、定格COPh、制御方法、合計台数</t>
    <phoneticPr fontId="21"/>
  </si>
  <si>
    <t>設備省エネルギー（アクティブ）技術</t>
    <phoneticPr fontId="21"/>
  </si>
  <si>
    <t>代表機の冷房能力(kW)、暖房能力(kW)、定格COPc、定格COPh、合計台数</t>
    <phoneticPr fontId="21"/>
  </si>
  <si>
    <t>代表機の加熱能力(kW)、燃料種別、燃料使用量、合計台数</t>
    <phoneticPr fontId="21"/>
  </si>
  <si>
    <t>コージェネ排熱利用システム</t>
  </si>
  <si>
    <t>熱利用先、利用熱量(GJ/年）、排熱利用温度（　℃～　℃）、他</t>
    <phoneticPr fontId="21"/>
  </si>
  <si>
    <t>大温度差システム</t>
    <phoneticPr fontId="21"/>
  </si>
  <si>
    <t>代表対象系統名、温度差、合計系統数</t>
    <phoneticPr fontId="21"/>
  </si>
  <si>
    <t>運転台数制御システム</t>
  </si>
  <si>
    <t>代表対象系統名、制御種別（流量、圧力、他）、合計系統数</t>
    <phoneticPr fontId="21"/>
  </si>
  <si>
    <t>代表対象系統名、制御種別（圧力、他）、合計系統数</t>
    <rPh sb="0" eb="2">
      <t>ダイヒョウ</t>
    </rPh>
    <rPh sb="2" eb="4">
      <t>タイショウ</t>
    </rPh>
    <rPh sb="4" eb="6">
      <t>ケイトウ</t>
    </rPh>
    <rPh sb="6" eb="7">
      <t>メイ</t>
    </rPh>
    <rPh sb="8" eb="10">
      <t>セイギョ</t>
    </rPh>
    <rPh sb="10" eb="12">
      <t>シュベツ</t>
    </rPh>
    <rPh sb="13" eb="15">
      <t>アツリョク</t>
    </rPh>
    <rPh sb="16" eb="17">
      <t>タ</t>
    </rPh>
    <rPh sb="19" eb="21">
      <t>ゴウケイ</t>
    </rPh>
    <rPh sb="21" eb="23">
      <t>ケイトウ</t>
    </rPh>
    <rPh sb="23" eb="24">
      <t>スウ</t>
    </rPh>
    <phoneticPr fontId="21"/>
  </si>
  <si>
    <t>ⅰ</t>
    <phoneticPr fontId="21"/>
  </si>
  <si>
    <t>空調設備</t>
    <phoneticPr fontId="21"/>
  </si>
  <si>
    <t>ii</t>
    <phoneticPr fontId="21"/>
  </si>
  <si>
    <t>代表対象系統名、合計系統数、制御概要</t>
    <phoneticPr fontId="21"/>
  </si>
  <si>
    <t>ⅲ</t>
  </si>
  <si>
    <t>照明設備</t>
  </si>
  <si>
    <t>【ＬＥＤ照明器具】</t>
    <phoneticPr fontId="21"/>
  </si>
  <si>
    <t>代表対象系統・場所、制御概要</t>
    <rPh sb="0" eb="2">
      <t>ダイヒョウ</t>
    </rPh>
    <rPh sb="2" eb="4">
      <t>タイショウ</t>
    </rPh>
    <rPh sb="4" eb="6">
      <t>ケイトウ</t>
    </rPh>
    <rPh sb="7" eb="9">
      <t>バショ</t>
    </rPh>
    <rPh sb="10" eb="12">
      <t>セイギョ</t>
    </rPh>
    <rPh sb="12" eb="14">
      <t>ガイヨウ</t>
    </rPh>
    <phoneticPr fontId="21"/>
  </si>
  <si>
    <t>タスク＆アンビエント照明</t>
    <phoneticPr fontId="21"/>
  </si>
  <si>
    <t>代表対象系統、タスク数、タスク照明器具種別、制御概要</t>
    <rPh sb="0" eb="2">
      <t>ダイヒョウ</t>
    </rPh>
    <rPh sb="2" eb="4">
      <t>タイショウ</t>
    </rPh>
    <rPh sb="4" eb="6">
      <t>ケイトウ</t>
    </rPh>
    <phoneticPr fontId="21"/>
  </si>
  <si>
    <t>代表対象系統・場所、制御概要</t>
    <phoneticPr fontId="21"/>
  </si>
  <si>
    <t>【有機ＥＬ照明器具】</t>
    <phoneticPr fontId="21"/>
  </si>
  <si>
    <t>ⅳ</t>
    <phoneticPr fontId="21"/>
  </si>
  <si>
    <t>給湯設備</t>
    <phoneticPr fontId="21"/>
  </si>
  <si>
    <t>バイオマスボイラ</t>
    <phoneticPr fontId="21"/>
  </si>
  <si>
    <t>太陽熱利用システム</t>
    <phoneticPr fontId="21"/>
  </si>
  <si>
    <t>コージェネ排熱利用システム</t>
    <phoneticPr fontId="21"/>
  </si>
  <si>
    <t>ⅴ</t>
    <phoneticPr fontId="21"/>
  </si>
  <si>
    <t>ⅵ</t>
    <phoneticPr fontId="21"/>
  </si>
  <si>
    <t>変圧器設備</t>
    <phoneticPr fontId="21"/>
  </si>
  <si>
    <t>ⅶ</t>
    <phoneticPr fontId="21"/>
  </si>
  <si>
    <t>蓄電池設備</t>
    <phoneticPr fontId="21"/>
  </si>
  <si>
    <t>コージェネ設備</t>
    <phoneticPr fontId="21"/>
  </si>
  <si>
    <t>①</t>
    <phoneticPr fontId="21"/>
  </si>
  <si>
    <t>…</t>
    <phoneticPr fontId="21"/>
  </si>
  <si>
    <t>②</t>
    <phoneticPr fontId="21"/>
  </si>
  <si>
    <t>－</t>
    <phoneticPr fontId="21"/>
  </si>
  <si>
    <t>…</t>
    <phoneticPr fontId="21"/>
  </si>
  <si>
    <t>燃焼機器連動制御</t>
    <phoneticPr fontId="21"/>
  </si>
  <si>
    <t>　</t>
    <phoneticPr fontId="21"/>
  </si>
  <si>
    <t>建築省エネルギー
（パッシブ）技術</t>
    <phoneticPr fontId="21"/>
  </si>
  <si>
    <t>省エネ項目別に[設備・システム名]または[方式等]ごとのシステム概要記入例を以下に示す。
複数台設置の機器・器具については、性能、能力、規模（台数）等からみて平均的と思われる機器・器具を”代表機”とし、この代表機について性能、能力を記入し、最後に合計台数を記入する。</t>
    <rPh sb="8" eb="10">
      <t>セツビ</t>
    </rPh>
    <rPh sb="15" eb="16">
      <t>メイ</t>
    </rPh>
    <rPh sb="45" eb="47">
      <t>フクスウ</t>
    </rPh>
    <rPh sb="47" eb="48">
      <t>ダイ</t>
    </rPh>
    <rPh sb="48" eb="50">
      <t>セッチ</t>
    </rPh>
    <rPh sb="51" eb="53">
      <t>キキ</t>
    </rPh>
    <rPh sb="54" eb="56">
      <t>キグ</t>
    </rPh>
    <rPh sb="62" eb="64">
      <t>セイノウ</t>
    </rPh>
    <rPh sb="65" eb="67">
      <t>ノウリョク</t>
    </rPh>
    <rPh sb="68" eb="70">
      <t>キボ</t>
    </rPh>
    <rPh sb="71" eb="73">
      <t>ダイスウ</t>
    </rPh>
    <rPh sb="74" eb="75">
      <t>トウ</t>
    </rPh>
    <rPh sb="79" eb="81">
      <t>ヘイキン</t>
    </rPh>
    <rPh sb="81" eb="82">
      <t>テキ</t>
    </rPh>
    <rPh sb="83" eb="84">
      <t>オモ</t>
    </rPh>
    <rPh sb="87" eb="89">
      <t>キキ</t>
    </rPh>
    <rPh sb="90" eb="92">
      <t>キグ</t>
    </rPh>
    <rPh sb="94" eb="96">
      <t>ダイヒョウ</t>
    </rPh>
    <rPh sb="96" eb="97">
      <t>キ</t>
    </rPh>
    <phoneticPr fontId="21"/>
  </si>
  <si>
    <t>建築工事着手日</t>
    <rPh sb="0" eb="2">
      <t>ケンチク</t>
    </rPh>
    <rPh sb="2" eb="4">
      <t>コウジ</t>
    </rPh>
    <rPh sb="4" eb="6">
      <t>チャクシュ</t>
    </rPh>
    <rPh sb="6" eb="7">
      <t>ビ</t>
    </rPh>
    <phoneticPr fontId="21"/>
  </si>
  <si>
    <t>竣工予定日</t>
    <rPh sb="0" eb="2">
      <t>シュンコウ</t>
    </rPh>
    <rPh sb="2" eb="4">
      <t>ヨテイ</t>
    </rPh>
    <rPh sb="4" eb="5">
      <t>ビ</t>
    </rPh>
    <phoneticPr fontId="21"/>
  </si>
  <si>
    <t>補助対象工事契約予定日</t>
    <rPh sb="0" eb="2">
      <t>ホジョ</t>
    </rPh>
    <rPh sb="2" eb="4">
      <t>タイショウ</t>
    </rPh>
    <rPh sb="4" eb="6">
      <t>コウジ</t>
    </rPh>
    <rPh sb="6" eb="8">
      <t>ケイヤク</t>
    </rPh>
    <rPh sb="8" eb="10">
      <t>ヨテイ</t>
    </rPh>
    <rPh sb="10" eb="11">
      <t>ビ</t>
    </rPh>
    <phoneticPr fontId="22"/>
  </si>
  <si>
    <t>補助対象工事着手予定日</t>
    <rPh sb="6" eb="8">
      <t>チャクシュ</t>
    </rPh>
    <rPh sb="8" eb="10">
      <t>ヨテイ</t>
    </rPh>
    <rPh sb="10" eb="11">
      <t>ビ</t>
    </rPh>
    <phoneticPr fontId="22"/>
  </si>
  <si>
    <t>補助対象工事完了予定日</t>
    <rPh sb="6" eb="8">
      <t>カンリョウ</t>
    </rPh>
    <rPh sb="8" eb="10">
      <t>ヨテイ</t>
    </rPh>
    <rPh sb="10" eb="11">
      <t>ビ</t>
    </rPh>
    <phoneticPr fontId="22"/>
  </si>
  <si>
    <t>建築工事着手日</t>
    <rPh sb="0" eb="2">
      <t>ケンチク</t>
    </rPh>
    <rPh sb="2" eb="4">
      <t>コウジ</t>
    </rPh>
    <rPh sb="4" eb="6">
      <t>チャクシュ</t>
    </rPh>
    <rPh sb="6" eb="7">
      <t>ヒ</t>
    </rPh>
    <phoneticPr fontId="21"/>
  </si>
  <si>
    <t>竣工予定日</t>
    <rPh sb="0" eb="2">
      <t>シュンコウ</t>
    </rPh>
    <rPh sb="2" eb="5">
      <t>ヨテイビ</t>
    </rPh>
    <phoneticPr fontId="21"/>
  </si>
  <si>
    <t>補助対象工事着手予定日</t>
    <phoneticPr fontId="21"/>
  </si>
  <si>
    <t>補助対象工事契約予定日</t>
    <rPh sb="0" eb="2">
      <t>ホジョ</t>
    </rPh>
    <rPh sb="2" eb="4">
      <t>タイショウ</t>
    </rPh>
    <rPh sb="4" eb="6">
      <t>コウジ</t>
    </rPh>
    <rPh sb="6" eb="8">
      <t>ケイヤク</t>
    </rPh>
    <rPh sb="8" eb="11">
      <t>ヨテイビ</t>
    </rPh>
    <phoneticPr fontId="21"/>
  </si>
  <si>
    <t>補助対象工事完了予定日</t>
    <phoneticPr fontId="21"/>
  </si>
  <si>
    <r>
      <rPr>
        <sz val="10"/>
        <rFont val="Meiryo UI"/>
        <family val="3"/>
        <charset val="128"/>
      </rPr>
      <t>空調ﾌｧﾝ制御
の高度化</t>
    </r>
    <r>
      <rPr>
        <sz val="9"/>
        <rFont val="Meiryo UI"/>
        <family val="3"/>
        <charset val="128"/>
      </rPr>
      <t xml:space="preserve">
(VAV，適正容量分割等）</t>
    </r>
    <phoneticPr fontId="21"/>
  </si>
  <si>
    <t>-1.　冷却水ポンプの変流量制御</t>
    <phoneticPr fontId="21"/>
  </si>
  <si>
    <t>-2.　空調１次ポンプの変流量制御</t>
    <phoneticPr fontId="21"/>
  </si>
  <si>
    <t>-3.　空調２次ポンプの末端差圧制御</t>
    <phoneticPr fontId="21"/>
  </si>
  <si>
    <t>-4.　空調２次ポンプの送水圧力設定制御</t>
    <phoneticPr fontId="21"/>
  </si>
  <si>
    <t>-1.　冷却水ポンプの変流量制御</t>
    <phoneticPr fontId="21"/>
  </si>
  <si>
    <t>-2.　空調１次ポンプの変流量制御</t>
    <phoneticPr fontId="21"/>
  </si>
  <si>
    <t>-3.　空調２次ポンプの末端差圧制御</t>
    <phoneticPr fontId="21"/>
  </si>
  <si>
    <t>-4.　空調２次ポンプの送水圧力設定制御</t>
    <phoneticPr fontId="21"/>
  </si>
  <si>
    <t>-1.　空調ファンの人感センサーによる変風量制御</t>
    <phoneticPr fontId="21"/>
  </si>
  <si>
    <t>-2.　空調ファンの適正容量分割</t>
    <phoneticPr fontId="21"/>
  </si>
  <si>
    <t>-3.　厨房ファンの変風量制御</t>
    <phoneticPr fontId="21"/>
  </si>
  <si>
    <t>-1.　空調ファンの人感センサーによる変風量制御</t>
    <phoneticPr fontId="21"/>
  </si>
  <si>
    <t>-2.　空調ファンの適正容量分割</t>
    <phoneticPr fontId="21"/>
  </si>
  <si>
    <t>-3.　厨房ファンの変風量制御</t>
    <phoneticPr fontId="21"/>
  </si>
  <si>
    <t>「４-３～６．概略予算書（全体）（１年目）（２年目）（３年目）」それぞれの金額と整合がとれていますか</t>
    <rPh sb="7" eb="9">
      <t>ガイリャク</t>
    </rPh>
    <rPh sb="9" eb="12">
      <t>ヨサンショ</t>
    </rPh>
    <rPh sb="13" eb="15">
      <t>ゼンタイ</t>
    </rPh>
    <rPh sb="18" eb="20">
      <t>ネンメ</t>
    </rPh>
    <rPh sb="23" eb="25">
      <t>ネンメ</t>
    </rPh>
    <rPh sb="28" eb="30">
      <t>ネンメ</t>
    </rPh>
    <rPh sb="37" eb="39">
      <t>キンガク</t>
    </rPh>
    <rPh sb="40" eb="42">
      <t>セイゴウ</t>
    </rPh>
    <phoneticPr fontId="21"/>
  </si>
  <si>
    <t>本事業の交付要件と交付規程について、全て確認し、了承している。</t>
    <phoneticPr fontId="43"/>
  </si>
  <si>
    <t>３. 事業期間について</t>
    <phoneticPr fontId="21"/>
  </si>
  <si>
    <t>４. 提出書類一式について</t>
    <phoneticPr fontId="43"/>
  </si>
  <si>
    <t>４-３～６．概略予算書（全体）（１年目）（２年目）（３年目）</t>
    <rPh sb="6" eb="8">
      <t>ガイリャク</t>
    </rPh>
    <rPh sb="8" eb="11">
      <t>ヨサンショ</t>
    </rPh>
    <rPh sb="12" eb="14">
      <t>ゼンタイ</t>
    </rPh>
    <rPh sb="17" eb="19">
      <t>ネンメ</t>
    </rPh>
    <rPh sb="22" eb="24">
      <t>ネンメ</t>
    </rPh>
    <rPh sb="27" eb="29">
      <t>ネンメ</t>
    </rPh>
    <phoneticPr fontId="43"/>
  </si>
  <si>
    <t>４-１．概略予算書（まとめ）</t>
    <rPh sb="4" eb="6">
      <t>ガイリャク</t>
    </rPh>
    <rPh sb="6" eb="9">
      <t>ヨサンショ</t>
    </rPh>
    <phoneticPr fontId="43"/>
  </si>
  <si>
    <r>
      <t>４．概略予算書　（</t>
    </r>
    <r>
      <rPr>
        <b/>
        <sz val="14"/>
        <color rgb="FFFF0000"/>
        <rFont val="HGPｺﾞｼｯｸM"/>
        <family val="3"/>
        <charset val="128"/>
      </rPr>
      <t>１年目</t>
    </r>
    <r>
      <rPr>
        <b/>
        <sz val="14"/>
        <rFont val="HGPｺﾞｼｯｸM"/>
        <family val="3"/>
        <charset val="128"/>
      </rPr>
      <t>）</t>
    </r>
    <rPh sb="10" eb="12">
      <t>ネンメ</t>
    </rPh>
    <phoneticPr fontId="21"/>
  </si>
  <si>
    <t>設備改修</t>
    <rPh sb="0" eb="2">
      <t>セツビ</t>
    </rPh>
    <rPh sb="2" eb="4">
      <t>カイシュウ</t>
    </rPh>
    <phoneticPr fontId="21"/>
  </si>
  <si>
    <t>増築</t>
    <rPh sb="0" eb="2">
      <t>ゾウチク</t>
    </rPh>
    <phoneticPr fontId="21"/>
  </si>
  <si>
    <t>改築</t>
    <rPh sb="0" eb="2">
      <t>カイチク</t>
    </rPh>
    <phoneticPr fontId="21"/>
  </si>
  <si>
    <r>
      <t>５．概略予算書　（</t>
    </r>
    <r>
      <rPr>
        <b/>
        <sz val="14"/>
        <color rgb="FFFF0000"/>
        <rFont val="HGPｺﾞｼｯｸM"/>
        <family val="3"/>
        <charset val="128"/>
      </rPr>
      <t>２年目</t>
    </r>
    <r>
      <rPr>
        <b/>
        <sz val="14"/>
        <rFont val="HGPｺﾞｼｯｸM"/>
        <family val="3"/>
        <charset val="128"/>
      </rPr>
      <t>）</t>
    </r>
    <rPh sb="10" eb="12">
      <t>ネンメ</t>
    </rPh>
    <phoneticPr fontId="21"/>
  </si>
  <si>
    <t>４ -</t>
    <phoneticPr fontId="21"/>
  </si>
  <si>
    <r>
      <t>６．概略予算書　（</t>
    </r>
    <r>
      <rPr>
        <b/>
        <sz val="14"/>
        <color rgb="FFFF0000"/>
        <rFont val="HGPｺﾞｼｯｸM"/>
        <family val="3"/>
        <charset val="128"/>
      </rPr>
      <t>３年目</t>
    </r>
    <r>
      <rPr>
        <b/>
        <sz val="14"/>
        <rFont val="HGPｺﾞｼｯｸM"/>
        <family val="3"/>
        <charset val="128"/>
      </rPr>
      <t>）</t>
    </r>
    <rPh sb="10" eb="12">
      <t>ネンメ</t>
    </rPh>
    <phoneticPr fontId="21"/>
  </si>
  <si>
    <t xml:space="preserve"> 〈補助事業に要する経費〉〈補助対象経費〉〈補助対象外経費〉の金額は、</t>
    <phoneticPr fontId="21"/>
  </si>
  <si>
    <t>一次エネルギー消費量</t>
    <rPh sb="0" eb="2">
      <t>イチジ</t>
    </rPh>
    <rPh sb="7" eb="10">
      <t>ショウヒリョウ</t>
    </rPh>
    <phoneticPr fontId="21"/>
  </si>
  <si>
    <t>－</t>
    <phoneticPr fontId="21"/>
  </si>
  <si>
    <t>➍建物概要（非住宅部分）</t>
    <phoneticPr fontId="21"/>
  </si>
  <si>
    <t>【複数用途建築物でＺＥＢ　Ｏｒｉｅｎｔｅｄの場合】
ＢＥＬＳ証の取得用途ごとに以下の入力シートを添付していますか</t>
    <rPh sb="1" eb="3">
      <t>フクスウ</t>
    </rPh>
    <rPh sb="3" eb="5">
      <t>ヨウト</t>
    </rPh>
    <rPh sb="5" eb="8">
      <t>ケンチクブツ</t>
    </rPh>
    <rPh sb="22" eb="24">
      <t>バアイ</t>
    </rPh>
    <rPh sb="30" eb="31">
      <t>ショウ</t>
    </rPh>
    <rPh sb="32" eb="34">
      <t>シュトク</t>
    </rPh>
    <rPh sb="34" eb="36">
      <t>ヨウト</t>
    </rPh>
    <rPh sb="39" eb="41">
      <t>イカ</t>
    </rPh>
    <rPh sb="42" eb="44">
      <t>ニュウリョク</t>
    </rPh>
    <rPh sb="48" eb="50">
      <t>テンプ</t>
    </rPh>
    <phoneticPr fontId="21"/>
  </si>
  <si>
    <t>【複数用途建築物でＺＥＢ　Ｏｒｉｅｎｔｅｄの場合】
ＢＥＬＳ証の取得用途ごとに以下の計算結果を添付していますか</t>
    <rPh sb="1" eb="3">
      <t>フクスウ</t>
    </rPh>
    <rPh sb="3" eb="5">
      <t>ヨウト</t>
    </rPh>
    <rPh sb="5" eb="8">
      <t>ケンチクブツ</t>
    </rPh>
    <rPh sb="22" eb="24">
      <t>バアイ</t>
    </rPh>
    <rPh sb="30" eb="31">
      <t>ショウ</t>
    </rPh>
    <rPh sb="32" eb="34">
      <t>シュトク</t>
    </rPh>
    <rPh sb="34" eb="36">
      <t>ヨウト</t>
    </rPh>
    <rPh sb="39" eb="41">
      <t>イカ</t>
    </rPh>
    <rPh sb="42" eb="44">
      <t>ケイサン</t>
    </rPh>
    <rPh sb="44" eb="46">
      <t>ケッカ</t>
    </rPh>
    <rPh sb="47" eb="49">
      <t>テンプ</t>
    </rPh>
    <phoneticPr fontId="21"/>
  </si>
  <si>
    <t>１棟評価（ZEB Ready以上）</t>
    <rPh sb="0" eb="2">
      <t>イットウ</t>
    </rPh>
    <rPh sb="2" eb="4">
      <t>ヒョウカ</t>
    </rPh>
    <rPh sb="14" eb="16">
      <t>イジョウ</t>
    </rPh>
    <phoneticPr fontId="21"/>
  </si>
  <si>
    <t>1棟評価（ZEB　Oriented　削減率３０％以上用途）</t>
    <rPh sb="1" eb="2">
      <t>トウ</t>
    </rPh>
    <rPh sb="2" eb="4">
      <t>ヒョウカ</t>
    </rPh>
    <rPh sb="18" eb="20">
      <t>サクゲン</t>
    </rPh>
    <rPh sb="20" eb="21">
      <t>リツ</t>
    </rPh>
    <rPh sb="24" eb="26">
      <t>イジョウ</t>
    </rPh>
    <rPh sb="26" eb="28">
      <t>ヨウト</t>
    </rPh>
    <phoneticPr fontId="21"/>
  </si>
  <si>
    <t>計算方法：Ｈ28年基準（WEBプログラム)</t>
    <rPh sb="0" eb="2">
      <t>ケイサン</t>
    </rPh>
    <rPh sb="2" eb="4">
      <t>ホウホウ</t>
    </rPh>
    <phoneticPr fontId="21"/>
  </si>
  <si>
    <t>1棟評価（ZEB　Oriented　削減率４０％以上用途）</t>
    <rPh sb="1" eb="2">
      <t>トウ</t>
    </rPh>
    <rPh sb="2" eb="4">
      <t>ヒョウカ</t>
    </rPh>
    <rPh sb="18" eb="20">
      <t>サクゲン</t>
    </rPh>
    <rPh sb="20" eb="21">
      <t>リツ</t>
    </rPh>
    <rPh sb="24" eb="26">
      <t>イジョウ</t>
    </rPh>
    <rPh sb="26" eb="28">
      <t>ヨウト</t>
    </rPh>
    <phoneticPr fontId="21"/>
  </si>
  <si>
    <r>
      <t>　　共同事業のため申請者２を入力　　　　　</t>
    </r>
    <r>
      <rPr>
        <b/>
        <u/>
        <sz val="10"/>
        <color theme="1" tint="0.14999847407452621"/>
        <rFont val="Meiryo UI"/>
        <family val="3"/>
        <charset val="128"/>
      </rPr>
      <t>※□にチェックを入れて下さい。</t>
    </r>
    <rPh sb="2" eb="4">
      <t>キョウドウ</t>
    </rPh>
    <rPh sb="4" eb="6">
      <t>ジギョウ</t>
    </rPh>
    <rPh sb="9" eb="12">
      <t>シンセイシャ</t>
    </rPh>
    <rPh sb="14" eb="16">
      <t>ニュウリョク</t>
    </rPh>
    <rPh sb="29" eb="30">
      <t>イ</t>
    </rPh>
    <rPh sb="32" eb="33">
      <t>クダ</t>
    </rPh>
    <phoneticPr fontId="21"/>
  </si>
  <si>
    <r>
      <t>　　共同事業のため申請者３を入力　　　　　</t>
    </r>
    <r>
      <rPr>
        <b/>
        <u/>
        <sz val="10"/>
        <color theme="1" tint="0.14999847407452621"/>
        <rFont val="Meiryo UI"/>
        <family val="3"/>
        <charset val="128"/>
      </rPr>
      <t>※□にチェックを入れて下さい。</t>
    </r>
    <phoneticPr fontId="21"/>
  </si>
  <si>
    <t>２．補助事業の目的及び内容</t>
    <rPh sb="2" eb="4">
      <t>ホジョ</t>
    </rPh>
    <rPh sb="4" eb="6">
      <t>ジギョウ</t>
    </rPh>
    <rPh sb="7" eb="9">
      <t>モクテキ</t>
    </rPh>
    <rPh sb="9" eb="10">
      <t>オヨ</t>
    </rPh>
    <rPh sb="11" eb="13">
      <t>ナイヨウ</t>
    </rPh>
    <phoneticPr fontId="21"/>
  </si>
  <si>
    <t>➢ このシート「概略予算書（まとめ）」内の〈補助事業に要する経費〉〈補助対象経費〉〈補助対象外経費〉の金額は、</t>
    <rPh sb="19" eb="20">
      <t>ナイ</t>
    </rPh>
    <rPh sb="22" eb="24">
      <t>ホジョ</t>
    </rPh>
    <rPh sb="24" eb="26">
      <t>ジギョウ</t>
    </rPh>
    <rPh sb="27" eb="28">
      <t>ヨウ</t>
    </rPh>
    <rPh sb="30" eb="32">
      <t>ケイヒ</t>
    </rPh>
    <rPh sb="36" eb="38">
      <t>タイショウ</t>
    </rPh>
    <rPh sb="38" eb="40">
      <t>ケイヒ</t>
    </rPh>
    <rPh sb="44" eb="47">
      <t>タイショウガイ</t>
    </rPh>
    <rPh sb="51" eb="53">
      <t>キンガク</t>
    </rPh>
    <phoneticPr fontId="21"/>
  </si>
  <si>
    <t>　　「概略予算書（全体），（１年目），（２年目），（３年目）」各シートの合計欄から数式でリンクされています。</t>
    <rPh sb="31" eb="32">
      <t>カク</t>
    </rPh>
    <rPh sb="36" eb="38">
      <t>ゴウケイ</t>
    </rPh>
    <rPh sb="38" eb="39">
      <t>ラン</t>
    </rPh>
    <phoneticPr fontId="21"/>
  </si>
  <si>
    <t>　「概略予算書（全体），（１年目），（２年目），（３年目）」各シートの</t>
    <rPh sb="30" eb="31">
      <t>カク</t>
    </rPh>
    <phoneticPr fontId="21"/>
  </si>
  <si>
    <t>申請対象面積比率</t>
    <rPh sb="0" eb="2">
      <t>シンセイ</t>
    </rPh>
    <rPh sb="2" eb="4">
      <t>タイショウ</t>
    </rPh>
    <rPh sb="4" eb="6">
      <t>メンセキ</t>
    </rPh>
    <rPh sb="6" eb="8">
      <t>ヒリツ</t>
    </rPh>
    <phoneticPr fontId="21"/>
  </si>
  <si>
    <t>機器ごとに仕様を記入（定格出力(kVA）、蓄電容量(kWh)、台数）</t>
    <rPh sb="0" eb="2">
      <t>キキ</t>
    </rPh>
    <rPh sb="5" eb="7">
      <t>シヨウ</t>
    </rPh>
    <rPh sb="8" eb="10">
      <t>キニュウ</t>
    </rPh>
    <rPh sb="11" eb="13">
      <t>テイカク</t>
    </rPh>
    <rPh sb="13" eb="15">
      <t>シュツリョク</t>
    </rPh>
    <rPh sb="21" eb="23">
      <t>チクデン</t>
    </rPh>
    <rPh sb="23" eb="25">
      <t>ヨウリョウ</t>
    </rPh>
    <rPh sb="31" eb="33">
      <t>ダイスウ</t>
    </rPh>
    <phoneticPr fontId="21"/>
  </si>
  <si>
    <t>【日射遮蔽】</t>
    <rPh sb="1" eb="3">
      <t>ニッシャ</t>
    </rPh>
    <rPh sb="3" eb="5">
      <t>シャヘイ</t>
    </rPh>
    <phoneticPr fontId="21"/>
  </si>
  <si>
    <t>小数第2位まで入力</t>
    <phoneticPr fontId="21"/>
  </si>
  <si>
    <t>申請書、中間報告書、実績報告書及び添付書類一式について責任をもち、虚偽、不正の記入を行わないことを了承している。</t>
    <rPh sb="4" eb="6">
      <t>チュウカン</t>
    </rPh>
    <rPh sb="6" eb="9">
      <t>ホウコクショ</t>
    </rPh>
    <rPh sb="10" eb="12">
      <t>ジッセキ</t>
    </rPh>
    <rPh sb="12" eb="15">
      <t>ホウコクショ</t>
    </rPh>
    <rPh sb="15" eb="16">
      <t>オヨ</t>
    </rPh>
    <rPh sb="42" eb="43">
      <t>オコナ</t>
    </rPh>
    <rPh sb="49" eb="51">
      <t>リョウショウ</t>
    </rPh>
    <phoneticPr fontId="43"/>
  </si>
  <si>
    <t>➋事業者情報</t>
    <rPh sb="1" eb="4">
      <t>ジギョウシャ</t>
    </rPh>
    <rPh sb="4" eb="6">
      <t>ジョウホウ</t>
    </rPh>
    <phoneticPr fontId="21"/>
  </si>
  <si>
    <t>➌ＺＥＢプランナー</t>
    <phoneticPr fontId="21"/>
  </si>
  <si>
    <t>➏導入効果</t>
    <rPh sb="1" eb="3">
      <t>ドウニュウ</t>
    </rPh>
    <rPh sb="3" eb="5">
      <t>コウカ</t>
    </rPh>
    <phoneticPr fontId="21"/>
  </si>
  <si>
    <t>➐ＰＡＬ* 評価</t>
    <rPh sb="6" eb="8">
      <t>ヒョウカ</t>
    </rPh>
    <phoneticPr fontId="21"/>
  </si>
  <si>
    <t>➑事業費（全体）</t>
    <rPh sb="1" eb="3">
      <t>ジギョウ</t>
    </rPh>
    <rPh sb="3" eb="4">
      <t>ヒ</t>
    </rPh>
    <rPh sb="5" eb="7">
      <t>ゼンタイ</t>
    </rPh>
    <phoneticPr fontId="21"/>
  </si>
  <si>
    <t>➒未評価技術費用（全体）</t>
    <rPh sb="1" eb="4">
      <t>ミヒョウカ</t>
    </rPh>
    <rPh sb="4" eb="6">
      <t>ギジュツ</t>
    </rPh>
    <rPh sb="6" eb="8">
      <t>ヒヨウ</t>
    </rPh>
    <rPh sb="9" eb="11">
      <t>ゼンタイ</t>
    </rPh>
    <phoneticPr fontId="21"/>
  </si>
  <si>
    <t>➓費用対効果 （ＰＶを含む、その他を除く）</t>
    <rPh sb="1" eb="3">
      <t>ヒヨウ</t>
    </rPh>
    <rPh sb="3" eb="4">
      <t>タイ</t>
    </rPh>
    <rPh sb="4" eb="6">
      <t>コウカ</t>
    </rPh>
    <phoneticPr fontId="21"/>
  </si>
  <si>
    <t>⓫ＺＥＢチャート</t>
    <phoneticPr fontId="21"/>
  </si>
  <si>
    <t>(％)</t>
    <phoneticPr fontId="21"/>
  </si>
  <si>
    <t>(％)</t>
    <phoneticPr fontId="21"/>
  </si>
  <si>
    <t>削　減　率　(％)</t>
    <rPh sb="0" eb="1">
      <t>サク</t>
    </rPh>
    <rPh sb="2" eb="3">
      <t>ゲン</t>
    </rPh>
    <rPh sb="4" eb="5">
      <t>リツ</t>
    </rPh>
    <phoneticPr fontId="21"/>
  </si>
  <si>
    <t>書類名</t>
    <phoneticPr fontId="21"/>
  </si>
  <si>
    <t>内　　　　　　　　容</t>
    <phoneticPr fontId="21"/>
  </si>
  <si>
    <t>提出書類
チェックシート</t>
    <phoneticPr fontId="21"/>
  </si>
  <si>
    <t>補助事業の目的及び内容</t>
    <rPh sb="0" eb="2">
      <t>ホジョ</t>
    </rPh>
    <rPh sb="2" eb="4">
      <t>ジギョウ</t>
    </rPh>
    <rPh sb="5" eb="7">
      <t>モクテキ</t>
    </rPh>
    <rPh sb="7" eb="8">
      <t>オヨ</t>
    </rPh>
    <rPh sb="9" eb="11">
      <t>ナイヨウ</t>
    </rPh>
    <phoneticPr fontId="21"/>
  </si>
  <si>
    <t>補助事業の目的及び内容を記入していますか</t>
    <rPh sb="7" eb="8">
      <t>オヨ</t>
    </rPh>
    <rPh sb="9" eb="11">
      <t>ナイヨウ</t>
    </rPh>
    <rPh sb="12" eb="14">
      <t>キニュウ</t>
    </rPh>
    <phoneticPr fontId="21"/>
  </si>
  <si>
    <t>「４－１.概略予算書（まとめ）当年度分」の金額と一致していますか</t>
    <rPh sb="15" eb="18">
      <t>トウネンド</t>
    </rPh>
    <rPh sb="16" eb="18">
      <t>ネンド</t>
    </rPh>
    <rPh sb="18" eb="19">
      <t>ブン</t>
    </rPh>
    <rPh sb="21" eb="23">
      <t>キンガク</t>
    </rPh>
    <rPh sb="24" eb="26">
      <t>イッチ</t>
    </rPh>
    <phoneticPr fontId="21"/>
  </si>
  <si>
    <t>「４－１.概略予算書（まとめ）当年度分）」の金額と一致していますか</t>
    <rPh sb="22" eb="24">
      <t>キンガク</t>
    </rPh>
    <rPh sb="25" eb="27">
      <t>イッチ</t>
    </rPh>
    <phoneticPr fontId="21"/>
  </si>
  <si>
    <t>２．事業計画概要</t>
    <phoneticPr fontId="21"/>
  </si>
  <si>
    <t>（２）資金調達計画</t>
    <phoneticPr fontId="21"/>
  </si>
  <si>
    <t>補助対象建築物に対する担保権設定予定の有無を記入していますか</t>
    <phoneticPr fontId="21"/>
  </si>
  <si>
    <t>（３）他の補助金に関する事項</t>
    <phoneticPr fontId="21"/>
  </si>
  <si>
    <t>（４）ＥＳＣＯ／リースの契約予定</t>
    <phoneticPr fontId="21"/>
  </si>
  <si>
    <t xml:space="preserve">３.システム提案概要（１）　　　
</t>
    <phoneticPr fontId="21"/>
  </si>
  <si>
    <t>３.システム提案概要（２）</t>
    <phoneticPr fontId="21"/>
  </si>
  <si>
    <t>設備・工事等のシステムごとに記載した概略予算書（内訳）を添付していますか</t>
    <rPh sb="28" eb="30">
      <t>テンプ</t>
    </rPh>
    <phoneticPr fontId="21"/>
  </si>
  <si>
    <t>「補助事業に要する経費」には、補助対象外経費も含めた設備の費用としていますか</t>
    <phoneticPr fontId="21"/>
  </si>
  <si>
    <t>（別添1）
システム概念図</t>
    <phoneticPr fontId="21"/>
  </si>
  <si>
    <t>（別添３）
エネルギー計量計画図</t>
    <phoneticPr fontId="21"/>
  </si>
  <si>
    <t>個人の場合</t>
    <phoneticPr fontId="21"/>
  </si>
  <si>
    <t>ＥＳＣＯ契約書　(案)</t>
    <phoneticPr fontId="21"/>
  </si>
  <si>
    <t>ＥＳＣＯサービス料計算書</t>
    <phoneticPr fontId="21"/>
  </si>
  <si>
    <t>リース契約書　(案)</t>
    <phoneticPr fontId="21"/>
  </si>
  <si>
    <t>リース料計算書</t>
    <phoneticPr fontId="21"/>
  </si>
  <si>
    <t>様式0．</t>
    <phoneticPr fontId="21"/>
  </si>
  <si>
    <t>様式1．</t>
    <phoneticPr fontId="21"/>
  </si>
  <si>
    <t>様式2-1．</t>
    <phoneticPr fontId="21"/>
  </si>
  <si>
    <t>様式3-1.</t>
    <phoneticPr fontId="21"/>
  </si>
  <si>
    <t>様式3-2.</t>
    <phoneticPr fontId="21"/>
  </si>
  <si>
    <t>様式3-3.</t>
    <phoneticPr fontId="21"/>
  </si>
  <si>
    <t>様式5-1.</t>
    <phoneticPr fontId="21"/>
  </si>
  <si>
    <t>様式5-2.</t>
    <phoneticPr fontId="21"/>
  </si>
  <si>
    <t>様式7-1.</t>
    <phoneticPr fontId="21"/>
  </si>
  <si>
    <t>様式7-2.</t>
    <phoneticPr fontId="21"/>
  </si>
  <si>
    <t>書類名</t>
    <phoneticPr fontId="43"/>
  </si>
  <si>
    <t>様式</t>
    <phoneticPr fontId="43"/>
  </si>
  <si>
    <t>１．申請者の詳細</t>
    <phoneticPr fontId="43"/>
  </si>
  <si>
    <t>２．事業計画概要（３枚）</t>
    <rPh sb="4" eb="6">
      <t>ケイカク</t>
    </rPh>
    <rPh sb="6" eb="8">
      <t>ガイヨウ</t>
    </rPh>
    <phoneticPr fontId="43"/>
  </si>
  <si>
    <t>３．システム提案概要（１）</t>
    <phoneticPr fontId="21"/>
  </si>
  <si>
    <t>３．システム提案概要（２）</t>
    <phoneticPr fontId="43"/>
  </si>
  <si>
    <t>（別添３） エネルギー計量計画図</t>
    <phoneticPr fontId="21"/>
  </si>
  <si>
    <t>該当</t>
    <phoneticPr fontId="43"/>
  </si>
  <si>
    <t>該当</t>
    <phoneticPr fontId="21"/>
  </si>
  <si>
    <t>リース契約書（案）</t>
    <phoneticPr fontId="21"/>
  </si>
  <si>
    <t>外皮/空調/換気/照明/給湯/太陽光発電/
コージェネレーション/ＢＥＭＳ/その他</t>
    <phoneticPr fontId="21"/>
  </si>
  <si>
    <t>様式０．～様式８．</t>
    <phoneticPr fontId="21"/>
  </si>
  <si>
    <t>Ｗｅｂ
プログラムによる書式</t>
    <rPh sb="12" eb="14">
      <t>ショシキ</t>
    </rPh>
    <phoneticPr fontId="21"/>
  </si>
  <si>
    <t>該当する場合は提出</t>
    <phoneticPr fontId="21"/>
  </si>
  <si>
    <t>【Ⅱ】</t>
    <phoneticPr fontId="21"/>
  </si>
  <si>
    <t>【Ⅰ】</t>
    <phoneticPr fontId="21"/>
  </si>
  <si>
    <t>一次エネルギー消費量　【Ⅰ】</t>
    <rPh sb="0" eb="2">
      <t>イチジ</t>
    </rPh>
    <rPh sb="7" eb="10">
      <t>ショウヒリョウ</t>
    </rPh>
    <phoneticPr fontId="21"/>
  </si>
  <si>
    <t>一次エネルギー消費量　【Ⅱ】</t>
    <rPh sb="0" eb="2">
      <t>イチジ</t>
    </rPh>
    <rPh sb="7" eb="10">
      <t>ショウヒリョウ</t>
    </rPh>
    <phoneticPr fontId="21"/>
  </si>
  <si>
    <t>３．システム提案概要（1）の➏導入効果【Ⅰ】に反映します。</t>
    <rPh sb="6" eb="8">
      <t>テイアン</t>
    </rPh>
    <rPh sb="8" eb="10">
      <t>ガイヨウ</t>
    </rPh>
    <rPh sb="23" eb="25">
      <t>ハンエイ</t>
    </rPh>
    <phoneticPr fontId="21"/>
  </si>
  <si>
    <t>３．システム提案概要（1）の➏導入効果【Ⅱ】に反映します。</t>
    <rPh sb="6" eb="8">
      <t>テイアン</t>
    </rPh>
    <rPh sb="8" eb="10">
      <t>ガイヨウ</t>
    </rPh>
    <rPh sb="23" eb="25">
      <t>ハンエイ</t>
    </rPh>
    <phoneticPr fontId="21"/>
  </si>
  <si>
    <t>全角で入力　市区町村（例｜京都市中京区</t>
    <rPh sb="0" eb="2">
      <t>ゼンカク</t>
    </rPh>
    <rPh sb="3" eb="5">
      <t>ニュウリョク</t>
    </rPh>
    <rPh sb="6" eb="8">
      <t>シク</t>
    </rPh>
    <rPh sb="8" eb="10">
      <t>チョウソン</t>
    </rPh>
    <rPh sb="11" eb="12">
      <t>レイ</t>
    </rPh>
    <phoneticPr fontId="21"/>
  </si>
  <si>
    <t>全角で入力　町域（例｜相生町～</t>
    <rPh sb="0" eb="2">
      <t>ゼンカク</t>
    </rPh>
    <rPh sb="3" eb="5">
      <t>ニュウリョク</t>
    </rPh>
    <rPh sb="6" eb="8">
      <t>チョウイキ</t>
    </rPh>
    <rPh sb="9" eb="10">
      <t>レイ</t>
    </rPh>
    <phoneticPr fontId="21"/>
  </si>
  <si>
    <t>当該年度
事業完了日</t>
    <rPh sb="0" eb="2">
      <t>トウガイ</t>
    </rPh>
    <rPh sb="2" eb="4">
      <t>ネンド</t>
    </rPh>
    <rPh sb="5" eb="7">
      <t>ジギョウ</t>
    </rPh>
    <rPh sb="7" eb="9">
      <t>カンリョウ</t>
    </rPh>
    <rPh sb="9" eb="10">
      <t>ビ</t>
    </rPh>
    <phoneticPr fontId="21"/>
  </si>
  <si>
    <t>最終年度
事業完了日</t>
    <rPh sb="0" eb="2">
      <t>サイシュウ</t>
    </rPh>
    <rPh sb="2" eb="4">
      <t>ネンド</t>
    </rPh>
    <rPh sb="5" eb="7">
      <t>ジギョウ</t>
    </rPh>
    <rPh sb="7" eb="9">
      <t>カンリョウ</t>
    </rPh>
    <rPh sb="9" eb="10">
      <t>ビ</t>
    </rPh>
    <phoneticPr fontId="21"/>
  </si>
  <si>
    <t>全角で入力
確認済証(既築は建物登記簿)と表記を合わせる</t>
    <rPh sb="0" eb="2">
      <t>ゼンカク</t>
    </rPh>
    <rPh sb="3" eb="5">
      <t>ニュウリョク</t>
    </rPh>
    <phoneticPr fontId="21"/>
  </si>
  <si>
    <t>WEB計算入力シートの延べ面積の値を小数第2位まで入力</t>
    <rPh sb="3" eb="5">
      <t>ケイサン</t>
    </rPh>
    <rPh sb="5" eb="7">
      <t>ニュウリョク</t>
    </rPh>
    <rPh sb="11" eb="12">
      <t>ノ</t>
    </rPh>
    <rPh sb="13" eb="15">
      <t>メンセキ</t>
    </rPh>
    <rPh sb="16" eb="17">
      <t>アタイ</t>
    </rPh>
    <rPh sb="18" eb="20">
      <t>ショウスウ</t>
    </rPh>
    <rPh sb="20" eb="21">
      <t>ダイ</t>
    </rPh>
    <rPh sb="22" eb="23">
      <t>イ</t>
    </rPh>
    <rPh sb="25" eb="27">
      <t>ニュウリョク</t>
    </rPh>
    <phoneticPr fontId="21"/>
  </si>
  <si>
    <t>WEB計算入力シートの建築面積の値を小数第2位まで入力</t>
    <rPh sb="3" eb="5">
      <t>ケイサン</t>
    </rPh>
    <rPh sb="5" eb="7">
      <t>ニュウリョク</t>
    </rPh>
    <rPh sb="11" eb="13">
      <t>ケンチク</t>
    </rPh>
    <rPh sb="13" eb="15">
      <t>メンセキ</t>
    </rPh>
    <rPh sb="16" eb="17">
      <t>アタイ</t>
    </rPh>
    <rPh sb="18" eb="20">
      <t>ショウスウ</t>
    </rPh>
    <rPh sb="20" eb="21">
      <t>ダイ</t>
    </rPh>
    <rPh sb="22" eb="23">
      <t>イ</t>
    </rPh>
    <rPh sb="25" eb="27">
      <t>ニュウリョク</t>
    </rPh>
    <phoneticPr fontId="21"/>
  </si>
  <si>
    <t>CASBEE
評価認証</t>
    <rPh sb="7" eb="9">
      <t>ヒョウカ</t>
    </rPh>
    <rPh sb="9" eb="11">
      <t>ニンショウ</t>
    </rPh>
    <phoneticPr fontId="21"/>
  </si>
  <si>
    <t>CASBEE
自己評価</t>
    <rPh sb="7" eb="9">
      <t>ジコ</t>
    </rPh>
    <rPh sb="9" eb="11">
      <t>ヒョウカ</t>
    </rPh>
    <phoneticPr fontId="21"/>
  </si>
  <si>
    <t>建物用途評価</t>
    <rPh sb="0" eb="2">
      <t>タテモノ</t>
    </rPh>
    <rPh sb="2" eb="4">
      <t>ヨウト</t>
    </rPh>
    <rPh sb="4" eb="6">
      <t>ヒョウカ</t>
    </rPh>
    <phoneticPr fontId="21"/>
  </si>
  <si>
    <t>【Ⅰ】評価対象</t>
    <rPh sb="3" eb="5">
      <t>ヒョウカ</t>
    </rPh>
    <rPh sb="5" eb="7">
      <t>タイショウ</t>
    </rPh>
    <phoneticPr fontId="21"/>
  </si>
  <si>
    <t>【Ⅱ】建物全体</t>
    <rPh sb="3" eb="5">
      <t>タテモノ</t>
    </rPh>
    <rPh sb="5" eb="7">
      <t>ゼンタイ</t>
    </rPh>
    <phoneticPr fontId="21"/>
  </si>
  <si>
    <t>入力シート1</t>
    <rPh sb="0" eb="2">
      <t>ニュウリョク</t>
    </rPh>
    <phoneticPr fontId="21"/>
  </si>
  <si>
    <t>入力シート２</t>
    <rPh sb="0" eb="2">
      <t>ニュウリョク</t>
    </rPh>
    <phoneticPr fontId="21"/>
  </si>
  <si>
    <t>計測データ粒度</t>
    <phoneticPr fontId="21"/>
  </si>
  <si>
    <t>●</t>
    <phoneticPr fontId="21"/>
  </si>
  <si>
    <t>■入力シート２_⑮ZEBの実現に資する省エネ技術</t>
    <rPh sb="1" eb="3">
      <t>ニュウリョク</t>
    </rPh>
    <rPh sb="13" eb="15">
      <t>ジツゲン</t>
    </rPh>
    <rPh sb="16" eb="17">
      <t>シ</t>
    </rPh>
    <rPh sb="19" eb="20">
      <t>ショウ</t>
    </rPh>
    <rPh sb="22" eb="24">
      <t>ギジュツ</t>
    </rPh>
    <phoneticPr fontId="21"/>
  </si>
  <si>
    <t>高断熱化</t>
    <rPh sb="0" eb="3">
      <t>コウダンネツ</t>
    </rPh>
    <rPh sb="3" eb="4">
      <t>カ</t>
    </rPh>
    <phoneticPr fontId="21"/>
  </si>
  <si>
    <t>高性能窓ガラス</t>
    <rPh sb="0" eb="3">
      <t>コウセイノウ</t>
    </rPh>
    <rPh sb="3" eb="4">
      <t>マド</t>
    </rPh>
    <phoneticPr fontId="21"/>
  </si>
  <si>
    <t>高性能窓サッシ</t>
    <rPh sb="0" eb="3">
      <t>コウセイノウ</t>
    </rPh>
    <rPh sb="3" eb="4">
      <t>マド</t>
    </rPh>
    <phoneticPr fontId="21"/>
  </si>
  <si>
    <t>日射遮蔽</t>
    <rPh sb="0" eb="2">
      <t>ニッシャ</t>
    </rPh>
    <rPh sb="2" eb="4">
      <t>シャヘイ</t>
    </rPh>
    <phoneticPr fontId="21"/>
  </si>
  <si>
    <t>日射遮熱</t>
    <rPh sb="0" eb="2">
      <t>ニッシャ</t>
    </rPh>
    <rPh sb="2" eb="4">
      <t>シャネツ</t>
    </rPh>
    <phoneticPr fontId="21"/>
  </si>
  <si>
    <t>自然採光</t>
    <rPh sb="0" eb="2">
      <t>シゼン</t>
    </rPh>
    <rPh sb="2" eb="4">
      <t>サイコウ</t>
    </rPh>
    <phoneticPr fontId="21"/>
  </si>
  <si>
    <t>方式等</t>
    <rPh sb="0" eb="2">
      <t>ホウシキ</t>
    </rPh>
    <rPh sb="2" eb="3">
      <t>トウ</t>
    </rPh>
    <phoneticPr fontId="21"/>
  </si>
  <si>
    <t>地下化、半地下化</t>
    <rPh sb="0" eb="3">
      <t>チカカ</t>
    </rPh>
    <rPh sb="4" eb="5">
      <t>ハン</t>
    </rPh>
    <rPh sb="5" eb="8">
      <t>チカカ</t>
    </rPh>
    <phoneticPr fontId="21"/>
  </si>
  <si>
    <t>建物方位</t>
    <rPh sb="0" eb="2">
      <t>タテモノ</t>
    </rPh>
    <rPh sb="2" eb="4">
      <t>ホウイ</t>
    </rPh>
    <phoneticPr fontId="21"/>
  </si>
  <si>
    <t>建物アスペクト比</t>
    <rPh sb="0" eb="2">
      <t>タテモノ</t>
    </rPh>
    <rPh sb="7" eb="8">
      <t>ヒ</t>
    </rPh>
    <phoneticPr fontId="21"/>
  </si>
  <si>
    <t>居室の配置</t>
    <rPh sb="0" eb="2">
      <t>キョシツ</t>
    </rPh>
    <rPh sb="3" eb="5">
      <t>ハイチ</t>
    </rPh>
    <phoneticPr fontId="21"/>
  </si>
  <si>
    <t>CLT利用</t>
    <rPh sb="3" eb="5">
      <t>リヨウ</t>
    </rPh>
    <phoneticPr fontId="21"/>
  </si>
  <si>
    <t>屋根</t>
    <rPh sb="0" eb="2">
      <t>ヤネ</t>
    </rPh>
    <phoneticPr fontId="21"/>
  </si>
  <si>
    <t>外壁</t>
    <rPh sb="0" eb="2">
      <t>ガイヘキ</t>
    </rPh>
    <phoneticPr fontId="21"/>
  </si>
  <si>
    <t>接地壁</t>
    <rPh sb="0" eb="2">
      <t>セッチ</t>
    </rPh>
    <rPh sb="2" eb="3">
      <t>カベ</t>
    </rPh>
    <phoneticPr fontId="21"/>
  </si>
  <si>
    <t>Low-E複層ガラス（空気層）</t>
    <rPh sb="5" eb="7">
      <t>フクソウ</t>
    </rPh>
    <rPh sb="11" eb="13">
      <t>クウキ</t>
    </rPh>
    <rPh sb="13" eb="14">
      <t>ソウ</t>
    </rPh>
    <phoneticPr fontId="21"/>
  </si>
  <si>
    <t>Low-E複層ガラス（断熱ガス層）</t>
    <rPh sb="5" eb="7">
      <t>フクソウ</t>
    </rPh>
    <rPh sb="11" eb="13">
      <t>ダンネツ</t>
    </rPh>
    <rPh sb="15" eb="16">
      <t>ソウ</t>
    </rPh>
    <phoneticPr fontId="21"/>
  </si>
  <si>
    <t>Low-E複層ガラス（真空層）</t>
    <rPh sb="5" eb="7">
      <t>フクソウ</t>
    </rPh>
    <rPh sb="11" eb="13">
      <t>シンクウ</t>
    </rPh>
    <rPh sb="13" eb="14">
      <t>ソウ</t>
    </rPh>
    <phoneticPr fontId="21"/>
  </si>
  <si>
    <t>エアーフローウインドウ</t>
    <phoneticPr fontId="21"/>
  </si>
  <si>
    <t>ダブルスキン</t>
    <phoneticPr fontId="21"/>
  </si>
  <si>
    <t>樹脂製</t>
    <rPh sb="0" eb="3">
      <t>ジュシセイ</t>
    </rPh>
    <phoneticPr fontId="21"/>
  </si>
  <si>
    <t>金属樹脂複合製</t>
    <rPh sb="0" eb="2">
      <t>キンゾク</t>
    </rPh>
    <rPh sb="2" eb="4">
      <t>ジュシ</t>
    </rPh>
    <rPh sb="4" eb="6">
      <t>フクゴウ</t>
    </rPh>
    <rPh sb="6" eb="7">
      <t>セイ</t>
    </rPh>
    <phoneticPr fontId="21"/>
  </si>
  <si>
    <t>金属製</t>
    <rPh sb="0" eb="3">
      <t>キンゾクセイ</t>
    </rPh>
    <phoneticPr fontId="21"/>
  </si>
  <si>
    <t>庇</t>
    <rPh sb="0" eb="1">
      <t>ヒサシ</t>
    </rPh>
    <phoneticPr fontId="21"/>
  </si>
  <si>
    <t>太陽光パネル、その他日射遮蔽</t>
    <rPh sb="0" eb="3">
      <t>タイヨウコウ</t>
    </rPh>
    <rPh sb="9" eb="10">
      <t>タ</t>
    </rPh>
    <rPh sb="10" eb="12">
      <t>ニッシャ</t>
    </rPh>
    <rPh sb="12" eb="14">
      <t>シャヘイ</t>
    </rPh>
    <phoneticPr fontId="21"/>
  </si>
  <si>
    <t>屋上・壁面緑化</t>
    <rPh sb="0" eb="2">
      <t>オクジョウ</t>
    </rPh>
    <rPh sb="3" eb="5">
      <t>ヘキメン</t>
    </rPh>
    <rPh sb="5" eb="7">
      <t>リョッカ</t>
    </rPh>
    <phoneticPr fontId="21"/>
  </si>
  <si>
    <t>風圧利用</t>
    <rPh sb="0" eb="2">
      <t>フウアツ</t>
    </rPh>
    <rPh sb="2" eb="4">
      <t>リヨウ</t>
    </rPh>
    <phoneticPr fontId="21"/>
  </si>
  <si>
    <t>ベンチュリー効果利用</t>
    <rPh sb="6" eb="8">
      <t>コウカ</t>
    </rPh>
    <rPh sb="8" eb="10">
      <t>リヨウ</t>
    </rPh>
    <phoneticPr fontId="21"/>
  </si>
  <si>
    <t>温度差利用</t>
    <rPh sb="0" eb="3">
      <t>オンドサ</t>
    </rPh>
    <rPh sb="3" eb="5">
      <t>リヨウ</t>
    </rPh>
    <phoneticPr fontId="21"/>
  </si>
  <si>
    <t>ハイブリット方式（機械換気併用）</t>
    <rPh sb="6" eb="8">
      <t>ホウシキ</t>
    </rPh>
    <rPh sb="9" eb="11">
      <t>キカイ</t>
    </rPh>
    <rPh sb="11" eb="13">
      <t>カンキ</t>
    </rPh>
    <rPh sb="13" eb="15">
      <t>ヘイヨウ</t>
    </rPh>
    <phoneticPr fontId="21"/>
  </si>
  <si>
    <t>ライトシェルフ</t>
    <phoneticPr fontId="21"/>
  </si>
  <si>
    <t>アトリウム</t>
    <phoneticPr fontId="21"/>
  </si>
  <si>
    <t>反射ミラー</t>
    <rPh sb="0" eb="2">
      <t>ハンシャ</t>
    </rPh>
    <phoneticPr fontId="21"/>
  </si>
  <si>
    <t>光ダクト</t>
    <rPh sb="0" eb="1">
      <t>ヒカリ</t>
    </rPh>
    <phoneticPr fontId="21"/>
  </si>
  <si>
    <t>光ファイバー</t>
    <rPh sb="0" eb="1">
      <t>ヒカリ</t>
    </rPh>
    <phoneticPr fontId="21"/>
  </si>
  <si>
    <t>自然通風</t>
    <rPh sb="0" eb="2">
      <t>シゼン</t>
    </rPh>
    <rPh sb="2" eb="4">
      <t>ツウフウ</t>
    </rPh>
    <phoneticPr fontId="21"/>
  </si>
  <si>
    <t>内部発熱
削減技術</t>
    <rPh sb="0" eb="2">
      <t>ナイブ</t>
    </rPh>
    <rPh sb="2" eb="4">
      <t>ハツネツ</t>
    </rPh>
    <rPh sb="5" eb="7">
      <t>サクゲン</t>
    </rPh>
    <rPh sb="7" eb="9">
      <t>ギジュツ</t>
    </rPh>
    <phoneticPr fontId="21"/>
  </si>
  <si>
    <t>クラウド化</t>
    <rPh sb="4" eb="5">
      <t>カ</t>
    </rPh>
    <phoneticPr fontId="21"/>
  </si>
  <si>
    <t>待機電力カットシステム</t>
    <phoneticPr fontId="21"/>
  </si>
  <si>
    <t>空調設備</t>
    <rPh sb="0" eb="2">
      <t>クウチョウ</t>
    </rPh>
    <rPh sb="2" eb="4">
      <t>セツビ</t>
    </rPh>
    <phoneticPr fontId="21"/>
  </si>
  <si>
    <t>高効率空調機</t>
    <rPh sb="0" eb="3">
      <t>コウコウリツ</t>
    </rPh>
    <rPh sb="3" eb="5">
      <t>クウチョウ</t>
    </rPh>
    <rPh sb="5" eb="6">
      <t>キ</t>
    </rPh>
    <phoneticPr fontId="21"/>
  </si>
  <si>
    <t>再エネ利用システム</t>
    <rPh sb="0" eb="1">
      <t>サイ</t>
    </rPh>
    <rPh sb="3" eb="5">
      <t>リヨウ</t>
    </rPh>
    <phoneticPr fontId="21"/>
  </si>
  <si>
    <t>流量・温度等可変システム</t>
    <rPh sb="0" eb="2">
      <t>リュウリョウ</t>
    </rPh>
    <rPh sb="3" eb="5">
      <t>オンド</t>
    </rPh>
    <rPh sb="5" eb="6">
      <t>トウ</t>
    </rPh>
    <rPh sb="6" eb="7">
      <t>カ</t>
    </rPh>
    <rPh sb="7" eb="8">
      <t>ヘン</t>
    </rPh>
    <phoneticPr fontId="21"/>
  </si>
  <si>
    <t>その他空調機器</t>
    <rPh sb="2" eb="3">
      <t>タ</t>
    </rPh>
    <rPh sb="3" eb="5">
      <t>クウチョウ</t>
    </rPh>
    <rPh sb="5" eb="7">
      <t>キキ</t>
    </rPh>
    <phoneticPr fontId="21"/>
  </si>
  <si>
    <t>その他空調システム</t>
    <rPh sb="2" eb="3">
      <t>タ</t>
    </rPh>
    <rPh sb="3" eb="5">
      <t>クウチョウ</t>
    </rPh>
    <phoneticPr fontId="21"/>
  </si>
  <si>
    <t>ビルマル（EHP）</t>
    <phoneticPr fontId="21"/>
  </si>
  <si>
    <t>ビルマル（GHP）</t>
    <phoneticPr fontId="21"/>
  </si>
  <si>
    <t>全熱交換器</t>
    <rPh sb="0" eb="1">
      <t>ゼン</t>
    </rPh>
    <rPh sb="1" eb="2">
      <t>ネツ</t>
    </rPh>
    <phoneticPr fontId="21"/>
  </si>
  <si>
    <t>全熱交換器組込型空調機</t>
    <rPh sb="0" eb="5">
      <t>ゼンネツコウカンキ</t>
    </rPh>
    <rPh sb="5" eb="7">
      <t>クミコ</t>
    </rPh>
    <rPh sb="7" eb="8">
      <t>ガタ</t>
    </rPh>
    <rPh sb="8" eb="10">
      <t>クウチョウ</t>
    </rPh>
    <rPh sb="10" eb="11">
      <t>キ</t>
    </rPh>
    <phoneticPr fontId="21"/>
  </si>
  <si>
    <t>チリングユニット</t>
    <phoneticPr fontId="21"/>
  </si>
  <si>
    <t>ターボ冷凍機</t>
    <rPh sb="3" eb="6">
      <t>レイトウキ</t>
    </rPh>
    <phoneticPr fontId="21"/>
  </si>
  <si>
    <t>スクリュー冷凍機</t>
    <rPh sb="5" eb="8">
      <t>レイトウキ</t>
    </rPh>
    <phoneticPr fontId="21"/>
  </si>
  <si>
    <t>モジュールチラーユニット</t>
    <phoneticPr fontId="21"/>
  </si>
  <si>
    <t>吸収式冷凍機</t>
    <rPh sb="0" eb="2">
      <t>キュウシュウ</t>
    </rPh>
    <rPh sb="2" eb="3">
      <t>シキ</t>
    </rPh>
    <rPh sb="3" eb="6">
      <t>レイトウキ</t>
    </rPh>
    <phoneticPr fontId="21"/>
  </si>
  <si>
    <t>吸収冷温水機</t>
    <rPh sb="0" eb="2">
      <t>キュウシュウ</t>
    </rPh>
    <rPh sb="2" eb="5">
      <t>レイオンスイ</t>
    </rPh>
    <rPh sb="5" eb="6">
      <t>キ</t>
    </rPh>
    <phoneticPr fontId="21"/>
  </si>
  <si>
    <t>熱回収ヒートポンプ</t>
    <rPh sb="0" eb="1">
      <t>ネツ</t>
    </rPh>
    <rPh sb="1" eb="3">
      <t>カイシュウ</t>
    </rPh>
    <phoneticPr fontId="21"/>
  </si>
  <si>
    <t>小型貫流ボイラ</t>
    <rPh sb="0" eb="2">
      <t>コガタ</t>
    </rPh>
    <rPh sb="2" eb="4">
      <t>カンリュウ</t>
    </rPh>
    <phoneticPr fontId="21"/>
  </si>
  <si>
    <t>真空式温水ヒータ</t>
    <rPh sb="0" eb="2">
      <t>シンクウ</t>
    </rPh>
    <rPh sb="2" eb="3">
      <t>シキ</t>
    </rPh>
    <rPh sb="3" eb="5">
      <t>オンスイ</t>
    </rPh>
    <phoneticPr fontId="21"/>
  </si>
  <si>
    <t>無圧ボイラ</t>
    <rPh sb="0" eb="1">
      <t>ム</t>
    </rPh>
    <rPh sb="1" eb="2">
      <t>アツ</t>
    </rPh>
    <phoneticPr fontId="21"/>
  </si>
  <si>
    <t>地域熱供給（DHC）</t>
    <rPh sb="0" eb="2">
      <t>チイキ</t>
    </rPh>
    <rPh sb="2" eb="3">
      <t>ネツ</t>
    </rPh>
    <rPh sb="3" eb="5">
      <t>キョウキュウ</t>
    </rPh>
    <phoneticPr fontId="21"/>
  </si>
  <si>
    <t>地中熱利用システム</t>
    <rPh sb="0" eb="2">
      <t>チチュウ</t>
    </rPh>
    <rPh sb="2" eb="3">
      <t>ネツ</t>
    </rPh>
    <rPh sb="3" eb="5">
      <t>リヨウ</t>
    </rPh>
    <phoneticPr fontId="21"/>
  </si>
  <si>
    <t>井水熱利用システム</t>
    <rPh sb="0" eb="2">
      <t>イスイ</t>
    </rPh>
    <rPh sb="2" eb="3">
      <t>ネツ</t>
    </rPh>
    <rPh sb="3" eb="5">
      <t>リヨウ</t>
    </rPh>
    <phoneticPr fontId="21"/>
  </si>
  <si>
    <t>太陽熱利用システム</t>
    <rPh sb="0" eb="3">
      <t>タイヨウネツ</t>
    </rPh>
    <rPh sb="3" eb="5">
      <t>リヨウ</t>
    </rPh>
    <phoneticPr fontId="21"/>
  </si>
  <si>
    <t>コージェネ排熱利用システム</t>
    <rPh sb="5" eb="7">
      <t>ハイネツ</t>
    </rPh>
    <rPh sb="7" eb="9">
      <t>リヨウ</t>
    </rPh>
    <phoneticPr fontId="21"/>
  </si>
  <si>
    <t>外気冷房システム</t>
    <rPh sb="0" eb="2">
      <t>ガイキ</t>
    </rPh>
    <rPh sb="2" eb="4">
      <t>レイボウ</t>
    </rPh>
    <phoneticPr fontId="21"/>
  </si>
  <si>
    <t>ナイトパージシステム</t>
    <phoneticPr fontId="21"/>
  </si>
  <si>
    <t>フリークーリングシステム</t>
    <phoneticPr fontId="21"/>
  </si>
  <si>
    <t>VAV空調システム</t>
    <rPh sb="3" eb="5">
      <t>クウチョウ</t>
    </rPh>
    <phoneticPr fontId="21"/>
  </si>
  <si>
    <t>VWV空調システム</t>
    <rPh sb="3" eb="5">
      <t>クウチョウ</t>
    </rPh>
    <phoneticPr fontId="21"/>
  </si>
  <si>
    <t>VWT空調システム</t>
    <rPh sb="3" eb="5">
      <t>クウチョウ</t>
    </rPh>
    <phoneticPr fontId="21"/>
  </si>
  <si>
    <t>空調ファンの人感センサ変風量制御</t>
    <rPh sb="0" eb="2">
      <t>クウチョウ</t>
    </rPh>
    <rPh sb="6" eb="8">
      <t>ジンカン</t>
    </rPh>
    <rPh sb="11" eb="12">
      <t>ヘン</t>
    </rPh>
    <rPh sb="12" eb="14">
      <t>フウリョウ</t>
    </rPh>
    <rPh sb="14" eb="16">
      <t>セイギョ</t>
    </rPh>
    <phoneticPr fontId="21"/>
  </si>
  <si>
    <t>大温度差システム</t>
    <rPh sb="0" eb="1">
      <t>ダイ</t>
    </rPh>
    <rPh sb="1" eb="4">
      <t>オンドサ</t>
    </rPh>
    <phoneticPr fontId="21"/>
  </si>
  <si>
    <t>運転台数制御システム</t>
    <rPh sb="0" eb="2">
      <t>ウンテン</t>
    </rPh>
    <rPh sb="2" eb="4">
      <t>ダイスウ</t>
    </rPh>
    <rPh sb="4" eb="6">
      <t>セイギョ</t>
    </rPh>
    <phoneticPr fontId="21"/>
  </si>
  <si>
    <t>末端差圧制御システム</t>
    <rPh sb="0" eb="2">
      <t>マッタン</t>
    </rPh>
    <rPh sb="2" eb="4">
      <t>サアツ</t>
    </rPh>
    <rPh sb="4" eb="6">
      <t>セイギョ</t>
    </rPh>
    <phoneticPr fontId="21"/>
  </si>
  <si>
    <t>送水圧力設定制御システム</t>
    <rPh sb="0" eb="2">
      <t>ソウスイ</t>
    </rPh>
    <rPh sb="2" eb="4">
      <t>アツリョク</t>
    </rPh>
    <rPh sb="4" eb="6">
      <t>セッテイ</t>
    </rPh>
    <rPh sb="6" eb="8">
      <t>セイギョ</t>
    </rPh>
    <phoneticPr fontId="21"/>
  </si>
  <si>
    <t>冷却水変流量制御</t>
    <rPh sb="0" eb="2">
      <t>レイキャク</t>
    </rPh>
    <rPh sb="2" eb="3">
      <t>スイ</t>
    </rPh>
    <rPh sb="3" eb="4">
      <t>ヘン</t>
    </rPh>
    <rPh sb="4" eb="5">
      <t>リュウ</t>
    </rPh>
    <rPh sb="5" eb="6">
      <t>リョウ</t>
    </rPh>
    <rPh sb="6" eb="8">
      <t>セイギョ</t>
    </rPh>
    <phoneticPr fontId="21"/>
  </si>
  <si>
    <t>冷却塔ファン変風量制御</t>
    <rPh sb="0" eb="3">
      <t>レイキャクトウ</t>
    </rPh>
    <rPh sb="6" eb="7">
      <t>ヘン</t>
    </rPh>
    <rPh sb="7" eb="9">
      <t>フウリョウ</t>
    </rPh>
    <rPh sb="9" eb="11">
      <t>セイギョ</t>
    </rPh>
    <phoneticPr fontId="21"/>
  </si>
  <si>
    <t>気化式冷却器</t>
    <rPh sb="0" eb="2">
      <t>キカ</t>
    </rPh>
    <rPh sb="2" eb="3">
      <t>シキ</t>
    </rPh>
    <rPh sb="3" eb="6">
      <t>レイキャクキ</t>
    </rPh>
    <phoneticPr fontId="21"/>
  </si>
  <si>
    <t>デシカント空調</t>
    <rPh sb="5" eb="7">
      <t>クウチョウ</t>
    </rPh>
    <phoneticPr fontId="21"/>
  </si>
  <si>
    <t>デシカント全熱交換器</t>
    <rPh sb="5" eb="6">
      <t>ゼン</t>
    </rPh>
    <rPh sb="6" eb="10">
      <t>ネツコウカンキ</t>
    </rPh>
    <phoneticPr fontId="21"/>
  </si>
  <si>
    <t>高顕熱型ビルマルチエアコン</t>
    <rPh sb="0" eb="1">
      <t>コウ</t>
    </rPh>
    <rPh sb="1" eb="3">
      <t>ケンネツ</t>
    </rPh>
    <rPh sb="3" eb="4">
      <t>ガタ</t>
    </rPh>
    <phoneticPr fontId="21"/>
  </si>
  <si>
    <t>輻射冷暖房システム</t>
    <rPh sb="0" eb="2">
      <t>フクシャ</t>
    </rPh>
    <rPh sb="2" eb="5">
      <t>レイダンボウ</t>
    </rPh>
    <phoneticPr fontId="21"/>
  </si>
  <si>
    <t>氷蓄熱システム</t>
    <rPh sb="0" eb="1">
      <t>ヒョウ</t>
    </rPh>
    <rPh sb="1" eb="3">
      <t>チクネツ</t>
    </rPh>
    <phoneticPr fontId="21"/>
  </si>
  <si>
    <t>タスク＆アンビエント空調システム</t>
    <rPh sb="10" eb="12">
      <t>クウチョウ</t>
    </rPh>
    <phoneticPr fontId="21"/>
  </si>
  <si>
    <t>床吹出し空調システム</t>
    <rPh sb="0" eb="1">
      <t>ユカ</t>
    </rPh>
    <rPh sb="1" eb="2">
      <t>フ</t>
    </rPh>
    <rPh sb="2" eb="3">
      <t>ダ</t>
    </rPh>
    <rPh sb="4" eb="6">
      <t>クウチョウ</t>
    </rPh>
    <phoneticPr fontId="21"/>
  </si>
  <si>
    <t>高効率電動機</t>
    <rPh sb="0" eb="3">
      <t>コウコウリツ</t>
    </rPh>
    <rPh sb="3" eb="6">
      <t>デンドウキ</t>
    </rPh>
    <phoneticPr fontId="21"/>
  </si>
  <si>
    <t>DCモータ</t>
    <phoneticPr fontId="21"/>
  </si>
  <si>
    <t>インバータファン</t>
    <phoneticPr fontId="21"/>
  </si>
  <si>
    <t>台数制御システム</t>
    <rPh sb="0" eb="2">
      <t>ダイスウ</t>
    </rPh>
    <rPh sb="2" eb="4">
      <t>セイギョ</t>
    </rPh>
    <phoneticPr fontId="21"/>
  </si>
  <si>
    <t>CO濃度連動制御システム</t>
    <rPh sb="2" eb="4">
      <t>ノウド</t>
    </rPh>
    <rPh sb="4" eb="6">
      <t>レンドウ</t>
    </rPh>
    <rPh sb="6" eb="8">
      <t>セイギョ</t>
    </rPh>
    <phoneticPr fontId="21"/>
  </si>
  <si>
    <t>在室検知連動制御システム</t>
    <rPh sb="0" eb="2">
      <t>ザイシツ</t>
    </rPh>
    <rPh sb="2" eb="4">
      <t>ケンチ</t>
    </rPh>
    <rPh sb="4" eb="6">
      <t>レンドウ</t>
    </rPh>
    <rPh sb="6" eb="8">
      <t>セイギョ</t>
    </rPh>
    <phoneticPr fontId="21"/>
  </si>
  <si>
    <t>温度連動制御システム</t>
    <rPh sb="0" eb="2">
      <t>オンド</t>
    </rPh>
    <rPh sb="2" eb="4">
      <t>レンドウ</t>
    </rPh>
    <rPh sb="4" eb="6">
      <t>セイギョ</t>
    </rPh>
    <phoneticPr fontId="21"/>
  </si>
  <si>
    <t>ガス使用量連動制御システム</t>
    <rPh sb="2" eb="5">
      <t>シヨウリョウ</t>
    </rPh>
    <rPh sb="5" eb="7">
      <t>レンドウ</t>
    </rPh>
    <rPh sb="7" eb="9">
      <t>セイギョ</t>
    </rPh>
    <phoneticPr fontId="21"/>
  </si>
  <si>
    <t>燃焼機器連動制御システム</t>
    <rPh sb="0" eb="2">
      <t>ネンショウ</t>
    </rPh>
    <rPh sb="2" eb="4">
      <t>キキ</t>
    </rPh>
    <rPh sb="4" eb="6">
      <t>レンドウ</t>
    </rPh>
    <rPh sb="6" eb="8">
      <t>セイギョ</t>
    </rPh>
    <phoneticPr fontId="21"/>
  </si>
  <si>
    <t>臭気連動制御システム</t>
    <rPh sb="0" eb="2">
      <t>シュウキ</t>
    </rPh>
    <rPh sb="2" eb="4">
      <t>レンドウ</t>
    </rPh>
    <rPh sb="4" eb="6">
      <t>セイギョ</t>
    </rPh>
    <phoneticPr fontId="21"/>
  </si>
  <si>
    <t>換気設備
（機械換気）</t>
    <rPh sb="0" eb="2">
      <t>カンキ</t>
    </rPh>
    <rPh sb="2" eb="4">
      <t>セツビ</t>
    </rPh>
    <rPh sb="6" eb="8">
      <t>キカイ</t>
    </rPh>
    <rPh sb="8" eb="10">
      <t>カンキ</t>
    </rPh>
    <phoneticPr fontId="21"/>
  </si>
  <si>
    <t>照明設備
（人工照明）</t>
    <rPh sb="0" eb="2">
      <t>ショウメイ</t>
    </rPh>
    <rPh sb="2" eb="4">
      <t>セツビ</t>
    </rPh>
    <rPh sb="6" eb="8">
      <t>ジンコウ</t>
    </rPh>
    <rPh sb="8" eb="10">
      <t>ショウメイ</t>
    </rPh>
    <phoneticPr fontId="21"/>
  </si>
  <si>
    <t>LED照明器具</t>
    <rPh sb="3" eb="5">
      <t>ショウメイ</t>
    </rPh>
    <rPh sb="5" eb="7">
      <t>キグ</t>
    </rPh>
    <phoneticPr fontId="21"/>
  </si>
  <si>
    <t>有機EL照明器具</t>
    <rPh sb="0" eb="2">
      <t>ユウキ</t>
    </rPh>
    <rPh sb="4" eb="6">
      <t>ショウメイ</t>
    </rPh>
    <rPh sb="6" eb="8">
      <t>キグ</t>
    </rPh>
    <phoneticPr fontId="21"/>
  </si>
  <si>
    <t>高輝度誘導灯</t>
    <rPh sb="0" eb="3">
      <t>コウキド</t>
    </rPh>
    <rPh sb="3" eb="6">
      <t>ユウドウトウ</t>
    </rPh>
    <phoneticPr fontId="21"/>
  </si>
  <si>
    <t>在室検知制御システム</t>
    <rPh sb="0" eb="2">
      <t>ザイシツ</t>
    </rPh>
    <rPh sb="2" eb="4">
      <t>ケンチ</t>
    </rPh>
    <rPh sb="4" eb="6">
      <t>セイギョ</t>
    </rPh>
    <phoneticPr fontId="21"/>
  </si>
  <si>
    <t>明るさ検知制御システム</t>
    <rPh sb="0" eb="1">
      <t>アカ</t>
    </rPh>
    <rPh sb="3" eb="5">
      <t>ケンチ</t>
    </rPh>
    <rPh sb="5" eb="7">
      <t>セイギョ</t>
    </rPh>
    <phoneticPr fontId="21"/>
  </si>
  <si>
    <t>タイムスケジュール制御システム</t>
    <rPh sb="9" eb="11">
      <t>セイギョ</t>
    </rPh>
    <phoneticPr fontId="21"/>
  </si>
  <si>
    <t>デジタル個別制御システム</t>
    <rPh sb="4" eb="6">
      <t>コベツ</t>
    </rPh>
    <rPh sb="6" eb="8">
      <t>セイギョ</t>
    </rPh>
    <phoneticPr fontId="21"/>
  </si>
  <si>
    <t>入退室連動制御システム</t>
    <rPh sb="0" eb="3">
      <t>ニュウタイシツ</t>
    </rPh>
    <rPh sb="3" eb="5">
      <t>レンドウ</t>
    </rPh>
    <rPh sb="5" eb="7">
      <t>セイギョ</t>
    </rPh>
    <phoneticPr fontId="21"/>
  </si>
  <si>
    <t>タスク＆アンビエント照明</t>
    <rPh sb="10" eb="12">
      <t>ショウメイ</t>
    </rPh>
    <phoneticPr fontId="21"/>
  </si>
  <si>
    <t>ゾーニング制御</t>
    <rPh sb="5" eb="7">
      <t>セイギョ</t>
    </rPh>
    <phoneticPr fontId="21"/>
  </si>
  <si>
    <t>給湯設備</t>
    <rPh sb="0" eb="2">
      <t>キュウトウ</t>
    </rPh>
    <rPh sb="2" eb="4">
      <t>セツビ</t>
    </rPh>
    <phoneticPr fontId="21"/>
  </si>
  <si>
    <t>個別方式</t>
    <rPh sb="0" eb="2">
      <t>コベツ</t>
    </rPh>
    <rPh sb="2" eb="4">
      <t>ホウシキ</t>
    </rPh>
    <phoneticPr fontId="21"/>
  </si>
  <si>
    <t>中央方式</t>
    <rPh sb="0" eb="2">
      <t>チュウオウ</t>
    </rPh>
    <rPh sb="2" eb="4">
      <t>ホウシキ</t>
    </rPh>
    <phoneticPr fontId="21"/>
  </si>
  <si>
    <t>併用方式</t>
    <rPh sb="0" eb="2">
      <t>ヘイヨウ</t>
    </rPh>
    <rPh sb="2" eb="4">
      <t>ホウシキ</t>
    </rPh>
    <phoneticPr fontId="21"/>
  </si>
  <si>
    <t>常用</t>
    <rPh sb="0" eb="2">
      <t>ジョウヨウ</t>
    </rPh>
    <phoneticPr fontId="21"/>
  </si>
  <si>
    <t>非常用</t>
    <rPh sb="0" eb="3">
      <t>ヒジョウヨウ</t>
    </rPh>
    <phoneticPr fontId="21"/>
  </si>
  <si>
    <t>人荷用</t>
    <rPh sb="0" eb="1">
      <t>ヒト</t>
    </rPh>
    <rPh sb="1" eb="2">
      <t>ニ</t>
    </rPh>
    <rPh sb="2" eb="3">
      <t>ヨウ</t>
    </rPh>
    <phoneticPr fontId="21"/>
  </si>
  <si>
    <t>第二次トップランナー変圧器</t>
    <rPh sb="0" eb="1">
      <t>ダイ</t>
    </rPh>
    <rPh sb="1" eb="3">
      <t>ニジ</t>
    </rPh>
    <rPh sb="10" eb="13">
      <t>ヘンアツキ</t>
    </rPh>
    <phoneticPr fontId="21"/>
  </si>
  <si>
    <t>方式等</t>
    <phoneticPr fontId="21"/>
  </si>
  <si>
    <t>その他</t>
    <rPh sb="2" eb="3">
      <t>タ</t>
    </rPh>
    <phoneticPr fontId="21"/>
  </si>
  <si>
    <t>効率化設備</t>
    <rPh sb="0" eb="3">
      <t>コウリツカ</t>
    </rPh>
    <rPh sb="3" eb="5">
      <t>セツビ</t>
    </rPh>
    <phoneticPr fontId="21"/>
  </si>
  <si>
    <t xml:space="preserve">昇降機設備
</t>
    <rPh sb="0" eb="3">
      <t>ショウコウキ</t>
    </rPh>
    <rPh sb="3" eb="5">
      <t>セツビ</t>
    </rPh>
    <phoneticPr fontId="21"/>
  </si>
  <si>
    <t>ルーバー（日射追従型）</t>
    <rPh sb="5" eb="7">
      <t>ニッシャ</t>
    </rPh>
    <rPh sb="7" eb="9">
      <t>ツイジュウ</t>
    </rPh>
    <rPh sb="9" eb="10">
      <t>ガタ</t>
    </rPh>
    <phoneticPr fontId="21"/>
  </si>
  <si>
    <t>ルームエアコン　（い）</t>
    <phoneticPr fontId="21"/>
  </si>
  <si>
    <t>高効率熱源機</t>
    <rPh sb="0" eb="3">
      <t>コウコウリツ</t>
    </rPh>
    <rPh sb="3" eb="6">
      <t>ネツゲンキ</t>
    </rPh>
    <phoneticPr fontId="21"/>
  </si>
  <si>
    <t>VVVF制御（電力回生あり）</t>
    <rPh sb="4" eb="6">
      <t>セイギョ</t>
    </rPh>
    <rPh sb="7" eb="9">
      <t>デンリョク</t>
    </rPh>
    <rPh sb="9" eb="11">
      <t>カイセイ</t>
    </rPh>
    <phoneticPr fontId="21"/>
  </si>
  <si>
    <t>VVVF制御（電力回生無し、ギアレス）</t>
    <rPh sb="4" eb="6">
      <t>セイギョ</t>
    </rPh>
    <rPh sb="7" eb="9">
      <t>デンリョク</t>
    </rPh>
    <rPh sb="9" eb="11">
      <t>カイセイ</t>
    </rPh>
    <rPh sb="11" eb="12">
      <t>ナ</t>
    </rPh>
    <phoneticPr fontId="21"/>
  </si>
  <si>
    <t>VVVF制御（電力回生無し）</t>
    <rPh sb="4" eb="6">
      <t>セイギョ</t>
    </rPh>
    <rPh sb="7" eb="9">
      <t>デンリョク</t>
    </rPh>
    <rPh sb="9" eb="11">
      <t>カイセイ</t>
    </rPh>
    <rPh sb="11" eb="12">
      <t>ナ</t>
    </rPh>
    <phoneticPr fontId="21"/>
  </si>
  <si>
    <t>交流帰還制御</t>
    <rPh sb="0" eb="2">
      <t>コウリュウ</t>
    </rPh>
    <rPh sb="2" eb="4">
      <t>キカン</t>
    </rPh>
    <rPh sb="4" eb="6">
      <t>セイギョ</t>
    </rPh>
    <phoneticPr fontId="21"/>
  </si>
  <si>
    <t>群管理制御</t>
    <rPh sb="0" eb="1">
      <t>グン</t>
    </rPh>
    <rPh sb="1" eb="3">
      <t>カンリ</t>
    </rPh>
    <rPh sb="3" eb="5">
      <t>セイギョ</t>
    </rPh>
    <phoneticPr fontId="21"/>
  </si>
  <si>
    <t>ヒートポンプ給湯機</t>
    <rPh sb="6" eb="8">
      <t>キュウトウ</t>
    </rPh>
    <rPh sb="8" eb="9">
      <t>キ</t>
    </rPh>
    <phoneticPr fontId="10"/>
  </si>
  <si>
    <t>潜熱回収型給湯機</t>
    <rPh sb="0" eb="2">
      <t>センネツ</t>
    </rPh>
    <rPh sb="2" eb="5">
      <t>カイシュウガタ</t>
    </rPh>
    <rPh sb="5" eb="7">
      <t>キュウトウ</t>
    </rPh>
    <rPh sb="7" eb="8">
      <t>キ</t>
    </rPh>
    <phoneticPr fontId="10"/>
  </si>
  <si>
    <t>小型貫流ボイラ</t>
    <rPh sb="0" eb="2">
      <t>コガタ</t>
    </rPh>
    <rPh sb="2" eb="4">
      <t>カンリュウ</t>
    </rPh>
    <phoneticPr fontId="10"/>
  </si>
  <si>
    <t>バイオマスボイラ</t>
  </si>
  <si>
    <t>真空式温水ヒータ</t>
    <rPh sb="0" eb="2">
      <t>シンクウ</t>
    </rPh>
    <rPh sb="2" eb="3">
      <t>シキ</t>
    </rPh>
    <rPh sb="3" eb="5">
      <t>オンスイ</t>
    </rPh>
    <phoneticPr fontId="10"/>
  </si>
  <si>
    <t>無圧ボイラ</t>
    <rPh sb="0" eb="1">
      <t>ム</t>
    </rPh>
    <rPh sb="1" eb="2">
      <t>アツ</t>
    </rPh>
    <phoneticPr fontId="10"/>
  </si>
  <si>
    <t>地域熱供給（ＤＨＣ）</t>
    <rPh sb="0" eb="2">
      <t>チイキ</t>
    </rPh>
    <rPh sb="2" eb="3">
      <t>ネツ</t>
    </rPh>
    <rPh sb="3" eb="5">
      <t>キョウキュウ</t>
    </rPh>
    <phoneticPr fontId="10"/>
  </si>
  <si>
    <t>地中熱利用システム（ヒートポンプ）</t>
    <rPh sb="0" eb="2">
      <t>チチュウ</t>
    </rPh>
    <rPh sb="2" eb="3">
      <t>ネツ</t>
    </rPh>
    <rPh sb="3" eb="5">
      <t>リヨウ</t>
    </rPh>
    <phoneticPr fontId="10"/>
  </si>
  <si>
    <t>井水熱利用システム</t>
    <rPh sb="0" eb="1">
      <t>イ</t>
    </rPh>
    <rPh sb="1" eb="2">
      <t>スイ</t>
    </rPh>
    <rPh sb="2" eb="3">
      <t>ネツ</t>
    </rPh>
    <rPh sb="3" eb="5">
      <t>リヨウ</t>
    </rPh>
    <phoneticPr fontId="10"/>
  </si>
  <si>
    <t>太陽熱利用システム</t>
    <rPh sb="0" eb="3">
      <t>タイヨウネツ</t>
    </rPh>
    <rPh sb="3" eb="5">
      <t>リヨウ</t>
    </rPh>
    <phoneticPr fontId="10"/>
  </si>
  <si>
    <t>コージェネ排熱利用システム</t>
    <rPh sb="5" eb="7">
      <t>ハイネツ</t>
    </rPh>
    <rPh sb="7" eb="9">
      <t>リヨウ</t>
    </rPh>
    <phoneticPr fontId="10"/>
  </si>
  <si>
    <t>ニッケル水素電池</t>
    <rPh sb="4" eb="8">
      <t>スイソデンチ</t>
    </rPh>
    <phoneticPr fontId="21"/>
  </si>
  <si>
    <t>リチウムイオン電池</t>
    <rPh sb="7" eb="9">
      <t>デンチ</t>
    </rPh>
    <phoneticPr fontId="21"/>
  </si>
  <si>
    <t>太陽光発電用</t>
    <rPh sb="0" eb="3">
      <t>タイヨウコウ</t>
    </rPh>
    <rPh sb="3" eb="5">
      <t>ハツデン</t>
    </rPh>
    <rPh sb="5" eb="6">
      <t>ヨウ</t>
    </rPh>
    <phoneticPr fontId="21"/>
  </si>
  <si>
    <t>風力発電用</t>
    <rPh sb="0" eb="4">
      <t>フウリョクハツデン</t>
    </rPh>
    <rPh sb="4" eb="5">
      <t>ヨウ</t>
    </rPh>
    <phoneticPr fontId="21"/>
  </si>
  <si>
    <t>水力発電用</t>
    <rPh sb="0" eb="4">
      <t>スイリョクハツデン</t>
    </rPh>
    <rPh sb="4" eb="5">
      <t>ヨウ</t>
    </rPh>
    <phoneticPr fontId="21"/>
  </si>
  <si>
    <t>バイオマス発電用</t>
    <rPh sb="5" eb="8">
      <t>ハツデンヨウ</t>
    </rPh>
    <phoneticPr fontId="21"/>
  </si>
  <si>
    <t>効率化技術</t>
    <rPh sb="0" eb="2">
      <t>コウリツ</t>
    </rPh>
    <rPh sb="2" eb="3">
      <t>カ</t>
    </rPh>
    <rPh sb="3" eb="5">
      <t>ギジュツ</t>
    </rPh>
    <phoneticPr fontId="21"/>
  </si>
  <si>
    <t>燃料電池</t>
    <rPh sb="0" eb="2">
      <t>ネンリョウ</t>
    </rPh>
    <rPh sb="2" eb="4">
      <t>デンチ</t>
    </rPh>
    <phoneticPr fontId="21"/>
  </si>
  <si>
    <t>排熱利用無し</t>
    <rPh sb="0" eb="2">
      <t>ハイネツ</t>
    </rPh>
    <rPh sb="2" eb="4">
      <t>リヨウ</t>
    </rPh>
    <rPh sb="4" eb="5">
      <t>ナシ</t>
    </rPh>
    <phoneticPr fontId="21"/>
  </si>
  <si>
    <t>空調利用</t>
    <rPh sb="0" eb="2">
      <t>クウチョウ</t>
    </rPh>
    <rPh sb="2" eb="4">
      <t>リヨウ</t>
    </rPh>
    <phoneticPr fontId="21"/>
  </si>
  <si>
    <t>給湯利用</t>
    <rPh sb="0" eb="2">
      <t>キュウトウ</t>
    </rPh>
    <rPh sb="2" eb="4">
      <t>リヨウ</t>
    </rPh>
    <phoneticPr fontId="21"/>
  </si>
  <si>
    <t>空調+給湯利用</t>
    <rPh sb="0" eb="2">
      <t>クウチョウ</t>
    </rPh>
    <rPh sb="3" eb="5">
      <t>キュウトウ</t>
    </rPh>
    <rPh sb="5" eb="7">
      <t>リヨウ</t>
    </rPh>
    <phoneticPr fontId="21"/>
  </si>
  <si>
    <t>再エネ設備</t>
    <rPh sb="0" eb="1">
      <t>サイ</t>
    </rPh>
    <rPh sb="3" eb="5">
      <t>セツビ</t>
    </rPh>
    <phoneticPr fontId="21"/>
  </si>
  <si>
    <t>全量自家消費</t>
    <rPh sb="0" eb="4">
      <t>ゼンリョウジカ</t>
    </rPh>
    <rPh sb="4" eb="6">
      <t>ショウヒ</t>
    </rPh>
    <phoneticPr fontId="21"/>
  </si>
  <si>
    <t>全量売電</t>
    <rPh sb="0" eb="2">
      <t>ゼンリョウ</t>
    </rPh>
    <rPh sb="2" eb="4">
      <t>バイデン</t>
    </rPh>
    <phoneticPr fontId="21"/>
  </si>
  <si>
    <t>余剰売電</t>
    <rPh sb="0" eb="2">
      <t>ヨジョウ</t>
    </rPh>
    <rPh sb="2" eb="4">
      <t>バイデン</t>
    </rPh>
    <phoneticPr fontId="21"/>
  </si>
  <si>
    <t>入退室連動制御システム</t>
    <phoneticPr fontId="21"/>
  </si>
  <si>
    <t>創エネ量</t>
    <rPh sb="0" eb="1">
      <t>ソウ</t>
    </rPh>
    <rPh sb="3" eb="4">
      <t>リョウ</t>
    </rPh>
    <phoneticPr fontId="21"/>
  </si>
  <si>
    <t>VVVF制御（電力回生あり、ギアレス）</t>
    <rPh sb="4" eb="6">
      <t>セイギョ</t>
    </rPh>
    <rPh sb="7" eb="9">
      <t>デンリョク</t>
    </rPh>
    <rPh sb="9" eb="11">
      <t>カイセイ</t>
    </rPh>
    <phoneticPr fontId="21"/>
  </si>
  <si>
    <t>①設備システム名</t>
    <phoneticPr fontId="21"/>
  </si>
  <si>
    <t>②設備システム名</t>
    <phoneticPr fontId="21"/>
  </si>
  <si>
    <t>③設備システム名</t>
    <phoneticPr fontId="21"/>
  </si>
  <si>
    <t>④設備システム名</t>
    <phoneticPr fontId="21"/>
  </si>
  <si>
    <t>⑤設備システム名</t>
    <phoneticPr fontId="21"/>
  </si>
  <si>
    <t>⑥設備システム名</t>
    <phoneticPr fontId="21"/>
  </si>
  <si>
    <t>⑦設備システム名</t>
    <phoneticPr fontId="21"/>
  </si>
  <si>
    <t>⑧設備システム名</t>
    <phoneticPr fontId="21"/>
  </si>
  <si>
    <t>⑨設備システム名</t>
    <phoneticPr fontId="21"/>
  </si>
  <si>
    <t>⑩設備システム名</t>
    <phoneticPr fontId="21"/>
  </si>
  <si>
    <t>⑪設備システム名</t>
    <phoneticPr fontId="21"/>
  </si>
  <si>
    <t>採用技術</t>
    <phoneticPr fontId="21"/>
  </si>
  <si>
    <t>⑩</t>
    <phoneticPr fontId="21"/>
  </si>
  <si>
    <t>⑪</t>
    <phoneticPr fontId="21"/>
  </si>
  <si>
    <t>⑫</t>
    <phoneticPr fontId="21"/>
  </si>
  <si>
    <t>⑬</t>
    <phoneticPr fontId="21"/>
  </si>
  <si>
    <t>⑭</t>
    <phoneticPr fontId="21"/>
  </si>
  <si>
    <t>⑮</t>
    <phoneticPr fontId="21"/>
  </si>
  <si>
    <t>導入技術</t>
    <phoneticPr fontId="21"/>
  </si>
  <si>
    <t>導入項目</t>
    <phoneticPr fontId="21"/>
  </si>
  <si>
    <t>地中熱利用の
高度化</t>
    <phoneticPr fontId="21"/>
  </si>
  <si>
    <t>-1.　給湯ヒートポンプ</t>
    <phoneticPr fontId="21"/>
  </si>
  <si>
    <t>コージェネレーション設備の
高度化</t>
    <phoneticPr fontId="21"/>
  </si>
  <si>
    <t>自然採光システム</t>
    <phoneticPr fontId="43"/>
  </si>
  <si>
    <t>超高効率変圧器</t>
    <phoneticPr fontId="43"/>
  </si>
  <si>
    <t>熱回収ヒートポンプ</t>
    <phoneticPr fontId="43"/>
  </si>
  <si>
    <t>効率化設備</t>
    <rPh sb="0" eb="3">
      <t>コウリツカ</t>
    </rPh>
    <rPh sb="3" eb="5">
      <t>セツビ</t>
    </rPh>
    <phoneticPr fontId="21"/>
  </si>
  <si>
    <t>その他</t>
    <rPh sb="2" eb="3">
      <t>タ</t>
    </rPh>
    <phoneticPr fontId="21"/>
  </si>
  <si>
    <t>再生可能・
未利用
エネルギー
利用システム</t>
    <phoneticPr fontId="21"/>
  </si>
  <si>
    <t>ⅱ</t>
    <phoneticPr fontId="21"/>
  </si>
  <si>
    <t>-2.　オープンループ方式</t>
    <phoneticPr fontId="21"/>
  </si>
  <si>
    <t>暴力団排除に関する誓約事項</t>
    <phoneticPr fontId="21"/>
  </si>
  <si>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1"/>
  </si>
  <si>
    <t>（１）法人等（個人、法人又は団体をいう。）が、暴力団（暴力団員による不当な行為の防止等に関する法律（平成３年法律第７７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
（２）役員等が、自己、自社若しくは第三者の不正の利益を図る目的又は第三者に損害を加える目的をもって、暴力団又は暴力団員を利用するなどしているとき。
（３）役員等が、暴力団又は暴力団員に対して、資金等を供給し、又は便宜を供与するなど直接的あるいは積極的に暴力団の維持、運営に協力し、若しくは関与しているとき。
（４）役員等が、暴力団又は暴力団員であることを知りながらこれと社会的に非難されるべき関係を有しているとき。</t>
    <phoneticPr fontId="21"/>
  </si>
  <si>
    <t>【建物全体の事業実施予定年月日】</t>
    <phoneticPr fontId="21"/>
  </si>
  <si>
    <t>【当該年度の事業実施予定年月日】</t>
    <phoneticPr fontId="21"/>
  </si>
  <si>
    <t>【最終年度の事業実施予定年月日】</t>
    <rPh sb="1" eb="3">
      <t>サイシュウ</t>
    </rPh>
    <phoneticPr fontId="21"/>
  </si>
  <si>
    <t>補助対象工事の引渡し完了予定日</t>
    <rPh sb="2" eb="4">
      <t>タイショウ</t>
    </rPh>
    <rPh sb="12" eb="14">
      <t>ヨテイ</t>
    </rPh>
    <phoneticPr fontId="21"/>
  </si>
  <si>
    <t>BEMS報告サイトの設定完了予定日</t>
    <rPh sb="4" eb="6">
      <t>ホウコク</t>
    </rPh>
    <rPh sb="10" eb="12">
      <t>セッテイ</t>
    </rPh>
    <rPh sb="12" eb="14">
      <t>カンリョウ</t>
    </rPh>
    <rPh sb="14" eb="16">
      <t>ヨテイ</t>
    </rPh>
    <rPh sb="16" eb="17">
      <t>ビ</t>
    </rPh>
    <phoneticPr fontId="21"/>
  </si>
  <si>
    <t>補助対象工事に関する全ての支払い完了予定日</t>
    <rPh sb="18" eb="20">
      <t>ヨテイ</t>
    </rPh>
    <phoneticPr fontId="21"/>
  </si>
  <si>
    <t>-3.　地中熱直接利用等</t>
    <rPh sb="4" eb="6">
      <t>チチュウ</t>
    </rPh>
    <rPh sb="6" eb="7">
      <t>ネツ</t>
    </rPh>
    <phoneticPr fontId="21"/>
  </si>
  <si>
    <t>-2.　燃料電池</t>
    <phoneticPr fontId="21"/>
  </si>
  <si>
    <t>空調ポンプ制御の高度化</t>
    <phoneticPr fontId="21"/>
  </si>
  <si>
    <t>-3.　エネルギーの面的利用等</t>
    <rPh sb="10" eb="12">
      <t>メンテキ</t>
    </rPh>
    <rPh sb="12" eb="14">
      <t>リヨウ</t>
    </rPh>
    <rPh sb="14" eb="15">
      <t>トウ</t>
    </rPh>
    <phoneticPr fontId="21"/>
  </si>
  <si>
    <t>ハイブリットシステム</t>
    <phoneticPr fontId="21"/>
  </si>
  <si>
    <t>面的利用</t>
    <rPh sb="0" eb="2">
      <t>メンテキ</t>
    </rPh>
    <rPh sb="2" eb="4">
      <t>リヨウ</t>
    </rPh>
    <phoneticPr fontId="21"/>
  </si>
  <si>
    <t>面的利用</t>
    <phoneticPr fontId="21"/>
  </si>
  <si>
    <t>建物全体</t>
    <rPh sb="0" eb="2">
      <t>タテモノ</t>
    </rPh>
    <rPh sb="2" eb="4">
      <t>ゼンタイ</t>
    </rPh>
    <phoneticPr fontId="21"/>
  </si>
  <si>
    <t>補助対象工事の引渡し完了予定日</t>
    <rPh sb="7" eb="9">
      <t>ヒキワタ</t>
    </rPh>
    <rPh sb="10" eb="12">
      <t>カンリョウ</t>
    </rPh>
    <rPh sb="12" eb="14">
      <t>ヨテイ</t>
    </rPh>
    <rPh sb="14" eb="15">
      <t>ビ</t>
    </rPh>
    <phoneticPr fontId="21"/>
  </si>
  <si>
    <t>BEMS報告サイトの設定完了予定日</t>
    <rPh sb="4" eb="6">
      <t>ホウコク</t>
    </rPh>
    <rPh sb="10" eb="12">
      <t>セッテイ</t>
    </rPh>
    <rPh sb="12" eb="14">
      <t>カンリョウ</t>
    </rPh>
    <rPh sb="14" eb="16">
      <t>ヨテイ</t>
    </rPh>
    <rPh sb="16" eb="17">
      <t>ビ</t>
    </rPh>
    <phoneticPr fontId="21"/>
  </si>
  <si>
    <t>当該年度</t>
    <rPh sb="0" eb="2">
      <t>トウガイ</t>
    </rPh>
    <rPh sb="2" eb="4">
      <t>ネンド</t>
    </rPh>
    <phoneticPr fontId="21"/>
  </si>
  <si>
    <t>最終年度</t>
    <rPh sb="0" eb="2">
      <t>サイシュウ</t>
    </rPh>
    <rPh sb="2" eb="4">
      <t>ネンド</t>
    </rPh>
    <phoneticPr fontId="21"/>
  </si>
  <si>
    <t>補助対象工事に関する全ての支払い完了予定日</t>
    <rPh sb="0" eb="2">
      <t>ホジョ</t>
    </rPh>
    <rPh sb="2" eb="4">
      <t>タイショウ</t>
    </rPh>
    <rPh sb="4" eb="6">
      <t>コウジ</t>
    </rPh>
    <rPh sb="7" eb="8">
      <t>カン</t>
    </rPh>
    <rPh sb="10" eb="11">
      <t>スベ</t>
    </rPh>
    <rPh sb="13" eb="15">
      <t>シハラ</t>
    </rPh>
    <rPh sb="16" eb="18">
      <t>カンリョウ</t>
    </rPh>
    <rPh sb="18" eb="20">
      <t>ヨテイ</t>
    </rPh>
    <rPh sb="20" eb="21">
      <t>ビ</t>
    </rPh>
    <phoneticPr fontId="21"/>
  </si>
  <si>
    <t>-2.　オープンループ方式</t>
    <rPh sb="11" eb="13">
      <t>ホウシキ</t>
    </rPh>
    <phoneticPr fontId="21"/>
  </si>
  <si>
    <t>-3.　地中熱直接利用等</t>
    <rPh sb="4" eb="6">
      <t>チチュウ</t>
    </rPh>
    <rPh sb="6" eb="7">
      <t>ネツ</t>
    </rPh>
    <rPh sb="7" eb="9">
      <t>チョクセツ</t>
    </rPh>
    <rPh sb="9" eb="11">
      <t>リヨウ</t>
    </rPh>
    <rPh sb="11" eb="12">
      <t>トウ</t>
    </rPh>
    <phoneticPr fontId="21"/>
  </si>
  <si>
    <t>⑫</t>
    <phoneticPr fontId="21"/>
  </si>
  <si>
    <t>コージェネレーション設備の高度化</t>
    <rPh sb="10" eb="12">
      <t>セツビ</t>
    </rPh>
    <rPh sb="13" eb="16">
      <t>コウドカ</t>
    </rPh>
    <phoneticPr fontId="21"/>
  </si>
  <si>
    <t>⑬</t>
    <phoneticPr fontId="21"/>
  </si>
  <si>
    <t>⑭</t>
    <phoneticPr fontId="21"/>
  </si>
  <si>
    <t>⑮</t>
    <phoneticPr fontId="21"/>
  </si>
  <si>
    <t>自然採光システム</t>
    <rPh sb="0" eb="2">
      <t>シゼン</t>
    </rPh>
    <rPh sb="2" eb="4">
      <t>サイコウ</t>
    </rPh>
    <phoneticPr fontId="21"/>
  </si>
  <si>
    <t>超高効率変圧器</t>
    <rPh sb="0" eb="1">
      <t>チョウ</t>
    </rPh>
    <rPh sb="1" eb="4">
      <t>コウコウリツ</t>
    </rPh>
    <rPh sb="4" eb="7">
      <t>ヘンアツキ</t>
    </rPh>
    <phoneticPr fontId="21"/>
  </si>
  <si>
    <t>建物配置計画</t>
    <rPh sb="0" eb="2">
      <t>ケンチク</t>
    </rPh>
    <rPh sb="2" eb="3">
      <t>ショウ</t>
    </rPh>
    <phoneticPr fontId="21"/>
  </si>
  <si>
    <t>建物用途評価　(比率の高い用途）</t>
    <rPh sb="0" eb="2">
      <t>タテモノ</t>
    </rPh>
    <rPh sb="2" eb="4">
      <t>ヨウト</t>
    </rPh>
    <rPh sb="4" eb="6">
      <t>ヒョウカ</t>
    </rPh>
    <rPh sb="8" eb="10">
      <t>ヒリツ</t>
    </rPh>
    <rPh sb="11" eb="12">
      <t>タカ</t>
    </rPh>
    <rPh sb="13" eb="15">
      <t>ヨウト</t>
    </rPh>
    <phoneticPr fontId="21"/>
  </si>
  <si>
    <t>建物用途評価（建物全体）</t>
    <rPh sb="0" eb="2">
      <t>タテモノ</t>
    </rPh>
    <rPh sb="2" eb="4">
      <t>ヨウト</t>
    </rPh>
    <rPh sb="4" eb="6">
      <t>ヒョウカ</t>
    </rPh>
    <rPh sb="7" eb="9">
      <t>タテモノ</t>
    </rPh>
    <rPh sb="9" eb="11">
      <t>ゼンタイ</t>
    </rPh>
    <phoneticPr fontId="21"/>
  </si>
  <si>
    <t>新既</t>
    <rPh sb="0" eb="1">
      <t>シン</t>
    </rPh>
    <rPh sb="1" eb="2">
      <t>キ</t>
    </rPh>
    <phoneticPr fontId="21"/>
  </si>
  <si>
    <t>補助</t>
    <rPh sb="0" eb="2">
      <t>ホジョ</t>
    </rPh>
    <phoneticPr fontId="21"/>
  </si>
  <si>
    <t>WEBPRO
導入技術</t>
    <phoneticPr fontId="21"/>
  </si>
  <si>
    <t>新設</t>
    <rPh sb="0" eb="2">
      <t>シンセツ</t>
    </rPh>
    <phoneticPr fontId="21"/>
  </si>
  <si>
    <t>既設</t>
    <rPh sb="0" eb="2">
      <t>キセツ</t>
    </rPh>
    <phoneticPr fontId="21"/>
  </si>
  <si>
    <t>該</t>
    <rPh sb="0" eb="1">
      <t>ガイ</t>
    </rPh>
    <phoneticPr fontId="21"/>
  </si>
  <si>
    <t>－</t>
    <phoneticPr fontId="21"/>
  </si>
  <si>
    <t>必須</t>
    <phoneticPr fontId="21"/>
  </si>
  <si>
    <t>共同申請の場合のみ入力が必要な項目です。</t>
    <rPh sb="0" eb="2">
      <t>キョウドウ</t>
    </rPh>
    <rPh sb="2" eb="4">
      <t>シンセイ</t>
    </rPh>
    <rPh sb="5" eb="7">
      <t>バアイ</t>
    </rPh>
    <rPh sb="9" eb="11">
      <t>ニュウリョク</t>
    </rPh>
    <rPh sb="12" eb="14">
      <t>ヒツヨウ</t>
    </rPh>
    <rPh sb="15" eb="17">
      <t>コウモク</t>
    </rPh>
    <phoneticPr fontId="21"/>
  </si>
  <si>
    <t>-1.　吸収式冷凍機への蒸気利用</t>
    <rPh sb="4" eb="6">
      <t>キュウシュウ</t>
    </rPh>
    <rPh sb="6" eb="7">
      <t>シキ</t>
    </rPh>
    <rPh sb="7" eb="10">
      <t>レイトウキ</t>
    </rPh>
    <rPh sb="12" eb="14">
      <t>ジョウキ</t>
    </rPh>
    <rPh sb="14" eb="16">
      <t>リヨウ</t>
    </rPh>
    <phoneticPr fontId="21"/>
  </si>
  <si>
    <t>-2.　燃料電池</t>
    <rPh sb="4" eb="6">
      <t>ネンリョウ</t>
    </rPh>
    <rPh sb="6" eb="8">
      <t>デンチ</t>
    </rPh>
    <phoneticPr fontId="21"/>
  </si>
  <si>
    <t>⓭ＷＥＢＰＲＯ未評価技術１５項目</t>
    <phoneticPr fontId="21"/>
  </si>
  <si>
    <t>ＣＬＴ使用</t>
    <phoneticPr fontId="21"/>
  </si>
  <si>
    <t>ビルマル（EHP）</t>
    <phoneticPr fontId="21"/>
  </si>
  <si>
    <t>ビルマル（GHP）</t>
    <phoneticPr fontId="21"/>
  </si>
  <si>
    <t>パッケージエアコン</t>
    <phoneticPr fontId="21"/>
  </si>
  <si>
    <t>全熱交換器</t>
    <phoneticPr fontId="21"/>
  </si>
  <si>
    <t>全熱交換器組込型空調機</t>
    <phoneticPr fontId="21"/>
  </si>
  <si>
    <t>【高効率空調機】</t>
    <phoneticPr fontId="21"/>
  </si>
  <si>
    <t>【高効率熱源機】</t>
    <phoneticPr fontId="21"/>
  </si>
  <si>
    <t>【再エネ利用システム】</t>
    <phoneticPr fontId="21"/>
  </si>
  <si>
    <t>【流量・温度等可変システム】</t>
    <phoneticPr fontId="21"/>
  </si>
  <si>
    <t>【DCモータ】</t>
    <phoneticPr fontId="21"/>
  </si>
  <si>
    <t>【高効率電動機】</t>
    <rPh sb="1" eb="4">
      <t>コウコウリツ</t>
    </rPh>
    <rPh sb="4" eb="7">
      <t>デンドウキ</t>
    </rPh>
    <phoneticPr fontId="21"/>
  </si>
  <si>
    <t>【インバータファン】</t>
    <phoneticPr fontId="21"/>
  </si>
  <si>
    <t>台数制御システム</t>
    <rPh sb="0" eb="2">
      <t>ダイスウ</t>
    </rPh>
    <rPh sb="2" eb="4">
      <t>セイギョ</t>
    </rPh>
    <phoneticPr fontId="22"/>
  </si>
  <si>
    <t>CO濃度連動制御システム</t>
    <rPh sb="2" eb="4">
      <t>ノウド</t>
    </rPh>
    <rPh sb="4" eb="6">
      <t>レンドウ</t>
    </rPh>
    <rPh sb="6" eb="8">
      <t>セイギョ</t>
    </rPh>
    <phoneticPr fontId="22"/>
  </si>
  <si>
    <t>在室検知連動制御システム</t>
    <rPh sb="0" eb="2">
      <t>ザイシツ</t>
    </rPh>
    <rPh sb="2" eb="4">
      <t>ケンチ</t>
    </rPh>
    <rPh sb="4" eb="6">
      <t>レンドウ</t>
    </rPh>
    <rPh sb="6" eb="8">
      <t>セイギョ</t>
    </rPh>
    <phoneticPr fontId="22"/>
  </si>
  <si>
    <t>温度連動制御システム</t>
    <rPh sb="0" eb="2">
      <t>オンド</t>
    </rPh>
    <rPh sb="2" eb="4">
      <t>レンドウ</t>
    </rPh>
    <rPh sb="4" eb="6">
      <t>セイギョ</t>
    </rPh>
    <phoneticPr fontId="22"/>
  </si>
  <si>
    <t>ガス使用量連動制御システム</t>
    <rPh sb="2" eb="5">
      <t>シヨウリョウ</t>
    </rPh>
    <rPh sb="5" eb="7">
      <t>レンドウ</t>
    </rPh>
    <rPh sb="7" eb="9">
      <t>セイギョ</t>
    </rPh>
    <phoneticPr fontId="22"/>
  </si>
  <si>
    <t>燃焼機器連動制御システム</t>
    <rPh sb="0" eb="2">
      <t>ネンショウ</t>
    </rPh>
    <rPh sb="2" eb="4">
      <t>キキ</t>
    </rPh>
    <rPh sb="4" eb="6">
      <t>レンドウ</t>
    </rPh>
    <rPh sb="6" eb="8">
      <t>セイギョ</t>
    </rPh>
    <phoneticPr fontId="22"/>
  </si>
  <si>
    <t>臭気連動制御システム</t>
    <rPh sb="0" eb="2">
      <t>シュウキ</t>
    </rPh>
    <rPh sb="2" eb="4">
      <t>レンドウ</t>
    </rPh>
    <rPh sb="4" eb="6">
      <t>セイギョ</t>
    </rPh>
    <phoneticPr fontId="22"/>
  </si>
  <si>
    <t>在室検知制御システム</t>
    <rPh sb="0" eb="2">
      <t>ザイシツ</t>
    </rPh>
    <rPh sb="2" eb="4">
      <t>ケンチ</t>
    </rPh>
    <rPh sb="4" eb="6">
      <t>セイギョ</t>
    </rPh>
    <phoneticPr fontId="22"/>
  </si>
  <si>
    <t>明るさ検知制御システム</t>
    <rPh sb="0" eb="1">
      <t>アカ</t>
    </rPh>
    <rPh sb="3" eb="5">
      <t>ケンチ</t>
    </rPh>
    <rPh sb="5" eb="7">
      <t>セイギョ</t>
    </rPh>
    <phoneticPr fontId="22"/>
  </si>
  <si>
    <t>タイムスケジュール制御システム</t>
    <rPh sb="9" eb="11">
      <t>セイギョ</t>
    </rPh>
    <phoneticPr fontId="22"/>
  </si>
  <si>
    <t>デジタル個別制御システム</t>
    <rPh sb="4" eb="6">
      <t>コベツ</t>
    </rPh>
    <rPh sb="6" eb="8">
      <t>セイギョ</t>
    </rPh>
    <phoneticPr fontId="22"/>
  </si>
  <si>
    <t>入退室連動制御システム</t>
    <rPh sb="0" eb="3">
      <t>ニュウタイシツ</t>
    </rPh>
    <rPh sb="3" eb="5">
      <t>レンドウ</t>
    </rPh>
    <rPh sb="5" eb="7">
      <t>セイギョ</t>
    </rPh>
    <phoneticPr fontId="22"/>
  </si>
  <si>
    <t>タスク＆アンビエント照明</t>
    <rPh sb="10" eb="12">
      <t>ショウメイ</t>
    </rPh>
    <phoneticPr fontId="22"/>
  </si>
  <si>
    <t>ゾーニング制御</t>
    <rPh sb="5" eb="7">
      <t>セイギョ</t>
    </rPh>
    <phoneticPr fontId="22"/>
  </si>
  <si>
    <t>【有機EL照明器具】</t>
    <phoneticPr fontId="21"/>
  </si>
  <si>
    <t>【高輝度誘導灯】</t>
    <phoneticPr fontId="21"/>
  </si>
  <si>
    <t>入退室連動制御システム</t>
    <phoneticPr fontId="21"/>
  </si>
  <si>
    <t>「ⅳ　給湯設備　方式等」</t>
    <phoneticPr fontId="21"/>
  </si>
  <si>
    <t>「ⅴ　昇降機設備　方式等」</t>
    <rPh sb="3" eb="6">
      <t>ショウコウキ</t>
    </rPh>
    <rPh sb="6" eb="8">
      <t>セツビ</t>
    </rPh>
    <rPh sb="9" eb="11">
      <t>ホウシキ</t>
    </rPh>
    <rPh sb="11" eb="12">
      <t>トウ</t>
    </rPh>
    <phoneticPr fontId="21"/>
  </si>
  <si>
    <t>「ⅱ　再生可能・未利用エネルギー利用システム　方式等」</t>
    <rPh sb="3" eb="5">
      <t>サイセイ</t>
    </rPh>
    <rPh sb="5" eb="7">
      <t>カノウ</t>
    </rPh>
    <rPh sb="8" eb="11">
      <t>ミリヨウ</t>
    </rPh>
    <rPh sb="23" eb="25">
      <t>ホウシキ</t>
    </rPh>
    <rPh sb="25" eb="26">
      <t>トウ</t>
    </rPh>
    <phoneticPr fontId="21"/>
  </si>
  <si>
    <t>「ⅰ コージェネ設備　方式等」</t>
    <rPh sb="8" eb="10">
      <t>セツビ</t>
    </rPh>
    <rPh sb="11" eb="13">
      <t>ホウシキ</t>
    </rPh>
    <rPh sb="13" eb="14">
      <t>トウ</t>
    </rPh>
    <phoneticPr fontId="21"/>
  </si>
  <si>
    <t>ＷＥＢＰＲＯ
未評価技術
１５項目番号</t>
    <rPh sb="7" eb="10">
      <t>ミヒョウカ</t>
    </rPh>
    <rPh sb="10" eb="12">
      <t>ギジュツ</t>
    </rPh>
    <rPh sb="15" eb="17">
      <t>コウモク</t>
    </rPh>
    <rPh sb="17" eb="19">
      <t>バンゴウ</t>
    </rPh>
    <phoneticPr fontId="21"/>
  </si>
  <si>
    <t>【個別方式】</t>
    <rPh sb="1" eb="3">
      <t>コベツ</t>
    </rPh>
    <rPh sb="3" eb="5">
      <t>ホウシキ</t>
    </rPh>
    <phoneticPr fontId="21"/>
  </si>
  <si>
    <t>【中央方式】</t>
    <phoneticPr fontId="21"/>
  </si>
  <si>
    <t>【併用方式】</t>
    <phoneticPr fontId="21"/>
  </si>
  <si>
    <t>ヒートポンプ給湯機</t>
    <rPh sb="6" eb="8">
      <t>キュウトウ</t>
    </rPh>
    <rPh sb="8" eb="9">
      <t>キ</t>
    </rPh>
    <phoneticPr fontId="3"/>
  </si>
  <si>
    <t>潜熱回収型給湯機</t>
    <rPh sb="0" eb="2">
      <t>センネツ</t>
    </rPh>
    <rPh sb="2" eb="5">
      <t>カイシュウガタ</t>
    </rPh>
    <rPh sb="5" eb="7">
      <t>キュウトウ</t>
    </rPh>
    <rPh sb="7" eb="8">
      <t>キ</t>
    </rPh>
    <phoneticPr fontId="3"/>
  </si>
  <si>
    <t>小型貫流ボイラ</t>
    <rPh sb="0" eb="2">
      <t>コガタ</t>
    </rPh>
    <rPh sb="2" eb="4">
      <t>カンリュウ</t>
    </rPh>
    <phoneticPr fontId="3"/>
  </si>
  <si>
    <t>真空式温水ヒータ</t>
    <rPh sb="0" eb="2">
      <t>シンクウ</t>
    </rPh>
    <rPh sb="2" eb="3">
      <t>シキ</t>
    </rPh>
    <rPh sb="3" eb="5">
      <t>オンスイ</t>
    </rPh>
    <phoneticPr fontId="3"/>
  </si>
  <si>
    <t>無圧ボイラ</t>
    <rPh sb="0" eb="1">
      <t>ム</t>
    </rPh>
    <rPh sb="1" eb="2">
      <t>アツ</t>
    </rPh>
    <phoneticPr fontId="3"/>
  </si>
  <si>
    <t>地域熱供給（ＤＨＣ）</t>
    <rPh sb="0" eb="2">
      <t>チイキ</t>
    </rPh>
    <rPh sb="2" eb="3">
      <t>ネツ</t>
    </rPh>
    <rPh sb="3" eb="5">
      <t>キョウキュウ</t>
    </rPh>
    <phoneticPr fontId="3"/>
  </si>
  <si>
    <t>地中熱利用システム（ヒートポンプ）</t>
    <rPh sb="0" eb="2">
      <t>チチュウ</t>
    </rPh>
    <rPh sb="2" eb="3">
      <t>ネツ</t>
    </rPh>
    <rPh sb="3" eb="5">
      <t>リヨウ</t>
    </rPh>
    <phoneticPr fontId="3"/>
  </si>
  <si>
    <t>井水熱利用システム</t>
    <rPh sb="0" eb="1">
      <t>イ</t>
    </rPh>
    <rPh sb="1" eb="2">
      <t>スイ</t>
    </rPh>
    <rPh sb="2" eb="3">
      <t>ネツ</t>
    </rPh>
    <rPh sb="3" eb="5">
      <t>リヨウ</t>
    </rPh>
    <phoneticPr fontId="3"/>
  </si>
  <si>
    <t>太陽熱利用システム</t>
    <rPh sb="0" eb="3">
      <t>タイヨウネツ</t>
    </rPh>
    <rPh sb="3" eb="5">
      <t>リヨウ</t>
    </rPh>
    <phoneticPr fontId="3"/>
  </si>
  <si>
    <t>コージェネ排熱利用システム</t>
    <rPh sb="5" eb="7">
      <t>ハイネツ</t>
    </rPh>
    <rPh sb="7" eb="9">
      <t>リヨウ</t>
    </rPh>
    <phoneticPr fontId="3"/>
  </si>
  <si>
    <t>【常用】</t>
    <rPh sb="1" eb="3">
      <t>ジョウヨウ</t>
    </rPh>
    <phoneticPr fontId="21"/>
  </si>
  <si>
    <t>【非常用】</t>
    <phoneticPr fontId="21"/>
  </si>
  <si>
    <t>【人荷用】</t>
    <phoneticPr fontId="21"/>
  </si>
  <si>
    <t>第二次トップランナー変圧器</t>
    <phoneticPr fontId="21"/>
  </si>
  <si>
    <t>【鉛蓄電池】</t>
    <phoneticPr fontId="21"/>
  </si>
  <si>
    <t>【ＮＡＳ蓄電池】</t>
    <phoneticPr fontId="21"/>
  </si>
  <si>
    <t>【ニッケル水素電池】</t>
    <phoneticPr fontId="21"/>
  </si>
  <si>
    <t>【リチウムイオン電池】</t>
    <phoneticPr fontId="21"/>
  </si>
  <si>
    <t>太陽光発電用</t>
    <rPh sb="0" eb="3">
      <t>タイヨウコウ</t>
    </rPh>
    <rPh sb="3" eb="5">
      <t>ハツデン</t>
    </rPh>
    <rPh sb="5" eb="6">
      <t>ヨウ</t>
    </rPh>
    <phoneticPr fontId="22"/>
  </si>
  <si>
    <t>風力発電用</t>
    <rPh sb="0" eb="4">
      <t>フウリョクハツデン</t>
    </rPh>
    <rPh sb="4" eb="5">
      <t>ヨウ</t>
    </rPh>
    <phoneticPr fontId="22"/>
  </si>
  <si>
    <t>水力発電用</t>
    <rPh sb="0" eb="4">
      <t>スイリョクハツデン</t>
    </rPh>
    <rPh sb="4" eb="5">
      <t>ヨウ</t>
    </rPh>
    <phoneticPr fontId="22"/>
  </si>
  <si>
    <t>バイオマス発電用</t>
    <rPh sb="5" eb="8">
      <t>ハツデンヨウ</t>
    </rPh>
    <phoneticPr fontId="22"/>
  </si>
  <si>
    <t>【ガスタービン】</t>
    <phoneticPr fontId="21"/>
  </si>
  <si>
    <t>【風力発電】</t>
    <phoneticPr fontId="21"/>
  </si>
  <si>
    <t>【水力発電】</t>
    <phoneticPr fontId="21"/>
  </si>
  <si>
    <t>【ガスエンジン】</t>
    <phoneticPr fontId="21"/>
  </si>
  <si>
    <t>【ディーゼルエンジン】</t>
    <phoneticPr fontId="21"/>
  </si>
  <si>
    <t>【燃料電池】</t>
    <phoneticPr fontId="21"/>
  </si>
  <si>
    <t>排熱利用無し</t>
    <rPh sb="0" eb="2">
      <t>ハイネツ</t>
    </rPh>
    <rPh sb="2" eb="4">
      <t>リヨウ</t>
    </rPh>
    <rPh sb="4" eb="5">
      <t>ナシ</t>
    </rPh>
    <phoneticPr fontId="22"/>
  </si>
  <si>
    <t>空調利用</t>
    <rPh sb="0" eb="2">
      <t>クウチョウ</t>
    </rPh>
    <rPh sb="2" eb="4">
      <t>リヨウ</t>
    </rPh>
    <phoneticPr fontId="22"/>
  </si>
  <si>
    <t>給湯利用</t>
    <rPh sb="0" eb="2">
      <t>キュウトウ</t>
    </rPh>
    <rPh sb="2" eb="4">
      <t>リヨウ</t>
    </rPh>
    <phoneticPr fontId="22"/>
  </si>
  <si>
    <t>空調+給湯利用</t>
    <rPh sb="0" eb="2">
      <t>クウチョウ</t>
    </rPh>
    <rPh sb="3" eb="5">
      <t>キュウトウ</t>
    </rPh>
    <rPh sb="5" eb="7">
      <t>リヨウ</t>
    </rPh>
    <phoneticPr fontId="22"/>
  </si>
  <si>
    <t>面的利用</t>
    <rPh sb="0" eb="2">
      <t>メンテキ</t>
    </rPh>
    <rPh sb="2" eb="4">
      <t>リヨウ</t>
    </rPh>
    <phoneticPr fontId="22"/>
  </si>
  <si>
    <t>【太陽光発電】</t>
    <phoneticPr fontId="21"/>
  </si>
  <si>
    <t>【バイオマス発電】</t>
    <phoneticPr fontId="21"/>
  </si>
  <si>
    <t>全量自家消費</t>
    <rPh sb="0" eb="4">
      <t>ゼンリョウジカ</t>
    </rPh>
    <rPh sb="4" eb="6">
      <t>ショウヒ</t>
    </rPh>
    <phoneticPr fontId="22"/>
  </si>
  <si>
    <t>全量売電</t>
    <rPh sb="0" eb="2">
      <t>ゼンリョウ</t>
    </rPh>
    <rPh sb="2" eb="4">
      <t>バイデン</t>
    </rPh>
    <phoneticPr fontId="22"/>
  </si>
  <si>
    <t>余剰売電</t>
    <rPh sb="0" eb="2">
      <t>ヨジョウ</t>
    </rPh>
    <rPh sb="2" eb="4">
      <t>バイデン</t>
    </rPh>
    <phoneticPr fontId="22"/>
  </si>
  <si>
    <t>【高効率空調機】</t>
    <rPh sb="1" eb="4">
      <t>コウコウリツ</t>
    </rPh>
    <rPh sb="4" eb="6">
      <t>クウチョウ</t>
    </rPh>
    <rPh sb="6" eb="7">
      <t>キ</t>
    </rPh>
    <phoneticPr fontId="21"/>
  </si>
  <si>
    <t>ルームエアコン（い）</t>
    <phoneticPr fontId="21"/>
  </si>
  <si>
    <t>全熱交換器</t>
    <rPh sb="0" eb="1">
      <t>ゼン</t>
    </rPh>
    <rPh sb="1" eb="2">
      <t>ネツ</t>
    </rPh>
    <rPh sb="2" eb="5">
      <t>コウカンキ</t>
    </rPh>
    <phoneticPr fontId="21"/>
  </si>
  <si>
    <t>全熱交換器組込型空調機</t>
    <rPh sb="0" eb="1">
      <t>ゼン</t>
    </rPh>
    <rPh sb="1" eb="2">
      <t>ネツ</t>
    </rPh>
    <rPh sb="2" eb="5">
      <t>コウカンキ</t>
    </rPh>
    <rPh sb="5" eb="7">
      <t>クミコ</t>
    </rPh>
    <rPh sb="7" eb="8">
      <t>ガタ</t>
    </rPh>
    <rPh sb="8" eb="10">
      <t>クウチョウ</t>
    </rPh>
    <rPh sb="10" eb="11">
      <t>キ</t>
    </rPh>
    <phoneticPr fontId="21"/>
  </si>
  <si>
    <t>吸収式冷温水機</t>
    <rPh sb="0" eb="2">
      <t>キュウシュウ</t>
    </rPh>
    <rPh sb="2" eb="3">
      <t>シキ</t>
    </rPh>
    <rPh sb="3" eb="6">
      <t>レイオンスイ</t>
    </rPh>
    <rPh sb="6" eb="7">
      <t>キ</t>
    </rPh>
    <phoneticPr fontId="21"/>
  </si>
  <si>
    <t>熱回収ヒートポンプ</t>
    <rPh sb="0" eb="1">
      <t>ネツ</t>
    </rPh>
    <rPh sb="1" eb="3">
      <t>カイシュウ</t>
    </rPh>
    <phoneticPr fontId="21"/>
  </si>
  <si>
    <t>【高効率熱源機】</t>
    <rPh sb="1" eb="4">
      <t>コウコウリツ</t>
    </rPh>
    <rPh sb="4" eb="6">
      <t>ネツゲン</t>
    </rPh>
    <rPh sb="6" eb="7">
      <t>キ</t>
    </rPh>
    <phoneticPr fontId="21"/>
  </si>
  <si>
    <t>【再エネ利用システム】</t>
    <rPh sb="1" eb="2">
      <t>サイ</t>
    </rPh>
    <rPh sb="4" eb="6">
      <t>リヨウ</t>
    </rPh>
    <phoneticPr fontId="21"/>
  </si>
  <si>
    <t>空調ファンの人感センサ変風量制御</t>
    <rPh sb="0" eb="2">
      <t>クウチョウ</t>
    </rPh>
    <rPh sb="6" eb="8">
      <t>ジンカン</t>
    </rPh>
    <rPh sb="11" eb="12">
      <t>ヘン</t>
    </rPh>
    <rPh sb="12" eb="14">
      <t>フウリョウ</t>
    </rPh>
    <rPh sb="14" eb="16">
      <t>セイギョ</t>
    </rPh>
    <phoneticPr fontId="21"/>
  </si>
  <si>
    <t>送水圧力設定制御システム</t>
    <rPh sb="0" eb="2">
      <t>ソウスイ</t>
    </rPh>
    <rPh sb="2" eb="4">
      <t>アツリョク</t>
    </rPh>
    <rPh sb="4" eb="6">
      <t>セッテイ</t>
    </rPh>
    <rPh sb="6" eb="8">
      <t>セイギョ</t>
    </rPh>
    <phoneticPr fontId="21"/>
  </si>
  <si>
    <t>冷却塔ファン変風量制御</t>
    <rPh sb="0" eb="3">
      <t>レイキャクトウ</t>
    </rPh>
    <rPh sb="6" eb="7">
      <t>ヘン</t>
    </rPh>
    <rPh sb="7" eb="9">
      <t>フウリョウ</t>
    </rPh>
    <rPh sb="9" eb="11">
      <t>セイギョ</t>
    </rPh>
    <phoneticPr fontId="21"/>
  </si>
  <si>
    <t>デシカント空調</t>
    <rPh sb="5" eb="7">
      <t>クウチョウ</t>
    </rPh>
    <phoneticPr fontId="21"/>
  </si>
  <si>
    <t>デシカント全熱交換器</t>
    <rPh sb="5" eb="10">
      <t>ゼンネツコウカンキ</t>
    </rPh>
    <phoneticPr fontId="21"/>
  </si>
  <si>
    <t>高顕熱型ビルマルチエアコン</t>
    <rPh sb="1" eb="3">
      <t>ケンネツ</t>
    </rPh>
    <rPh sb="3" eb="4">
      <t>ガタ</t>
    </rPh>
    <phoneticPr fontId="21"/>
  </si>
  <si>
    <t>ガス使用量連動制御システム</t>
    <rPh sb="2" eb="4">
      <t>シヨウ</t>
    </rPh>
    <rPh sb="4" eb="5">
      <t>リョウ</t>
    </rPh>
    <rPh sb="5" eb="7">
      <t>レンドウ</t>
    </rPh>
    <rPh sb="7" eb="9">
      <t>セイギョ</t>
    </rPh>
    <phoneticPr fontId="21"/>
  </si>
  <si>
    <t>【中央方式】</t>
    <rPh sb="1" eb="3">
      <t>チュウオウ</t>
    </rPh>
    <rPh sb="3" eb="5">
      <t>ホウシキ</t>
    </rPh>
    <phoneticPr fontId="21"/>
  </si>
  <si>
    <t>【併用方式】</t>
    <rPh sb="1" eb="3">
      <t>ヘイヨウ</t>
    </rPh>
    <rPh sb="3" eb="5">
      <t>ホウシキ</t>
    </rPh>
    <phoneticPr fontId="21"/>
  </si>
  <si>
    <t>真空式温水ヒータ</t>
    <rPh sb="0" eb="2">
      <t>シンクウ</t>
    </rPh>
    <rPh sb="2" eb="3">
      <t>シキ</t>
    </rPh>
    <rPh sb="3" eb="5">
      <t>オンスイ</t>
    </rPh>
    <phoneticPr fontId="21"/>
  </si>
  <si>
    <t>無圧ボイラ</t>
    <rPh sb="0" eb="1">
      <t>ム</t>
    </rPh>
    <rPh sb="1" eb="2">
      <t>アツ</t>
    </rPh>
    <phoneticPr fontId="21"/>
  </si>
  <si>
    <t>地中熱利用システム（ヒートポンプ）</t>
    <rPh sb="0" eb="2">
      <t>チチュウ</t>
    </rPh>
    <rPh sb="2" eb="3">
      <t>ネツ</t>
    </rPh>
    <rPh sb="3" eb="5">
      <t>リヨウ</t>
    </rPh>
    <phoneticPr fontId="21"/>
  </si>
  <si>
    <t>井水熱利用システム</t>
    <rPh sb="0" eb="2">
      <t>イスイ</t>
    </rPh>
    <rPh sb="2" eb="3">
      <t>ネツ</t>
    </rPh>
    <rPh sb="3" eb="5">
      <t>リヨウ</t>
    </rPh>
    <phoneticPr fontId="21"/>
  </si>
  <si>
    <t>ハイブリッドシステム</t>
    <phoneticPr fontId="21"/>
  </si>
  <si>
    <t>【非常用】</t>
    <rPh sb="1" eb="4">
      <t>ヒジョウヨウ</t>
    </rPh>
    <phoneticPr fontId="21"/>
  </si>
  <si>
    <t>【人荷用】</t>
    <rPh sb="1" eb="2">
      <t>ヒト</t>
    </rPh>
    <rPh sb="2" eb="3">
      <t>ニ</t>
    </rPh>
    <rPh sb="3" eb="4">
      <t>ヨウ</t>
    </rPh>
    <phoneticPr fontId="21"/>
  </si>
  <si>
    <t>VVVF制御（電力回生あり、ギアレス）</t>
    <rPh sb="4" eb="6">
      <t>セイギョ</t>
    </rPh>
    <rPh sb="7" eb="9">
      <t>デンリョク</t>
    </rPh>
    <rPh sb="9" eb="11">
      <t>カイセイ</t>
    </rPh>
    <phoneticPr fontId="21"/>
  </si>
  <si>
    <t>VVVF制御（電力回生あり）</t>
    <phoneticPr fontId="21"/>
  </si>
  <si>
    <t>VVVF制御（電力回生無し、ギアレス）</t>
    <rPh sb="11" eb="12">
      <t>ナ</t>
    </rPh>
    <phoneticPr fontId="21"/>
  </si>
  <si>
    <t>VVVF制御（電力回生無し）</t>
    <phoneticPr fontId="21"/>
  </si>
  <si>
    <t>交流帰還制御</t>
    <rPh sb="0" eb="2">
      <t>コウリュウ</t>
    </rPh>
    <rPh sb="2" eb="4">
      <t>キカン</t>
    </rPh>
    <rPh sb="4" eb="6">
      <t>セイギョ</t>
    </rPh>
    <phoneticPr fontId="21"/>
  </si>
  <si>
    <t>群管理制御</t>
    <rPh sb="0" eb="1">
      <t>グン</t>
    </rPh>
    <rPh sb="1" eb="3">
      <t>カンリ</t>
    </rPh>
    <rPh sb="3" eb="5">
      <t>セイギョ</t>
    </rPh>
    <phoneticPr fontId="21"/>
  </si>
  <si>
    <t>【鉛蓄電池】</t>
    <rPh sb="1" eb="2">
      <t>ナマリ</t>
    </rPh>
    <rPh sb="2" eb="5">
      <t>チクデンチ</t>
    </rPh>
    <phoneticPr fontId="21"/>
  </si>
  <si>
    <t>風力発電用</t>
    <rPh sb="0" eb="2">
      <t>フウリョク</t>
    </rPh>
    <rPh sb="2" eb="5">
      <t>ハツデンヨウ</t>
    </rPh>
    <phoneticPr fontId="21"/>
  </si>
  <si>
    <t>水力発電用</t>
    <rPh sb="0" eb="2">
      <t>スイリョク</t>
    </rPh>
    <rPh sb="2" eb="4">
      <t>ハツデン</t>
    </rPh>
    <rPh sb="4" eb="5">
      <t>ヨウ</t>
    </rPh>
    <phoneticPr fontId="21"/>
  </si>
  <si>
    <t>【NAS蓄電池】</t>
    <rPh sb="4" eb="7">
      <t>チクデンチ</t>
    </rPh>
    <phoneticPr fontId="21"/>
  </si>
  <si>
    <t>【ニッケル水素電池】</t>
    <rPh sb="5" eb="7">
      <t>スイソ</t>
    </rPh>
    <rPh sb="7" eb="9">
      <t>デンチ</t>
    </rPh>
    <phoneticPr fontId="21"/>
  </si>
  <si>
    <t>【リチウムイオン電池】</t>
    <rPh sb="8" eb="10">
      <t>デンチ</t>
    </rPh>
    <phoneticPr fontId="21"/>
  </si>
  <si>
    <t>高効率設備</t>
    <rPh sb="0" eb="3">
      <t>コウコウリツ</t>
    </rPh>
    <rPh sb="3" eb="5">
      <t>セツビ</t>
    </rPh>
    <phoneticPr fontId="21"/>
  </si>
  <si>
    <t>その他</t>
    <rPh sb="2" eb="3">
      <t>タ</t>
    </rPh>
    <phoneticPr fontId="21"/>
  </si>
  <si>
    <t>ⅱ</t>
    <phoneticPr fontId="21"/>
  </si>
  <si>
    <t>排熱利用無し</t>
    <rPh sb="0" eb="2">
      <t>ハイネツ</t>
    </rPh>
    <rPh sb="2" eb="4">
      <t>リヨウ</t>
    </rPh>
    <rPh sb="4" eb="5">
      <t>ナ</t>
    </rPh>
    <phoneticPr fontId="21"/>
  </si>
  <si>
    <t>【ＤＣモーター】</t>
    <phoneticPr fontId="21"/>
  </si>
  <si>
    <t>【高輝度誘導灯】</t>
    <rPh sb="1" eb="2">
      <t>コウ</t>
    </rPh>
    <rPh sb="2" eb="3">
      <t>カガヤ</t>
    </rPh>
    <rPh sb="3" eb="4">
      <t>ド</t>
    </rPh>
    <rPh sb="4" eb="7">
      <t>ユウドウトウ</t>
    </rPh>
    <phoneticPr fontId="21"/>
  </si>
  <si>
    <t>【燃料電池】</t>
    <rPh sb="1" eb="3">
      <t>ネンリョウ</t>
    </rPh>
    <rPh sb="3" eb="5">
      <t>デンチ</t>
    </rPh>
    <phoneticPr fontId="21"/>
  </si>
  <si>
    <t>【太陽光発電】</t>
    <rPh sb="1" eb="6">
      <t>タイヨウコウハツデン</t>
    </rPh>
    <phoneticPr fontId="21"/>
  </si>
  <si>
    <t>【風力発電】</t>
    <rPh sb="1" eb="3">
      <t>フウリョク</t>
    </rPh>
    <rPh sb="3" eb="5">
      <t>ハツデン</t>
    </rPh>
    <phoneticPr fontId="21"/>
  </si>
  <si>
    <t>【水力発電】</t>
    <rPh sb="1" eb="3">
      <t>スイリョク</t>
    </rPh>
    <rPh sb="3" eb="5">
      <t>ハツデン</t>
    </rPh>
    <phoneticPr fontId="21"/>
  </si>
  <si>
    <t>【バイオマス発電】</t>
    <rPh sb="6" eb="8">
      <t>ハツデン</t>
    </rPh>
    <phoneticPr fontId="21"/>
  </si>
  <si>
    <t>補助事業完了後、事業完了後１年間（新築、増築及び改築の建築物が補助対象の事業は２年間）のエネルギー使用状況と、ＺＥＢに資する技術の導入効果等を分析、自己評価して、「実施状況報告書」及び「BEMS計測データ（ローデータ）」を ＳＩＩに提出しなければならないことを了承している。</t>
    <rPh sb="90" eb="91">
      <t>オヨ</t>
    </rPh>
    <rPh sb="97" eb="99">
      <t>ケイソク</t>
    </rPh>
    <phoneticPr fontId="21"/>
  </si>
  <si>
    <t>⓭ＷＥＢＰＲＯ未評価技術１５項目</t>
    <rPh sb="7" eb="10">
      <t>ミヒョウカ</t>
    </rPh>
    <rPh sb="10" eb="12">
      <t>ギジュツ</t>
    </rPh>
    <rPh sb="14" eb="16">
      <t>コウモク</t>
    </rPh>
    <phoneticPr fontId="21"/>
  </si>
  <si>
    <t>➢ このシート「概略予算書（ＷＥＢＰＲＯ未評価技術１５項目に係わる経費）」内の</t>
    <rPh sb="37" eb="38">
      <t>ナイ</t>
    </rPh>
    <phoneticPr fontId="21"/>
  </si>
  <si>
    <t>　ＷＥＢＰＲＯ未評価技術１５項目番号を入力の合計欄から数式でリンクされています。</t>
    <phoneticPr fontId="21"/>
  </si>
  <si>
    <t>➢ 　ＷＥＢＰＲＯ未評価技術１５項目入力分は（内訳）のＷＥＢＰＲＯ未評価技術１５項目番号欄のプルダウンから①～⑮を選択し入力してください。</t>
    <rPh sb="9" eb="12">
      <t>ミヒョウカ</t>
    </rPh>
    <rPh sb="12" eb="14">
      <t>ギジュツ</t>
    </rPh>
    <rPh sb="18" eb="20">
      <t>ニュウリョク</t>
    </rPh>
    <rPh sb="20" eb="21">
      <t>ブン</t>
    </rPh>
    <rPh sb="44" eb="45">
      <t>ラン</t>
    </rPh>
    <rPh sb="60" eb="62">
      <t>ニュウリョク</t>
    </rPh>
    <phoneticPr fontId="21"/>
  </si>
  <si>
    <t>概略予算書</t>
    <rPh sb="0" eb="2">
      <t>ガイリャク</t>
    </rPh>
    <rPh sb="2" eb="5">
      <t>ヨサンショ</t>
    </rPh>
    <phoneticPr fontId="21"/>
  </si>
  <si>
    <t>集計・内訳</t>
    <rPh sb="0" eb="2">
      <t>シュウケイ</t>
    </rPh>
    <rPh sb="3" eb="5">
      <t>ウチワケ</t>
    </rPh>
    <phoneticPr fontId="21"/>
  </si>
  <si>
    <t>①</t>
    <phoneticPr fontId="21"/>
  </si>
  <si>
    <t>②</t>
    <phoneticPr fontId="21"/>
  </si>
  <si>
    <t>（別添２） ＷＥＢＰＲＯ未評価技術１５項目システム概念図</t>
    <rPh sb="1" eb="3">
      <t>ベッテン</t>
    </rPh>
    <rPh sb="12" eb="15">
      <t>ミヒョウカ</t>
    </rPh>
    <rPh sb="15" eb="17">
      <t>ギジュツ</t>
    </rPh>
    <rPh sb="19" eb="21">
      <t>コウモク</t>
    </rPh>
    <phoneticPr fontId="21"/>
  </si>
  <si>
    <t>■入力シート２_⑮ZEBの実現に資する技術</t>
    <rPh sb="1" eb="3">
      <t>ニュウリョク</t>
    </rPh>
    <rPh sb="13" eb="15">
      <t>ジツゲン</t>
    </rPh>
    <rPh sb="16" eb="17">
      <t>シ</t>
    </rPh>
    <rPh sb="19" eb="21">
      <t>ギジュツ</t>
    </rPh>
    <phoneticPr fontId="21"/>
  </si>
  <si>
    <t>トップライト</t>
    <phoneticPr fontId="21"/>
  </si>
  <si>
    <t>ハイサイドライト</t>
    <phoneticPr fontId="21"/>
  </si>
  <si>
    <t>採光用特殊ブラインド</t>
    <rPh sb="0" eb="3">
      <t>サイコウヨウ</t>
    </rPh>
    <rPh sb="3" eb="5">
      <t>トクシュ</t>
    </rPh>
    <phoneticPr fontId="21"/>
  </si>
  <si>
    <t>採光窓フィルム/パネル</t>
    <rPh sb="0" eb="2">
      <t>サイコウ</t>
    </rPh>
    <rPh sb="2" eb="3">
      <t>マド</t>
    </rPh>
    <phoneticPr fontId="21"/>
  </si>
  <si>
    <t>反射ミラー</t>
    <rPh sb="0" eb="2">
      <t>ハンシャ</t>
    </rPh>
    <phoneticPr fontId="21"/>
  </si>
  <si>
    <t>光ファイバー</t>
    <rPh sb="0" eb="1">
      <t>ヒカリ</t>
    </rPh>
    <phoneticPr fontId="21"/>
  </si>
  <si>
    <t>【自然遮熱】</t>
    <rPh sb="1" eb="3">
      <t>シゼン</t>
    </rPh>
    <rPh sb="3" eb="5">
      <t>シャネツ</t>
    </rPh>
    <phoneticPr fontId="21"/>
  </si>
  <si>
    <t>太陽光パネル、その他日射遮蔽</t>
    <rPh sb="0" eb="3">
      <t>タイヨウコウ</t>
    </rPh>
    <rPh sb="9" eb="10">
      <t>タ</t>
    </rPh>
    <rPh sb="10" eb="12">
      <t>ニッシャ</t>
    </rPh>
    <rPh sb="12" eb="14">
      <t>シャヘイ</t>
    </rPh>
    <phoneticPr fontId="21"/>
  </si>
  <si>
    <t>屋上・壁面緑化</t>
    <rPh sb="0" eb="2">
      <t>オクジョウ</t>
    </rPh>
    <rPh sb="3" eb="4">
      <t>カベ</t>
    </rPh>
    <rPh sb="4" eb="5">
      <t>メン</t>
    </rPh>
    <rPh sb="5" eb="6">
      <t>ミドリ</t>
    </rPh>
    <rPh sb="6" eb="7">
      <t>カ</t>
    </rPh>
    <phoneticPr fontId="21"/>
  </si>
  <si>
    <t>クール・ヒートトレンチ（チューブ）</t>
    <phoneticPr fontId="21"/>
  </si>
  <si>
    <t>【日射遮熱】</t>
    <rPh sb="1" eb="3">
      <t>ニッシャ</t>
    </rPh>
    <rPh sb="3" eb="5">
      <t>シャネツ</t>
    </rPh>
    <phoneticPr fontId="21"/>
  </si>
  <si>
    <t>ハイサイドライト</t>
    <phoneticPr fontId="21"/>
  </si>
  <si>
    <t>超高効率変圧器</t>
    <rPh sb="0" eb="1">
      <t>チョウ</t>
    </rPh>
    <rPh sb="1" eb="2">
      <t>コウ</t>
    </rPh>
    <rPh sb="2" eb="4">
      <t>コウリツ</t>
    </rPh>
    <rPh sb="4" eb="7">
      <t>ヘンアツキ</t>
    </rPh>
    <phoneticPr fontId="21"/>
  </si>
  <si>
    <t>ハイブリッド給湯システム等</t>
    <rPh sb="6" eb="8">
      <t>キュウトウ</t>
    </rPh>
    <rPh sb="12" eb="13">
      <t>トウ</t>
    </rPh>
    <phoneticPr fontId="21"/>
  </si>
  <si>
    <t>ハイブリッド給湯システム等</t>
    <rPh sb="12" eb="13">
      <t>トウ</t>
    </rPh>
    <phoneticPr fontId="21"/>
  </si>
  <si>
    <t>代表対象系統名、合計系統数</t>
    <phoneticPr fontId="21"/>
  </si>
  <si>
    <t>冷却水変流量制御</t>
    <rPh sb="0" eb="3">
      <t>レイキャクスイ</t>
    </rPh>
    <rPh sb="3" eb="4">
      <t>ヘン</t>
    </rPh>
    <rPh sb="4" eb="5">
      <t>リュウ</t>
    </rPh>
    <rPh sb="5" eb="6">
      <t>リョウ</t>
    </rPh>
    <rPh sb="6" eb="8">
      <t>セイギョ</t>
    </rPh>
    <phoneticPr fontId="21"/>
  </si>
  <si>
    <t>代表機の冷房能力(kW)、暖房能力(kW)、定格COPc、定格COPh、制御方法、合計台数</t>
    <phoneticPr fontId="21"/>
  </si>
  <si>
    <t>外気利用・抑制システム</t>
    <rPh sb="0" eb="2">
      <t>ガイキ</t>
    </rPh>
    <rPh sb="2" eb="4">
      <t>リヨウ</t>
    </rPh>
    <rPh sb="5" eb="7">
      <t>ヨクセイ</t>
    </rPh>
    <phoneticPr fontId="21"/>
  </si>
  <si>
    <t>CO2濃度外気量制御</t>
    <rPh sb="3" eb="5">
      <t>ノウド</t>
    </rPh>
    <rPh sb="5" eb="7">
      <t>ガイキ</t>
    </rPh>
    <rPh sb="7" eb="8">
      <t>リョウ</t>
    </rPh>
    <rPh sb="8" eb="10">
      <t>セイギョ</t>
    </rPh>
    <phoneticPr fontId="21"/>
  </si>
  <si>
    <t>【外気利用・抑制システム】</t>
    <rPh sb="6" eb="8">
      <t>ヨクセイ</t>
    </rPh>
    <phoneticPr fontId="21"/>
  </si>
  <si>
    <t>【外気利用・抑制システム】</t>
    <rPh sb="1" eb="3">
      <t>ガイキ</t>
    </rPh>
    <rPh sb="3" eb="5">
      <t>リヨウ</t>
    </rPh>
    <rPh sb="6" eb="8">
      <t>ヨクセイ</t>
    </rPh>
    <phoneticPr fontId="21"/>
  </si>
  <si>
    <t>CO2濃度外気量制御</t>
    <rPh sb="3" eb="10">
      <t>ノウドガイキリョウセイギョ</t>
    </rPh>
    <phoneticPr fontId="21"/>
  </si>
  <si>
    <t>代表機について外気量、排気量、熱交換効率、合計台数</t>
    <phoneticPr fontId="21"/>
  </si>
  <si>
    <t>代表対象系統名、制御種別（圧力、他）、合計系統数</t>
    <phoneticPr fontId="21"/>
  </si>
  <si>
    <t>代表対象系統名、インバータ容量、合計系統数</t>
    <rPh sb="13" eb="15">
      <t>ヨウリョウ</t>
    </rPh>
    <phoneticPr fontId="21"/>
  </si>
  <si>
    <t>代表対象系統名、インバータ容量、合計系統数</t>
    <phoneticPr fontId="21"/>
  </si>
  <si>
    <t>代表対象系統名、風量(m3/ｈ)、除湿能力(kg/h)、合計台数</t>
    <rPh sb="0" eb="2">
      <t>ダイヒョウ</t>
    </rPh>
    <rPh sb="2" eb="4">
      <t>タイショウ</t>
    </rPh>
    <rPh sb="4" eb="6">
      <t>ケイトウ</t>
    </rPh>
    <rPh sb="6" eb="7">
      <t>メイ</t>
    </rPh>
    <rPh sb="8" eb="10">
      <t>フウリョウ</t>
    </rPh>
    <rPh sb="17" eb="19">
      <t>ジョシツ</t>
    </rPh>
    <rPh sb="19" eb="21">
      <t>ノウリョク</t>
    </rPh>
    <phoneticPr fontId="21"/>
  </si>
  <si>
    <t>代表対象系統名、風量(m3/ｈ)、除湿能力(kg/h)、合計台数</t>
    <phoneticPr fontId="21"/>
  </si>
  <si>
    <t>利用熱量(GJ/年)、地中熱利用温度（　℃～　℃）</t>
    <phoneticPr fontId="21"/>
  </si>
  <si>
    <t>利用熱量(GJ/年)、井水利用温度（　℃～　℃）</t>
    <phoneticPr fontId="21"/>
  </si>
  <si>
    <t>熱利用先、利用熱量(GJ/年）、太陽熱利用温度（　℃～　℃）、他</t>
    <phoneticPr fontId="21"/>
  </si>
  <si>
    <t>熱利用先、利用熱量(GJ/年）、排熱利用温度（　℃～　℃）、他</t>
    <phoneticPr fontId="21"/>
  </si>
  <si>
    <t>機器ごとに仕様を記入（相φ線数W、容量(kVA)、台数）</t>
    <phoneticPr fontId="21"/>
  </si>
  <si>
    <t>出力(kW)、発電量(GJ/年)、燃料種別、台数</t>
    <phoneticPr fontId="21"/>
  </si>
  <si>
    <t>集熱器種別（平板型、真空管式、他）、集熱面積(m2)、集熱量(GJ/年)、熱利用先</t>
    <phoneticPr fontId="21"/>
  </si>
  <si>
    <t>地中熱利用量(ＧJ/年)、地中熱温度(℃)、熱利用先</t>
    <phoneticPr fontId="21"/>
  </si>
  <si>
    <t>方位、緑化面積(m2)</t>
    <phoneticPr fontId="21"/>
  </si>
  <si>
    <t>ー</t>
    <phoneticPr fontId="21"/>
  </si>
  <si>
    <t>超高効率変圧器</t>
    <rPh sb="2" eb="3">
      <t>コウ</t>
    </rPh>
    <phoneticPr fontId="21"/>
  </si>
  <si>
    <t>補助金に係る工事の完了及び工事代金の支払が事業期間内に完了しなかった場合、交付決定の取り消しとなる場合があることを了承している。</t>
    <rPh sb="11" eb="12">
      <t>オヨ</t>
    </rPh>
    <rPh sb="27" eb="29">
      <t>カンリョウ</t>
    </rPh>
    <rPh sb="34" eb="36">
      <t>バアイ</t>
    </rPh>
    <rPh sb="37" eb="39">
      <t>コウフ</t>
    </rPh>
    <rPh sb="39" eb="41">
      <t>ケッテイ</t>
    </rPh>
    <rPh sb="42" eb="43">
      <t>ト</t>
    </rPh>
    <rPh sb="44" eb="45">
      <t>ケ</t>
    </rPh>
    <rPh sb="49" eb="51">
      <t>バアイ</t>
    </rPh>
    <rPh sb="57" eb="59">
      <t>リョウショウ</t>
    </rPh>
    <phoneticPr fontId="43"/>
  </si>
  <si>
    <t>方位、遮蔽面積(m2)</t>
    <rPh sb="3" eb="5">
      <t>シャヘイ</t>
    </rPh>
    <phoneticPr fontId="21"/>
  </si>
  <si>
    <t>積載重量(kg)、定格速度(m/min)、電動機(kw)、台数</t>
    <rPh sb="0" eb="2">
      <t>セキサイ</t>
    </rPh>
    <rPh sb="2" eb="4">
      <t>ジュウリョウ</t>
    </rPh>
    <rPh sb="9" eb="11">
      <t>テイカク</t>
    </rPh>
    <rPh sb="11" eb="13">
      <t>ソクド</t>
    </rPh>
    <rPh sb="21" eb="24">
      <t>デンドウキ</t>
    </rPh>
    <rPh sb="29" eb="31">
      <t>ダイスウ</t>
    </rPh>
    <phoneticPr fontId="21"/>
  </si>
  <si>
    <t>積載重量(kg)、定格速度(m/min)、電動機(kw)、台数</t>
    <phoneticPr fontId="21"/>
  </si>
  <si>
    <t>主な制御項目</t>
    <rPh sb="0" eb="1">
      <t>オモ</t>
    </rPh>
    <rPh sb="2" eb="4">
      <t>セイギョ</t>
    </rPh>
    <rPh sb="4" eb="6">
      <t>コウモク</t>
    </rPh>
    <phoneticPr fontId="21"/>
  </si>
  <si>
    <t>設計</t>
  </si>
  <si>
    <t>「商業登記簿（現在事項全部証明書）」に記載の役員（監査役を含む）を全て記入していますか</t>
    <rPh sb="19" eb="21">
      <t>キサイ</t>
    </rPh>
    <rPh sb="22" eb="24">
      <t>ヤクイン</t>
    </rPh>
    <rPh sb="25" eb="28">
      <t>カンサヤク</t>
    </rPh>
    <rPh sb="29" eb="30">
      <t>フク</t>
    </rPh>
    <rPh sb="33" eb="34">
      <t>スベ</t>
    </rPh>
    <rPh sb="35" eb="37">
      <t>キニュウ</t>
    </rPh>
    <phoneticPr fontId="21"/>
  </si>
  <si>
    <t>補助事業に関する社内外の実施体制図を作成していますか</t>
    <rPh sb="0" eb="2">
      <t>ホジョ</t>
    </rPh>
    <rPh sb="2" eb="4">
      <t>ジギョウ</t>
    </rPh>
    <rPh sb="5" eb="6">
      <t>カン</t>
    </rPh>
    <rPh sb="8" eb="9">
      <t>シャ</t>
    </rPh>
    <rPh sb="9" eb="10">
      <t>ナイ</t>
    </rPh>
    <rPh sb="10" eb="11">
      <t>ガイ</t>
    </rPh>
    <rPh sb="12" eb="14">
      <t>ジッシ</t>
    </rPh>
    <rPh sb="14" eb="16">
      <t>タイセイ</t>
    </rPh>
    <rPh sb="16" eb="17">
      <t>ズ</t>
    </rPh>
    <rPh sb="18" eb="20">
      <t>サクセイ</t>
    </rPh>
    <phoneticPr fontId="21"/>
  </si>
  <si>
    <t>ＷＥＢＰＲＯ未評価技術１５項目に係わる費用が入力されていますか</t>
    <rPh sb="6" eb="9">
      <t>ミヒョウカ</t>
    </rPh>
    <rPh sb="9" eb="11">
      <t>ギジュツ</t>
    </rPh>
    <rPh sb="13" eb="15">
      <t>コウモク</t>
    </rPh>
    <rPh sb="16" eb="17">
      <t>カカ</t>
    </rPh>
    <rPh sb="19" eb="21">
      <t>ヒヨウ</t>
    </rPh>
    <rPh sb="22" eb="24">
      <t>ニュウリョク</t>
    </rPh>
    <phoneticPr fontId="21"/>
  </si>
  <si>
    <t>未評価技術１５項目には★印をつけていますか</t>
    <rPh sb="0" eb="3">
      <t>ミヒョウカ</t>
    </rPh>
    <rPh sb="3" eb="5">
      <t>ギジュツ</t>
    </rPh>
    <rPh sb="12" eb="13">
      <t>ジルシ</t>
    </rPh>
    <phoneticPr fontId="21"/>
  </si>
  <si>
    <t>蓄電システムの補助対象経費</t>
    <phoneticPr fontId="21"/>
  </si>
  <si>
    <t>蓄電システムの補助対象経費（全体）を記入していますか（蓄電システムを導入しない場合は0）</t>
    <rPh sb="18" eb="20">
      <t>キニュウ</t>
    </rPh>
    <phoneticPr fontId="21"/>
  </si>
  <si>
    <t>４-２.概略予算書
（ＷＥＢＰＲＯ未評価技術１５項目に係わる経費）</t>
    <rPh sb="4" eb="6">
      <t>ガイリャク</t>
    </rPh>
    <rPh sb="6" eb="9">
      <t>ヨサンショ</t>
    </rPh>
    <rPh sb="17" eb="20">
      <t>ミヒョウカ</t>
    </rPh>
    <rPh sb="20" eb="22">
      <t>ギジュツ</t>
    </rPh>
    <rPh sb="24" eb="26">
      <t>コウモク</t>
    </rPh>
    <rPh sb="27" eb="28">
      <t>カカ</t>
    </rPh>
    <rPh sb="30" eb="32">
      <t>ケイヒ</t>
    </rPh>
    <phoneticPr fontId="21"/>
  </si>
  <si>
    <t>「４-３．概略予算書（全体）」の内訳に記入したＷＥＢＰＲＯ未評価技術１５項目の費用と整合がとれていますか</t>
    <rPh sb="5" eb="7">
      <t>ガイリャク</t>
    </rPh>
    <rPh sb="7" eb="10">
      <t>ヨサンショ</t>
    </rPh>
    <rPh sb="11" eb="13">
      <t>ゼンタイ</t>
    </rPh>
    <rPh sb="16" eb="18">
      <t>ウチワケ</t>
    </rPh>
    <rPh sb="19" eb="21">
      <t>キニュウ</t>
    </rPh>
    <rPh sb="29" eb="32">
      <t>ミヒョウカ</t>
    </rPh>
    <rPh sb="32" eb="34">
      <t>ギジュツ</t>
    </rPh>
    <rPh sb="36" eb="38">
      <t>コウモク</t>
    </rPh>
    <rPh sb="39" eb="41">
      <t>ヒヨウ</t>
    </rPh>
    <rPh sb="42" eb="44">
      <t>セイゴウ</t>
    </rPh>
    <phoneticPr fontId="21"/>
  </si>
  <si>
    <t>（別添2）
ＷＥＢＰＲＯ未評価技術１５項目システム概念図</t>
    <rPh sb="12" eb="15">
      <t>ミヒョウカ</t>
    </rPh>
    <rPh sb="15" eb="17">
      <t>ギジュツ</t>
    </rPh>
    <rPh sb="19" eb="21">
      <t>コウモク</t>
    </rPh>
    <rPh sb="25" eb="28">
      <t>ガイネンズ</t>
    </rPh>
    <phoneticPr fontId="21"/>
  </si>
  <si>
    <t>誓約事項</t>
  </si>
  <si>
    <t>指定</t>
    <rPh sb="0" eb="2">
      <t>シテイ</t>
    </rPh>
    <phoneticPr fontId="20"/>
  </si>
  <si>
    <t>必須</t>
    <rPh sb="0" eb="2">
      <t>ヒッス</t>
    </rPh>
    <phoneticPr fontId="20"/>
  </si>
  <si>
    <t>➢ （集計）の金額は、（内訳）の「単価」と「補助事業に要する経費」の「数量」と「補助対象経費」の「数量」を入力すると、項目ごとに金額が自動計算されます。</t>
  </si>
  <si>
    <t>➢ （集計）の金額は、（内訳）の「単価」と「補助事業に要する経費」の「数量」と「補助対象経費」の「数量」を入力すると、項目ごとに金額が自動計算されます。</t>
    <phoneticPr fontId="21"/>
  </si>
  <si>
    <t>➢ （内訳）の経費区分欄のプルダウンから「設備」or「工事」を選択（または入力）すると、項目ごとに設備費小計、工事費小計が算出されます。</t>
  </si>
  <si>
    <t>太陽熱収集装置</t>
    <rPh sb="0" eb="3">
      <t>タイヨウネツ</t>
    </rPh>
    <rPh sb="3" eb="5">
      <t>シュウシュウ</t>
    </rPh>
    <rPh sb="5" eb="7">
      <t>ソウチ</t>
    </rPh>
    <phoneticPr fontId="21"/>
  </si>
  <si>
    <t>－</t>
    <phoneticPr fontId="21"/>
  </si>
  <si>
    <t>設備省エネルギー（アクティブ）技術</t>
    <rPh sb="0" eb="2">
      <t>セツビ</t>
    </rPh>
    <rPh sb="2" eb="3">
      <t>ショウ</t>
    </rPh>
    <rPh sb="15" eb="17">
      <t>ギジュツ</t>
    </rPh>
    <phoneticPr fontId="21"/>
  </si>
  <si>
    <t>４-２．概略予算書（ＷＥＢＰＲＯ未評価技術１５項目に係わる経費）</t>
    <rPh sb="4" eb="6">
      <t>ガイリャク</t>
    </rPh>
    <rPh sb="6" eb="9">
      <t>ヨサンショ</t>
    </rPh>
    <rPh sb="16" eb="19">
      <t>ミヒョウカ</t>
    </rPh>
    <rPh sb="19" eb="21">
      <t>ギジュツ</t>
    </rPh>
    <rPh sb="23" eb="25">
      <t>コウモク</t>
    </rPh>
    <rPh sb="26" eb="27">
      <t>カカワ</t>
    </rPh>
    <rPh sb="29" eb="31">
      <t>ケイヒ</t>
    </rPh>
    <phoneticPr fontId="43"/>
  </si>
  <si>
    <t>英字入力は不可</t>
    <rPh sb="0" eb="2">
      <t>エイジ</t>
    </rPh>
    <rPh sb="2" eb="4">
      <t>ニュウリョク</t>
    </rPh>
    <rPh sb="5" eb="7">
      <t>フカ</t>
    </rPh>
    <phoneticPr fontId="21"/>
  </si>
  <si>
    <t>全角で入力、英字入力は不可　ない場合はプルダウンから「－」を選択</t>
    <rPh sb="0" eb="2">
      <t>ゼンカク</t>
    </rPh>
    <rPh sb="3" eb="5">
      <t>ニュウリョク</t>
    </rPh>
    <phoneticPr fontId="21"/>
  </si>
  <si>
    <t>英字入力は不可</t>
    <phoneticPr fontId="21"/>
  </si>
  <si>
    <t>申請者４</t>
    <rPh sb="0" eb="3">
      <t>シンセイシャ</t>
    </rPh>
    <phoneticPr fontId="43"/>
  </si>
  <si>
    <t>申請者５</t>
    <rPh sb="0" eb="3">
      <t>シンセイシャ</t>
    </rPh>
    <phoneticPr fontId="43"/>
  </si>
  <si>
    <t>申請者５</t>
    <rPh sb="0" eb="3">
      <t>シンセイシャ</t>
    </rPh>
    <phoneticPr fontId="21"/>
  </si>
  <si>
    <t>申請者４</t>
    <rPh sb="0" eb="3">
      <t>シンセイシャ</t>
    </rPh>
    <phoneticPr fontId="21"/>
  </si>
  <si>
    <r>
      <t>　　</t>
    </r>
    <r>
      <rPr>
        <b/>
        <u/>
        <sz val="12"/>
        <color theme="1" tint="0.14999847407452621"/>
        <rFont val="Meiryo UI"/>
        <family val="3"/>
        <charset val="128"/>
      </rPr>
      <t>共同事業のため申請者４を入力</t>
    </r>
    <r>
      <rPr>
        <b/>
        <u/>
        <sz val="10.5"/>
        <color theme="1" tint="0.14999847407452621"/>
        <rFont val="Meiryo UI"/>
        <family val="3"/>
        <charset val="128"/>
      </rPr>
      <t>　　　　　</t>
    </r>
    <r>
      <rPr>
        <b/>
        <u/>
        <sz val="10"/>
        <color theme="1" tint="0.14999847407452621"/>
        <rFont val="Meiryo UI"/>
        <family val="3"/>
        <charset val="128"/>
      </rPr>
      <t>※□にチェックを入れて下さい。</t>
    </r>
    <phoneticPr fontId="21"/>
  </si>
  <si>
    <r>
      <t>　　</t>
    </r>
    <r>
      <rPr>
        <b/>
        <u/>
        <sz val="12"/>
        <color theme="1" tint="0.14999847407452621"/>
        <rFont val="Meiryo UI"/>
        <family val="3"/>
        <charset val="128"/>
      </rPr>
      <t>共同事業のため申請者５を入力</t>
    </r>
    <r>
      <rPr>
        <b/>
        <u/>
        <sz val="10.5"/>
        <color theme="1" tint="0.14999847407452621"/>
        <rFont val="Meiryo UI"/>
        <family val="3"/>
        <charset val="128"/>
      </rPr>
      <t>　　　　　</t>
    </r>
    <r>
      <rPr>
        <b/>
        <u/>
        <sz val="10"/>
        <color theme="1" tint="0.14999847407452621"/>
        <rFont val="Meiryo UI"/>
        <family val="3"/>
        <charset val="128"/>
      </rPr>
      <t>※□にチェックを入れて下さい。</t>
    </r>
    <phoneticPr fontId="21"/>
  </si>
  <si>
    <t>市区町村</t>
  </si>
  <si>
    <t>フリガナ</t>
  </si>
  <si>
    <t>申請者名</t>
  </si>
  <si>
    <t>法人番号（１３桁）</t>
  </si>
  <si>
    <t>代表者役職</t>
  </si>
  <si>
    <t>代表者</t>
  </si>
  <si>
    <t>氏</t>
  </si>
  <si>
    <t>名</t>
  </si>
  <si>
    <t>住    所</t>
  </si>
  <si>
    <t>〒</t>
  </si>
  <si>
    <t>都道府県</t>
  </si>
  <si>
    <t>（２）</t>
  </si>
  <si>
    <t>申請者の業務実績に関する事項</t>
  </si>
  <si>
    <t>（直近１年間の業務実績）</t>
  </si>
  <si>
    <t>（ 単位 ：</t>
  </si>
  <si>
    <t>円</t>
  </si>
  <si>
    <t>）</t>
  </si>
  <si>
    <t>年</t>
  </si>
  <si>
    <t>月</t>
  </si>
  <si>
    <t>日</t>
  </si>
  <si>
    <t>～</t>
  </si>
  <si>
    <t>売上高</t>
  </si>
  <si>
    <t>経常利益</t>
  </si>
  <si>
    <t>純資産合計</t>
  </si>
  <si>
    <t>当期純利益</t>
  </si>
  <si>
    <t>（３）</t>
  </si>
  <si>
    <t>補助事業担当者情報</t>
  </si>
  <si>
    <t>代表担当者</t>
  </si>
  <si>
    <t>←</t>
  </si>
  <si>
    <t>共同申請の場合、本補助事業の代表担当者に丸印がついていること</t>
  </si>
  <si>
    <t>所属部署</t>
  </si>
  <si>
    <t>担当者役職</t>
  </si>
  <si>
    <t>担当者</t>
  </si>
  <si>
    <t>電話番号</t>
  </si>
  <si>
    <t>携帯電話番号</t>
  </si>
  <si>
    <t>E-MAIL</t>
  </si>
  <si>
    <t>必須</t>
    <phoneticPr fontId="21"/>
  </si>
  <si>
    <t>➢ 補助事業名、補助事業者名は「入力シート１」から自動反映されるので内容をよく確認してください。</t>
    <rPh sb="2" eb="4">
      <t>ホジョ</t>
    </rPh>
    <rPh sb="4" eb="6">
      <t>ジギョウ</t>
    </rPh>
    <rPh sb="6" eb="7">
      <t>メイ</t>
    </rPh>
    <rPh sb="8" eb="10">
      <t>ホジョ</t>
    </rPh>
    <rPh sb="10" eb="12">
      <t>ジギョウ</t>
    </rPh>
    <rPh sb="12" eb="13">
      <t>シャ</t>
    </rPh>
    <rPh sb="13" eb="14">
      <t>メイ</t>
    </rPh>
    <rPh sb="16" eb="18">
      <t>ニュウリョク</t>
    </rPh>
    <rPh sb="25" eb="27">
      <t>ジドウ</t>
    </rPh>
    <rPh sb="27" eb="29">
      <t>ハンエイ</t>
    </rPh>
    <phoneticPr fontId="21"/>
  </si>
  <si>
    <t>➢ レイアウトは自由です。ただし、以下の項目は必ず作成してください。</t>
    <phoneticPr fontId="21"/>
  </si>
  <si>
    <t>② 外観写真、または外観パース ⇒ 外観写真、または外観パースを貼付してください。</t>
    <rPh sb="32" eb="34">
      <t>チョウフ</t>
    </rPh>
    <phoneticPr fontId="21"/>
  </si>
  <si>
    <t>③ ＢＥＭＳの系統がわかるもの ⇒ ＢＥＭＳ装置を活用したエネルギー管理計画の概念図を作成してください。</t>
    <phoneticPr fontId="21"/>
  </si>
  <si>
    <t>➢ システム提案概要（１）の⓯ＺＥＢの実現に資する省エネ技術と齟齬がないことを確認してください。</t>
    <rPh sb="6" eb="8">
      <t>テイアン</t>
    </rPh>
    <rPh sb="8" eb="10">
      <t>ガイヨウ</t>
    </rPh>
    <rPh sb="39" eb="41">
      <t>カクニン</t>
    </rPh>
    <phoneticPr fontId="21"/>
  </si>
  <si>
    <t>➢ システム提案概要（１）の➏導入効果で一次エネルギー削減量がマイナスになっている項目がある場合、その理由を明記してください。</t>
    <rPh sb="6" eb="8">
      <t>テイアン</t>
    </rPh>
    <rPh sb="8" eb="10">
      <t>ガイヨウ</t>
    </rPh>
    <rPh sb="15" eb="17">
      <t>ドウニュウ</t>
    </rPh>
    <rPh sb="17" eb="19">
      <t>コウカ</t>
    </rPh>
    <rPh sb="20" eb="22">
      <t>イチジ</t>
    </rPh>
    <rPh sb="27" eb="29">
      <t>サクゲン</t>
    </rPh>
    <rPh sb="29" eb="30">
      <t>リョウ</t>
    </rPh>
    <rPh sb="41" eb="43">
      <t>コウモク</t>
    </rPh>
    <rPh sb="46" eb="48">
      <t>バアイ</t>
    </rPh>
    <rPh sb="51" eb="53">
      <t>リユウ</t>
    </rPh>
    <rPh sb="54" eb="56">
      <t>メイキ</t>
    </rPh>
    <phoneticPr fontId="21"/>
  </si>
  <si>
    <t>➢ 未評価技術１５項目には★印をつけてください。</t>
    <phoneticPr fontId="21"/>
  </si>
  <si>
    <t>←「入力シート」の＜2.申請者者情報＞から自動反映されるので内容をよく確認してください。</t>
    <rPh sb="12" eb="15">
      <t>シンセイシャ</t>
    </rPh>
    <phoneticPr fontId="21"/>
  </si>
  <si>
    <t>㎡</t>
  </si>
  <si>
    <t>補助事業に要する経費
補助対象経費</t>
    <rPh sb="2" eb="4">
      <t>ジギョウ</t>
    </rPh>
    <rPh sb="5" eb="6">
      <t>ヨウ</t>
    </rPh>
    <rPh sb="8" eb="10">
      <t>ケイヒ</t>
    </rPh>
    <phoneticPr fontId="21"/>
  </si>
  <si>
    <t>１．BEI 1.0相当の仕様の設計にかかる費用</t>
    <rPh sb="9" eb="11">
      <t>ソウトウ</t>
    </rPh>
    <rPh sb="12" eb="14">
      <t>シヨウ</t>
    </rPh>
    <rPh sb="15" eb="17">
      <t>セッケイ</t>
    </rPh>
    <rPh sb="21" eb="23">
      <t>ヒヨウ</t>
    </rPh>
    <phoneticPr fontId="21"/>
  </si>
  <si>
    <t>２．BEI 1.0相当の仕様の建設コスト積算費用</t>
    <rPh sb="9" eb="11">
      <t>ソウトウ</t>
    </rPh>
    <rPh sb="12" eb="14">
      <t>シヨウ</t>
    </rPh>
    <rPh sb="15" eb="17">
      <t>ケンセツ</t>
    </rPh>
    <rPh sb="20" eb="24">
      <t>セキサンヒヨウ</t>
    </rPh>
    <phoneticPr fontId="21"/>
  </si>
  <si>
    <t>（備考）用紙は日本産業規格Ａ4とし、縦位置とする。</t>
    <rPh sb="1" eb="3">
      <t>ビコウ</t>
    </rPh>
    <rPh sb="4" eb="6">
      <t>ヨウシ</t>
    </rPh>
    <rPh sb="7" eb="9">
      <t>ニホン</t>
    </rPh>
    <rPh sb="9" eb="11">
      <t>サンギョウ</t>
    </rPh>
    <rPh sb="11" eb="13">
      <t>キカク</t>
    </rPh>
    <rPh sb="18" eb="19">
      <t>タテ</t>
    </rPh>
    <rPh sb="19" eb="21">
      <t>イチ</t>
    </rPh>
    <phoneticPr fontId="21"/>
  </si>
  <si>
    <t>（備考）用紙は日本産業規格Ａ4とし、縦位置とする。</t>
    <rPh sb="9" eb="11">
      <t>サンギョウ</t>
    </rPh>
    <phoneticPr fontId="21"/>
  </si>
  <si>
    <t>役員名簿については、氏名カナ（全角、姓と名の間を全角で１マス空け）、氏名漢字（全角、姓と名の間を全角で１マス空け）、生年月日（全角で大正はＴ、昭和はＳ、平成はＨ、数字は２桁全角）、会社名及び役職名を記入する。
また、外国人については、氏名漢字欄は商業登記簿に記載のとおりに記入し、氏名カナ欄はカナ読みを記入すること。</t>
    <phoneticPr fontId="21"/>
  </si>
  <si>
    <t>以上の同意事項の内容に同意し、申請内容に間違いがないことを確認した上で記名します。</t>
    <rPh sb="3" eb="5">
      <t>ドウイ</t>
    </rPh>
    <rPh sb="5" eb="7">
      <t>ジコウ</t>
    </rPh>
    <rPh sb="8" eb="10">
      <t>ナイヨウ</t>
    </rPh>
    <rPh sb="11" eb="13">
      <t>ドウイ</t>
    </rPh>
    <rPh sb="15" eb="17">
      <t>シンセイ</t>
    </rPh>
    <rPh sb="17" eb="19">
      <t>ナイヨウ</t>
    </rPh>
    <rPh sb="20" eb="22">
      <t>マチガ</t>
    </rPh>
    <rPh sb="29" eb="31">
      <t>カクニン</t>
    </rPh>
    <rPh sb="33" eb="34">
      <t>ウエ</t>
    </rPh>
    <rPh sb="35" eb="37">
      <t>キメイ</t>
    </rPh>
    <phoneticPr fontId="43"/>
  </si>
  <si>
    <t>＜2022年度＞</t>
    <phoneticPr fontId="21"/>
  </si>
  <si>
    <t>＜2023年度＞</t>
    <phoneticPr fontId="21"/>
  </si>
  <si>
    <r>
      <rPr>
        <b/>
        <sz val="11"/>
        <rFont val="HGSｺﾞｼｯｸM"/>
        <family val="3"/>
        <charset val="128"/>
      </rPr>
      <t xml:space="preserve">&lt;1&gt; </t>
    </r>
    <r>
      <rPr>
        <sz val="11"/>
        <rFont val="HGSｺﾞｼｯｸM"/>
        <family val="3"/>
        <charset val="128"/>
      </rPr>
      <t>設備・システム名／方式等</t>
    </r>
    <rPh sb="4" eb="6">
      <t>セツビ</t>
    </rPh>
    <rPh sb="11" eb="12">
      <t>メイ</t>
    </rPh>
    <rPh sb="13" eb="15">
      <t>ホウシキ</t>
    </rPh>
    <rPh sb="15" eb="16">
      <t>トウ</t>
    </rPh>
    <phoneticPr fontId="21"/>
  </si>
  <si>
    <r>
      <rPr>
        <b/>
        <sz val="11"/>
        <rFont val="HGSｺﾞｼｯｸM"/>
        <family val="3"/>
        <charset val="128"/>
      </rPr>
      <t>&lt;2&gt;</t>
    </r>
    <r>
      <rPr>
        <sz val="11"/>
        <rFont val="HGSｺﾞｼｯｸM"/>
        <family val="3"/>
        <charset val="128"/>
      </rPr>
      <t xml:space="preserve"> システム概要（能力、性能、規模、他）</t>
    </r>
    <rPh sb="8" eb="10">
      <t>ガイヨウ</t>
    </rPh>
    <rPh sb="11" eb="13">
      <t>ノウリョク</t>
    </rPh>
    <rPh sb="14" eb="16">
      <t>セイノウ</t>
    </rPh>
    <rPh sb="17" eb="19">
      <t>キボ</t>
    </rPh>
    <rPh sb="20" eb="21">
      <t>タ</t>
    </rPh>
    <phoneticPr fontId="21"/>
  </si>
  <si>
    <r>
      <t>ＣＬＴの使用部位、使用量(m</t>
    </r>
    <r>
      <rPr>
        <vertAlign val="superscript"/>
        <sz val="8"/>
        <rFont val="HGSｺﾞｼｯｸM"/>
        <family val="3"/>
        <charset val="128"/>
      </rPr>
      <t>3</t>
    </r>
    <r>
      <rPr>
        <sz val="8"/>
        <rFont val="HGSｺﾞｼｯｸM"/>
        <family val="3"/>
        <charset val="128"/>
      </rPr>
      <t>)など</t>
    </r>
    <rPh sb="4" eb="6">
      <t>シヨウ</t>
    </rPh>
    <rPh sb="6" eb="8">
      <t>ブイ</t>
    </rPh>
    <rPh sb="9" eb="12">
      <t>シヨウリョウ</t>
    </rPh>
    <phoneticPr fontId="21"/>
  </si>
  <si>
    <r>
      <t>ガラス構成（例：E8 + A8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21"/>
  </si>
  <si>
    <r>
      <t>ガラス構成（例：E8 + Ar8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3" eb="24">
      <t>ネツ</t>
    </rPh>
    <rPh sb="24" eb="26">
      <t>カンリュウ</t>
    </rPh>
    <rPh sb="26" eb="27">
      <t>リツ</t>
    </rPh>
    <rPh sb="44" eb="46">
      <t>ニッシャ</t>
    </rPh>
    <rPh sb="46" eb="47">
      <t>ネツ</t>
    </rPh>
    <rPh sb="47" eb="50">
      <t>シュトクリツ</t>
    </rPh>
    <phoneticPr fontId="21"/>
  </si>
  <si>
    <r>
      <t>ガラス構成（例：E8 + V1 + F6)、熱貫流率（ガラスのみ　W/(m</t>
    </r>
    <r>
      <rPr>
        <vertAlign val="superscript"/>
        <sz val="8"/>
        <rFont val="HGSｺﾞｼｯｸM"/>
        <family val="3"/>
        <charset val="128"/>
      </rPr>
      <t>2</t>
    </r>
    <r>
      <rPr>
        <sz val="8"/>
        <rFont val="HGSｺﾞｼｯｸM"/>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21"/>
  </si>
  <si>
    <r>
      <t>材料名、熱貫流率(窓ガラスを含むＵ値W/(m</t>
    </r>
    <r>
      <rPr>
        <vertAlign val="superscript"/>
        <sz val="8"/>
        <rFont val="HGSｺﾞｼｯｸM"/>
        <family val="3"/>
        <charset val="128"/>
      </rPr>
      <t>2</t>
    </r>
    <r>
      <rPr>
        <sz val="8"/>
        <rFont val="HGSｺﾞｼｯｸM"/>
        <family val="3"/>
        <charset val="128"/>
      </rPr>
      <t>・K))</t>
    </r>
    <rPh sb="0" eb="2">
      <t>ザイリョウ</t>
    </rPh>
    <rPh sb="2" eb="3">
      <t>メイ</t>
    </rPh>
    <rPh sb="4" eb="5">
      <t>ネツ</t>
    </rPh>
    <rPh sb="5" eb="7">
      <t>カンリュウ</t>
    </rPh>
    <rPh sb="7" eb="8">
      <t>リツ</t>
    </rPh>
    <rPh sb="9" eb="10">
      <t>マド</t>
    </rPh>
    <rPh sb="14" eb="15">
      <t>フク</t>
    </rPh>
    <rPh sb="17" eb="18">
      <t>チ</t>
    </rPh>
    <phoneticPr fontId="21"/>
  </si>
  <si>
    <r>
      <t>材料名、熱貫流率(窓ガラスを含むＵ値(W/(m</t>
    </r>
    <r>
      <rPr>
        <vertAlign val="superscript"/>
        <sz val="8"/>
        <rFont val="HGSｺﾞｼｯｸM"/>
        <family val="3"/>
        <charset val="128"/>
      </rPr>
      <t>2</t>
    </r>
    <r>
      <rPr>
        <sz val="8"/>
        <rFont val="HGSｺﾞｼｯｸM"/>
        <family val="3"/>
        <charset val="128"/>
      </rPr>
      <t>・K))</t>
    </r>
    <rPh sb="0" eb="2">
      <t>ザイリョウ</t>
    </rPh>
    <rPh sb="2" eb="3">
      <t>メイ</t>
    </rPh>
    <rPh sb="4" eb="5">
      <t>ネツ</t>
    </rPh>
    <rPh sb="5" eb="7">
      <t>カンリュウ</t>
    </rPh>
    <rPh sb="7" eb="8">
      <t>リツ</t>
    </rPh>
    <rPh sb="9" eb="10">
      <t>マド</t>
    </rPh>
    <rPh sb="14" eb="15">
      <t>フク</t>
    </rPh>
    <rPh sb="17" eb="18">
      <t>チ</t>
    </rPh>
    <phoneticPr fontId="21"/>
  </si>
  <si>
    <r>
      <t>代表対象系統名、制御要素（温度、ＣＯ</t>
    </r>
    <r>
      <rPr>
        <vertAlign val="subscript"/>
        <sz val="8"/>
        <rFont val="HGSｺﾞｼｯｸM"/>
        <family val="3"/>
        <charset val="128"/>
      </rPr>
      <t>2</t>
    </r>
    <r>
      <rPr>
        <sz val="8"/>
        <rFont val="HGSｺﾞｼｯｸM"/>
        <family val="3"/>
        <charset val="128"/>
      </rPr>
      <t>、他）、合計系統数</t>
    </r>
    <rPh sb="0" eb="2">
      <t>ダイヒョウ</t>
    </rPh>
    <rPh sb="2" eb="4">
      <t>タイショウ</t>
    </rPh>
    <rPh sb="4" eb="6">
      <t>ケイトウ</t>
    </rPh>
    <rPh sb="6" eb="7">
      <t>メイ</t>
    </rPh>
    <rPh sb="8" eb="10">
      <t>セイギョ</t>
    </rPh>
    <rPh sb="10" eb="12">
      <t>ヨウソ</t>
    </rPh>
    <rPh sb="13" eb="15">
      <t>オンド</t>
    </rPh>
    <rPh sb="20" eb="21">
      <t>タ</t>
    </rPh>
    <rPh sb="23" eb="25">
      <t>ゴウケイ</t>
    </rPh>
    <rPh sb="25" eb="27">
      <t>ケイトウ</t>
    </rPh>
    <rPh sb="27" eb="28">
      <t>スウ</t>
    </rPh>
    <phoneticPr fontId="21"/>
  </si>
  <si>
    <r>
      <t>代表対象系統名、制御種別（温度、PMV、CO</t>
    </r>
    <r>
      <rPr>
        <vertAlign val="subscript"/>
        <sz val="8"/>
        <rFont val="HGSｺﾞｼｯｸM"/>
        <family val="3"/>
        <charset val="128"/>
      </rPr>
      <t>2</t>
    </r>
    <r>
      <rPr>
        <sz val="8"/>
        <rFont val="HGSｺﾞｼｯｸM"/>
        <family val="3"/>
        <charset val="128"/>
      </rPr>
      <t>、他）、合計系統数</t>
    </r>
    <rPh sb="0" eb="2">
      <t>ダイヒョウ</t>
    </rPh>
    <rPh sb="2" eb="4">
      <t>タイショウ</t>
    </rPh>
    <rPh sb="4" eb="6">
      <t>ケイトウ</t>
    </rPh>
    <rPh sb="6" eb="7">
      <t>メイ</t>
    </rPh>
    <rPh sb="8" eb="10">
      <t>セイギョ</t>
    </rPh>
    <rPh sb="10" eb="12">
      <t>シュベツ</t>
    </rPh>
    <rPh sb="13" eb="15">
      <t>オンド</t>
    </rPh>
    <rPh sb="24" eb="25">
      <t>タ</t>
    </rPh>
    <rPh sb="27" eb="29">
      <t>ゴウケイ</t>
    </rPh>
    <rPh sb="29" eb="31">
      <t>ケイトウ</t>
    </rPh>
    <rPh sb="31" eb="32">
      <t>スウ</t>
    </rPh>
    <phoneticPr fontId="21"/>
  </si>
  <si>
    <r>
      <t>代表対象系統名、輻射パネル仕様（設置部位、冷暖放熱量(W/m</t>
    </r>
    <r>
      <rPr>
        <vertAlign val="superscript"/>
        <sz val="8"/>
        <rFont val="HGSｺﾞｼｯｸM"/>
        <family val="3"/>
        <charset val="128"/>
      </rPr>
      <t>2</t>
    </r>
    <r>
      <rPr>
        <sz val="8"/>
        <rFont val="HGSｺﾞｼｯｸM"/>
        <family val="3"/>
        <charset val="128"/>
      </rPr>
      <t>)、合計系統数</t>
    </r>
    <rPh sb="0" eb="2">
      <t>ダイヒョウ</t>
    </rPh>
    <rPh sb="2" eb="4">
      <t>タイショウ</t>
    </rPh>
    <rPh sb="4" eb="6">
      <t>ケイトウ</t>
    </rPh>
    <rPh sb="6" eb="7">
      <t>メイ</t>
    </rPh>
    <rPh sb="8" eb="10">
      <t>フクシャ</t>
    </rPh>
    <rPh sb="13" eb="15">
      <t>シヨウ</t>
    </rPh>
    <rPh sb="16" eb="18">
      <t>セッチ</t>
    </rPh>
    <rPh sb="18" eb="20">
      <t>ブイ</t>
    </rPh>
    <rPh sb="21" eb="22">
      <t>レイ</t>
    </rPh>
    <rPh sb="22" eb="23">
      <t>ダン</t>
    </rPh>
    <rPh sb="23" eb="25">
      <t>ホウネツ</t>
    </rPh>
    <rPh sb="25" eb="26">
      <t>リョウ</t>
    </rPh>
    <rPh sb="33" eb="35">
      <t>ゴウケイ</t>
    </rPh>
    <rPh sb="35" eb="37">
      <t>ケイトウ</t>
    </rPh>
    <rPh sb="37" eb="38">
      <t>スウ</t>
    </rPh>
    <phoneticPr fontId="21"/>
  </si>
  <si>
    <r>
      <t>代表熱源機仕様（冷却能力(kW)、定格COP、台数）、蓄熱槽容量(m</t>
    </r>
    <r>
      <rPr>
        <vertAlign val="superscript"/>
        <sz val="8"/>
        <rFont val="HGSｺﾞｼｯｸM"/>
        <family val="3"/>
        <charset val="128"/>
      </rPr>
      <t>3</t>
    </r>
    <r>
      <rPr>
        <sz val="8"/>
        <rFont val="HGSｺﾞｼｯｸM"/>
        <family val="3"/>
        <charset val="128"/>
      </rPr>
      <t>)</t>
    </r>
    <rPh sb="0" eb="2">
      <t>ダイヒョウ</t>
    </rPh>
    <rPh sb="2" eb="5">
      <t>ネツゲンキ</t>
    </rPh>
    <rPh sb="5" eb="7">
      <t>シヨウ</t>
    </rPh>
    <rPh sb="8" eb="10">
      <t>レイキャク</t>
    </rPh>
    <rPh sb="10" eb="12">
      <t>ノウリョク</t>
    </rPh>
    <rPh sb="17" eb="19">
      <t>テイカク</t>
    </rPh>
    <rPh sb="23" eb="25">
      <t>ダイスウ</t>
    </rPh>
    <rPh sb="27" eb="29">
      <t>チクネツ</t>
    </rPh>
    <rPh sb="29" eb="30">
      <t>ソウ</t>
    </rPh>
    <rPh sb="30" eb="32">
      <t>ヨウリョウ</t>
    </rPh>
    <phoneticPr fontId="21"/>
  </si>
  <si>
    <r>
      <t>給湯部位、給湯機の仕様（燃料種別、給湯能力、定格COP)、台数、貯湯量(m</t>
    </r>
    <r>
      <rPr>
        <vertAlign val="superscript"/>
        <sz val="8"/>
        <rFont val="HGSｺﾞｼｯｸM"/>
        <family val="3"/>
        <charset val="128"/>
      </rPr>
      <t>3</t>
    </r>
    <r>
      <rPr>
        <sz val="8"/>
        <rFont val="HGSｺﾞｼｯｸM"/>
        <family val="3"/>
        <charset val="128"/>
      </rPr>
      <t>)</t>
    </r>
    <rPh sb="0" eb="2">
      <t>キュウトウ</t>
    </rPh>
    <rPh sb="2" eb="4">
      <t>ブイ</t>
    </rPh>
    <rPh sb="5" eb="7">
      <t>キュウトウ</t>
    </rPh>
    <rPh sb="7" eb="8">
      <t>キ</t>
    </rPh>
    <rPh sb="9" eb="11">
      <t>シヨウ</t>
    </rPh>
    <rPh sb="12" eb="14">
      <t>ネンリョウ</t>
    </rPh>
    <rPh sb="14" eb="16">
      <t>シュベツ</t>
    </rPh>
    <rPh sb="17" eb="19">
      <t>キュウトウ</t>
    </rPh>
    <rPh sb="19" eb="21">
      <t>ノウリョク</t>
    </rPh>
    <rPh sb="22" eb="24">
      <t>テイカク</t>
    </rPh>
    <rPh sb="29" eb="31">
      <t>ダイスウ</t>
    </rPh>
    <rPh sb="32" eb="34">
      <t>チョトウ</t>
    </rPh>
    <rPh sb="34" eb="35">
      <t>リョウ</t>
    </rPh>
    <phoneticPr fontId="21"/>
  </si>
  <si>
    <r>
      <t>主たる給湯箇所、ボイラの仕様（燃料種別、加熱能力)、台数、貯湯量(m</t>
    </r>
    <r>
      <rPr>
        <vertAlign val="superscript"/>
        <sz val="8"/>
        <rFont val="HGSｺﾞｼｯｸM"/>
        <family val="3"/>
        <charset val="128"/>
      </rPr>
      <t>3</t>
    </r>
    <r>
      <rPr>
        <sz val="8"/>
        <rFont val="HGSｺﾞｼｯｸM"/>
        <family val="3"/>
        <charset val="128"/>
      </rPr>
      <t>)</t>
    </r>
    <rPh sb="0" eb="1">
      <t>シュ</t>
    </rPh>
    <rPh sb="3" eb="5">
      <t>キュウトウ</t>
    </rPh>
    <rPh sb="5" eb="7">
      <t>カショ</t>
    </rPh>
    <rPh sb="12" eb="14">
      <t>シヨウ</t>
    </rPh>
    <rPh sb="15" eb="17">
      <t>ネンリョウ</t>
    </rPh>
    <rPh sb="17" eb="19">
      <t>シュベツ</t>
    </rPh>
    <rPh sb="20" eb="22">
      <t>カネツ</t>
    </rPh>
    <rPh sb="22" eb="24">
      <t>ノウリョク</t>
    </rPh>
    <rPh sb="26" eb="28">
      <t>ダイスウ</t>
    </rPh>
    <rPh sb="29" eb="31">
      <t>チョトウ</t>
    </rPh>
    <rPh sb="31" eb="32">
      <t>リョウ</t>
    </rPh>
    <phoneticPr fontId="21"/>
  </si>
  <si>
    <r>
      <t>主たる給湯箇所、ヒータの仕様（燃料種別、加熱能力)、台数、貯湯量(m</t>
    </r>
    <r>
      <rPr>
        <vertAlign val="superscript"/>
        <sz val="8"/>
        <rFont val="HGSｺﾞｼｯｸM"/>
        <family val="3"/>
        <charset val="128"/>
      </rPr>
      <t>3</t>
    </r>
    <r>
      <rPr>
        <sz val="8"/>
        <rFont val="HGSｺﾞｼｯｸM"/>
        <family val="3"/>
        <charset val="128"/>
      </rPr>
      <t>)</t>
    </r>
    <rPh sb="12" eb="14">
      <t>シヨウ</t>
    </rPh>
    <phoneticPr fontId="21"/>
  </si>
  <si>
    <r>
      <t>主たる給湯箇所、ボイラの仕様（燃料種別、加熱能力)、台数、貯湯量(m</t>
    </r>
    <r>
      <rPr>
        <vertAlign val="superscript"/>
        <sz val="8"/>
        <rFont val="HGSｺﾞｼｯｸM"/>
        <family val="3"/>
        <charset val="128"/>
      </rPr>
      <t>3</t>
    </r>
    <r>
      <rPr>
        <sz val="8"/>
        <rFont val="HGSｺﾞｼｯｸM"/>
        <family val="3"/>
        <charset val="128"/>
      </rPr>
      <t>)</t>
    </r>
    <phoneticPr fontId="21"/>
  </si>
  <si>
    <r>
      <t>主たる給湯箇所、熱変換器の仕様、台数、貯湯量(m</t>
    </r>
    <r>
      <rPr>
        <vertAlign val="superscript"/>
        <sz val="8"/>
        <rFont val="HGSｺﾞｼｯｸM"/>
        <family val="3"/>
        <charset val="128"/>
      </rPr>
      <t>3</t>
    </r>
    <r>
      <rPr>
        <sz val="8"/>
        <rFont val="HGSｺﾞｼｯｸM"/>
        <family val="3"/>
        <charset val="128"/>
      </rPr>
      <t>)</t>
    </r>
    <rPh sb="8" eb="9">
      <t>ネツ</t>
    </rPh>
    <rPh sb="9" eb="11">
      <t>ヘンカン</t>
    </rPh>
    <rPh sb="11" eb="12">
      <t>キ</t>
    </rPh>
    <rPh sb="13" eb="15">
      <t>シヨウ</t>
    </rPh>
    <rPh sb="16" eb="18">
      <t>ダイスウ</t>
    </rPh>
    <phoneticPr fontId="21"/>
  </si>
  <si>
    <r>
      <t>主たる給湯箇所、ヒートポンプの仕様(COP、加熱能力)、燃焼機の仕様(加熱能力)、貯湯量(m</t>
    </r>
    <r>
      <rPr>
        <vertAlign val="superscript"/>
        <sz val="8"/>
        <rFont val="HGSｺﾞｼｯｸM"/>
        <family val="3"/>
        <charset val="128"/>
      </rPr>
      <t>3)</t>
    </r>
    <rPh sb="22" eb="24">
      <t>カネツ</t>
    </rPh>
    <rPh sb="24" eb="26">
      <t>ノウリョク</t>
    </rPh>
    <rPh sb="28" eb="30">
      <t>ネンショウ</t>
    </rPh>
    <rPh sb="30" eb="31">
      <t>キ</t>
    </rPh>
    <rPh sb="32" eb="34">
      <t>シヨウ</t>
    </rPh>
    <rPh sb="35" eb="37">
      <t>カネツ</t>
    </rPh>
    <rPh sb="37" eb="39">
      <t>ノウリョク</t>
    </rPh>
    <phoneticPr fontId="21"/>
  </si>
  <si>
    <r>
      <rPr>
        <b/>
        <sz val="11"/>
        <rFont val="HGSｺﾞｼｯｸM"/>
        <family val="3"/>
        <charset val="128"/>
      </rPr>
      <t>&lt;3&gt;</t>
    </r>
    <r>
      <rPr>
        <sz val="11"/>
        <rFont val="HGSｺﾞｼｯｸM"/>
        <family val="3"/>
        <charset val="128"/>
      </rPr>
      <t xml:space="preserve"> 新既／補助</t>
    </r>
    <rPh sb="4" eb="5">
      <t>シン</t>
    </rPh>
    <rPh sb="5" eb="6">
      <t>キ</t>
    </rPh>
    <rPh sb="7" eb="9">
      <t>ホジョ</t>
    </rPh>
    <phoneticPr fontId="21"/>
  </si>
  <si>
    <t>　住宅・建築物需給一体型等省エネルギー投資促進事業費補助金（ネット・ゼロ・エネルギー・ビル実証事業）交付規程（以下「交付規程」という。）第４条の規定に基づき、以下のとおり経済産業省からの住宅・建築物需給一体型等省エネルギー投資促進事業費補助金交付要綱第３条に基づく国庫補助金に係る補助事業の補助金の交付を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79" eb="81">
      <t>イカ</t>
    </rPh>
    <rPh sb="138" eb="139">
      <t>カカワ</t>
    </rPh>
    <rPh sb="140" eb="142">
      <t>ホジョ</t>
    </rPh>
    <rPh sb="142" eb="144">
      <t>ジギョウ</t>
    </rPh>
    <rPh sb="145" eb="148">
      <t>ホジョキン</t>
    </rPh>
    <phoneticPr fontId="21"/>
  </si>
  <si>
    <t>➢ 補助対象設備は事業年度ごとに色分けしてください。１年目：赤、２年目：青、3年目：緑でマーキングしてください。補助対象外は黒で示してください。</t>
    <rPh sb="9" eb="11">
      <t>ジギョウ</t>
    </rPh>
    <rPh sb="11" eb="13">
      <t>ネンド</t>
    </rPh>
    <rPh sb="16" eb="18">
      <t>イロワ</t>
    </rPh>
    <phoneticPr fontId="21"/>
  </si>
  <si>
    <t>① 事業全体を示すシステム概念図 ⇒ 事業全体のシステムの概要を示す概念図を作成してください。</t>
    <phoneticPr fontId="21"/>
  </si>
  <si>
    <t>-1.　吸収式冷凍機への蒸気利用</t>
    <rPh sb="6" eb="7">
      <t>シキ</t>
    </rPh>
    <phoneticPr fontId="21"/>
  </si>
  <si>
    <t>ゾーニング制御</t>
    <phoneticPr fontId="21"/>
  </si>
  <si>
    <t>申請者１</t>
    <phoneticPr fontId="21"/>
  </si>
  <si>
    <t>申請者２</t>
    <phoneticPr fontId="21"/>
  </si>
  <si>
    <t>申請者３</t>
    <phoneticPr fontId="21"/>
  </si>
  <si>
    <t>申請者４</t>
    <phoneticPr fontId="21"/>
  </si>
  <si>
    <t>申請者５</t>
    <phoneticPr fontId="21"/>
  </si>
  <si>
    <t>　　(5) その他一般社団法人環境共創イニシアチブが指示する書面</t>
    <rPh sb="8" eb="9">
      <t>タ</t>
    </rPh>
    <rPh sb="9" eb="11">
      <t>イッパン</t>
    </rPh>
    <rPh sb="11" eb="13">
      <t>シャダン</t>
    </rPh>
    <rPh sb="13" eb="15">
      <t>ホウジン</t>
    </rPh>
    <rPh sb="15" eb="17">
      <t>カンキョウ</t>
    </rPh>
    <rPh sb="17" eb="19">
      <t>キョウソウ</t>
    </rPh>
    <rPh sb="26" eb="28">
      <t>シジ</t>
    </rPh>
    <rPh sb="30" eb="32">
      <t>ショメン</t>
    </rPh>
    <phoneticPr fontId="21"/>
  </si>
  <si>
    <t>補助対象となる設備等には財産処分の制限期間があり(交付規程第２５条２項)、制限期間内に処分（売却、譲渡、交換、貸与、廃棄、担保提供）を行う場合は、あらかじめ財産処分承認申請書をＳＩＩに提出しその承認を受けなければならず、万一、未承認のまま財産処分が行われた場合、交付決定を取り消し、補助金の返還(交付規程第１８条４項)となる可能性があることを了承している。</t>
    <rPh sb="0" eb="2">
      <t>ホジョ</t>
    </rPh>
    <rPh sb="2" eb="4">
      <t>タイショウ</t>
    </rPh>
    <rPh sb="7" eb="9">
      <t>セツビ</t>
    </rPh>
    <rPh sb="25" eb="27">
      <t>コウフ</t>
    </rPh>
    <rPh sb="27" eb="29">
      <t>キテイ</t>
    </rPh>
    <rPh sb="29" eb="30">
      <t>ダイ</t>
    </rPh>
    <rPh sb="32" eb="33">
      <t>ジョウ</t>
    </rPh>
    <rPh sb="34" eb="35">
      <t>コウ</t>
    </rPh>
    <rPh sb="58" eb="60">
      <t>ハイキ</t>
    </rPh>
    <rPh sb="67" eb="68">
      <t>オコナ</t>
    </rPh>
    <rPh sb="155" eb="156">
      <t>ジョウ</t>
    </rPh>
    <rPh sb="157" eb="158">
      <t>コウ</t>
    </rPh>
    <rPh sb="171" eb="173">
      <t>リョウショウ</t>
    </rPh>
    <phoneticPr fontId="43"/>
  </si>
  <si>
    <t>（注）この申請書には、以下の書面を添付すること。</t>
    <rPh sb="1" eb="2">
      <t>チュウ</t>
    </rPh>
    <rPh sb="5" eb="8">
      <t>シンセイショ</t>
    </rPh>
    <rPh sb="11" eb="13">
      <t>イカ</t>
    </rPh>
    <rPh sb="14" eb="16">
      <t>ショメン</t>
    </rPh>
    <rPh sb="17" eb="19">
      <t>テンプ</t>
    </rPh>
    <phoneticPr fontId="21"/>
  </si>
  <si>
    <t>補助金の交付決定等に関する情報（事業者名、採択日、交付決定日、法人番号、交付決定額等）について、ｇＢｉｚＩＮＦＯ（ジービズインフォ）に原則掲載されることを了承している。</t>
    <rPh sb="0" eb="3">
      <t>ホジョキン</t>
    </rPh>
    <rPh sb="4" eb="6">
      <t>コウフ</t>
    </rPh>
    <rPh sb="6" eb="8">
      <t>ケッテイ</t>
    </rPh>
    <rPh sb="8" eb="9">
      <t>トウ</t>
    </rPh>
    <rPh sb="10" eb="11">
      <t>カン</t>
    </rPh>
    <rPh sb="13" eb="15">
      <t>ジョウホウ</t>
    </rPh>
    <rPh sb="16" eb="19">
      <t>ジギョウシャ</t>
    </rPh>
    <rPh sb="19" eb="20">
      <t>メイ</t>
    </rPh>
    <rPh sb="21" eb="24">
      <t>サイタクビ</t>
    </rPh>
    <rPh sb="25" eb="27">
      <t>コウフ</t>
    </rPh>
    <rPh sb="27" eb="29">
      <t>ケッテイ</t>
    </rPh>
    <rPh sb="29" eb="30">
      <t>ビ</t>
    </rPh>
    <rPh sb="31" eb="33">
      <t>ホウジン</t>
    </rPh>
    <rPh sb="33" eb="35">
      <t>バンゴウ</t>
    </rPh>
    <rPh sb="36" eb="38">
      <t>コウフ</t>
    </rPh>
    <rPh sb="38" eb="40">
      <t>ケッテイ</t>
    </rPh>
    <rPh sb="40" eb="42">
      <t>ガクナド</t>
    </rPh>
    <rPh sb="67" eb="69">
      <t>ゲンソク</t>
    </rPh>
    <rPh sb="69" eb="71">
      <t>ケイサイ</t>
    </rPh>
    <rPh sb="77" eb="79">
      <t>リョウショウ</t>
    </rPh>
    <phoneticPr fontId="21"/>
  </si>
  <si>
    <t>　　(1) 申請者の経理の状況及び補助事業に係る資金計画を記載した書面</t>
    <phoneticPr fontId="21"/>
  </si>
  <si>
    <t>←申請者が同意事項を確認し、了承したうえ
でチェックを入れてください。</t>
  </si>
  <si>
    <r>
      <rPr>
        <b/>
        <u/>
        <sz val="12"/>
        <rFont val="Meiryo UI"/>
        <family val="3"/>
        <charset val="128"/>
      </rPr>
      <t>※</t>
    </r>
    <r>
      <rPr>
        <b/>
        <u/>
        <sz val="12"/>
        <color theme="9" tint="0.59999389629810485"/>
        <rFont val="Meiryo UI"/>
        <family val="3"/>
        <charset val="128"/>
      </rPr>
      <t>██</t>
    </r>
    <r>
      <rPr>
        <b/>
        <u/>
        <sz val="12"/>
        <rFont val="Meiryo UI"/>
        <family val="3"/>
        <charset val="128"/>
      </rPr>
      <t>オレンジのセルは入力必須項目です。</t>
    </r>
    <r>
      <rPr>
        <b/>
        <u/>
        <sz val="12"/>
        <color rgb="FFFFFF00"/>
        <rFont val="Meiryo UI"/>
        <family val="3"/>
        <charset val="128"/>
      </rPr>
      <t xml:space="preserve">
</t>
    </r>
    <r>
      <rPr>
        <b/>
        <u/>
        <sz val="12"/>
        <rFont val="Meiryo UI"/>
        <family val="3"/>
        <charset val="128"/>
      </rPr>
      <t>※</t>
    </r>
    <r>
      <rPr>
        <b/>
        <u/>
        <sz val="12"/>
        <color theme="0" tint="-0.14999847407452621"/>
        <rFont val="Meiryo UI"/>
        <family val="3"/>
        <charset val="128"/>
      </rPr>
      <t>██</t>
    </r>
    <r>
      <rPr>
        <b/>
        <u/>
        <sz val="12"/>
        <rFont val="Meiryo UI"/>
        <family val="3"/>
        <charset val="128"/>
      </rPr>
      <t>グレーのセルは入力不要項目です。</t>
    </r>
    <r>
      <rPr>
        <b/>
        <u/>
        <sz val="12"/>
        <color rgb="FFFFFF00"/>
        <rFont val="Meiryo UI"/>
        <family val="3"/>
        <charset val="128"/>
      </rPr>
      <t xml:space="preserve">
</t>
    </r>
    <r>
      <rPr>
        <b/>
        <u/>
        <sz val="12"/>
        <color theme="0"/>
        <rFont val="Meiryo UI"/>
        <family val="3"/>
        <charset val="128"/>
      </rPr>
      <t>★マークの付いた項目は、商業登記簿等に表記を寄せてください。</t>
    </r>
    <rPh sb="11" eb="13">
      <t>ニュウリョク</t>
    </rPh>
    <rPh sb="13" eb="15">
      <t>ヒッス</t>
    </rPh>
    <rPh sb="15" eb="17">
      <t>コウモク</t>
    </rPh>
    <rPh sb="31" eb="33">
      <t>ニュウリョク</t>
    </rPh>
    <rPh sb="33" eb="35">
      <t>フヨウ</t>
    </rPh>
    <rPh sb="35" eb="37">
      <t>コウモク</t>
    </rPh>
    <rPh sb="53" eb="55">
      <t>ショウギョウ</t>
    </rPh>
    <rPh sb="58" eb="59">
      <t>トウ</t>
    </rPh>
    <phoneticPr fontId="21"/>
  </si>
  <si>
    <t>４-７．参考見積書</t>
    <rPh sb="4" eb="6">
      <t>サンコウ</t>
    </rPh>
    <rPh sb="6" eb="9">
      <t>ミツモリショ</t>
    </rPh>
    <phoneticPr fontId="21"/>
  </si>
  <si>
    <t>４-７.参考見積書</t>
    <phoneticPr fontId="21"/>
  </si>
  <si>
    <t>代表理事　　　 　村上　孝　殿</t>
    <rPh sb="0" eb="1">
      <t>ダイ</t>
    </rPh>
    <rPh sb="1" eb="2">
      <t>ヒョウ</t>
    </rPh>
    <rPh sb="2" eb="3">
      <t>リ</t>
    </rPh>
    <rPh sb="9" eb="11">
      <t>ムラカミ</t>
    </rPh>
    <rPh sb="12" eb="13">
      <t>タカシ</t>
    </rPh>
    <phoneticPr fontId="21"/>
  </si>
  <si>
    <t>←文書番号を記入する場合は日付の上に記入してください。</t>
    <rPh sb="6" eb="8">
      <t>キニュウ</t>
    </rPh>
    <rPh sb="10" eb="12">
      <t>バアイ</t>
    </rPh>
    <rPh sb="13" eb="15">
      <t>ヒヅケ</t>
    </rPh>
    <rPh sb="16" eb="17">
      <t>ウエ</t>
    </rPh>
    <rPh sb="18" eb="20">
      <t>キニュウ</t>
    </rPh>
    <phoneticPr fontId="21"/>
  </si>
  <si>
    <t>　　不要な場合は「番号」を削除してください。</t>
    <phoneticPr fontId="21"/>
  </si>
  <si>
    <t>　　　（最終事業完了予定日</t>
    <rPh sb="4" eb="6">
      <t>サイシュウ</t>
    </rPh>
    <rPh sb="6" eb="8">
      <t>ジギョウ</t>
    </rPh>
    <rPh sb="8" eb="10">
      <t>カンリョウ</t>
    </rPh>
    <rPh sb="10" eb="13">
      <t>ヨテイビ</t>
    </rPh>
    <phoneticPr fontId="21"/>
  </si>
  <si>
    <t>←事業者登記簿謄本の記載に合わせて入力してください。</t>
    <rPh sb="1" eb="4">
      <t>ジギョウシャ</t>
    </rPh>
    <rPh sb="4" eb="9">
      <t>トウキボトウホン</t>
    </rPh>
    <rPh sb="10" eb="12">
      <t>キサイ</t>
    </rPh>
    <rPh sb="13" eb="14">
      <t>ア</t>
    </rPh>
    <rPh sb="17" eb="19">
      <t>ニュウリョク</t>
    </rPh>
    <phoneticPr fontId="21"/>
  </si>
  <si>
    <t>▼ 各年度の内訳</t>
    <rPh sb="2" eb="5">
      <t>カクネンド</t>
    </rPh>
    <rPh sb="6" eb="8">
      <t>ウチワケ</t>
    </rPh>
    <phoneticPr fontId="21"/>
  </si>
  <si>
    <t>▼各年度の内訳</t>
    <rPh sb="1" eb="4">
      <t>カクネンド</t>
    </rPh>
    <rPh sb="5" eb="7">
      <t>ウチワケ</t>
    </rPh>
    <phoneticPr fontId="21"/>
  </si>
  <si>
    <t>Ⅱ＋Ⅲ．設備費＋工事費</t>
    <phoneticPr fontId="21"/>
  </si>
  <si>
    <t>※４ページ目印刷/添付不要※</t>
    <rPh sb="5" eb="6">
      <t>メ</t>
    </rPh>
    <rPh sb="6" eb="8">
      <t>インサツ</t>
    </rPh>
    <rPh sb="9" eb="11">
      <t>テンプ</t>
    </rPh>
    <rPh sb="11" eb="13">
      <t>フヨウ</t>
    </rPh>
    <phoneticPr fontId="21"/>
  </si>
  <si>
    <t>※５ページ目印刷/添付不要※</t>
    <rPh sb="5" eb="6">
      <t>メ</t>
    </rPh>
    <rPh sb="6" eb="8">
      <t>インサツ</t>
    </rPh>
    <rPh sb="9" eb="11">
      <t>テンプ</t>
    </rPh>
    <rPh sb="11" eb="13">
      <t>フヨウ</t>
    </rPh>
    <phoneticPr fontId="21"/>
  </si>
  <si>
    <t>１．●●●●●●●●●</t>
    <phoneticPr fontId="21"/>
  </si>
  <si>
    <t>８．●●●●●●●●●</t>
    <phoneticPr fontId="21"/>
  </si>
  <si>
    <t>ゾーニング制御</t>
    <phoneticPr fontId="21"/>
  </si>
  <si>
    <t>　昇降機設備
　 （エレベータ）</t>
    <phoneticPr fontId="21"/>
  </si>
  <si>
    <r>
      <rPr>
        <sz val="10"/>
        <rFont val="Meiryo UI"/>
        <family val="3"/>
        <charset val="128"/>
      </rPr>
      <t>❺</t>
    </r>
    <r>
      <rPr>
        <sz val="10"/>
        <rFont val="ＭＳ Ｐ明朝"/>
        <family val="1"/>
        <charset val="128"/>
      </rPr>
      <t>評価対象（非住宅部分）</t>
    </r>
    <rPh sb="1" eb="3">
      <t>ヒョウカ</t>
    </rPh>
    <rPh sb="3" eb="5">
      <t>タイショウ</t>
    </rPh>
    <rPh sb="6" eb="7">
      <t>ヒ</t>
    </rPh>
    <rPh sb="7" eb="9">
      <t>ジュウタク</t>
    </rPh>
    <rPh sb="9" eb="11">
      <t>ブブン</t>
    </rPh>
    <phoneticPr fontId="21"/>
  </si>
  <si>
    <r>
      <rPr>
        <sz val="10"/>
        <rFont val="Meiryo UI"/>
        <family val="3"/>
        <charset val="128"/>
      </rPr>
      <t>➏</t>
    </r>
    <r>
      <rPr>
        <sz val="10"/>
        <rFont val="ＭＳ Ｐ明朝"/>
        <family val="1"/>
        <charset val="128"/>
      </rPr>
      <t>導入効果</t>
    </r>
    <phoneticPr fontId="21"/>
  </si>
  <si>
    <r>
      <rPr>
        <sz val="10"/>
        <rFont val="Meiryo UI"/>
        <family val="3"/>
        <charset val="128"/>
      </rPr>
      <t>❼</t>
    </r>
    <r>
      <rPr>
        <sz val="10"/>
        <rFont val="ＭＳ Ｐ明朝"/>
        <family val="1"/>
        <charset val="128"/>
      </rPr>
      <t>ＰＡＬ＊ 評価</t>
    </r>
    <phoneticPr fontId="21"/>
  </si>
  <si>
    <r>
      <rPr>
        <sz val="10"/>
        <rFont val="Meiryo UI"/>
        <family val="3"/>
        <charset val="128"/>
      </rPr>
      <t>❾</t>
    </r>
    <r>
      <rPr>
        <sz val="10"/>
        <rFont val="ＭＳ Ｐ明朝"/>
        <family val="1"/>
        <charset val="128"/>
      </rPr>
      <t>未評価技術費用（全体）</t>
    </r>
    <rPh sb="1" eb="4">
      <t>ミヒョウカ</t>
    </rPh>
    <rPh sb="4" eb="6">
      <t>ギジュツ</t>
    </rPh>
    <rPh sb="6" eb="8">
      <t>ヒヨウ</t>
    </rPh>
    <rPh sb="9" eb="11">
      <t>ゼンタイ</t>
    </rPh>
    <phoneticPr fontId="21"/>
  </si>
  <si>
    <r>
      <rPr>
        <sz val="10"/>
        <rFont val="Meiryo UI"/>
        <family val="3"/>
        <charset val="128"/>
      </rPr>
      <t>⓭</t>
    </r>
    <r>
      <rPr>
        <sz val="10"/>
        <rFont val="ＭＳ Ｐ明朝"/>
        <family val="1"/>
        <charset val="128"/>
      </rPr>
      <t>ＷＥＢＰＲＯ未評価技術１５項目</t>
    </r>
    <phoneticPr fontId="21"/>
  </si>
  <si>
    <r>
      <t>自動反映されている情報に誤りはありませんか（</t>
    </r>
    <r>
      <rPr>
        <sz val="10"/>
        <rFont val="Meiryo UI"/>
        <family val="3"/>
        <charset val="128"/>
      </rPr>
      <t>❶～❿</t>
    </r>
    <r>
      <rPr>
        <sz val="10"/>
        <rFont val="ＭＳ Ｐ明朝"/>
        <family val="1"/>
        <charset val="128"/>
      </rPr>
      <t>は入力シート、</t>
    </r>
    <r>
      <rPr>
        <sz val="10"/>
        <rFont val="Meiryo UI"/>
        <family val="3"/>
        <charset val="128"/>
      </rPr>
      <t>⓬～⓯</t>
    </r>
    <r>
      <rPr>
        <sz val="10"/>
        <rFont val="ＭＳ Ｐ明朝"/>
        <family val="1"/>
        <charset val="128"/>
      </rPr>
      <t>は入力シート２から自動反映）</t>
    </r>
    <rPh sb="36" eb="38">
      <t>ニュウリョク</t>
    </rPh>
    <phoneticPr fontId="21"/>
  </si>
  <si>
    <t>令和4年度 ネット・ゼロ・エネルギー・ビル実証事業　交付申請書情報入力シート</t>
    <rPh sb="0" eb="2">
      <t>レイワ</t>
    </rPh>
    <rPh sb="3" eb="5">
      <t>ネンド</t>
    </rPh>
    <rPh sb="5" eb="7">
      <t>ヘイネンド</t>
    </rPh>
    <rPh sb="21" eb="23">
      <t>ジッショウ</t>
    </rPh>
    <rPh sb="23" eb="25">
      <t>ジギョウ</t>
    </rPh>
    <rPh sb="26" eb="28">
      <t>コウフ</t>
    </rPh>
    <rPh sb="28" eb="31">
      <t>シンセイショ</t>
    </rPh>
    <rPh sb="31" eb="33">
      <t>ジョウホウ</t>
    </rPh>
    <rPh sb="33" eb="35">
      <t>ニュウリョク</t>
    </rPh>
    <phoneticPr fontId="21"/>
  </si>
  <si>
    <t>令和４年度 ネット・ゼロ・エネルギー・ビル実証事業　交付申請書情報入力シート２</t>
    <rPh sb="21" eb="23">
      <t>ジッショウ</t>
    </rPh>
    <rPh sb="23" eb="25">
      <t>ジギョウ</t>
    </rPh>
    <rPh sb="26" eb="28">
      <t>コウフ</t>
    </rPh>
    <rPh sb="28" eb="31">
      <t>シンセイショ</t>
    </rPh>
    <rPh sb="31" eb="33">
      <t>ジョウホウ</t>
    </rPh>
    <rPh sb="33" eb="35">
      <t>ニュウリョク</t>
    </rPh>
    <phoneticPr fontId="21"/>
  </si>
  <si>
    <t>令和４年度 住宅・建築物需給一体型等省エネルギー投資促進事業費補助金</t>
    <rPh sb="6" eb="8">
      <t>ジュウタク</t>
    </rPh>
    <rPh sb="9" eb="12">
      <t>ケンチクブツ</t>
    </rPh>
    <rPh sb="12" eb="14">
      <t>ジュキュウ</t>
    </rPh>
    <rPh sb="14" eb="16">
      <t>イッタイ</t>
    </rPh>
    <rPh sb="16" eb="17">
      <t>ガタ</t>
    </rPh>
    <rPh sb="17" eb="18">
      <t>トウ</t>
    </rPh>
    <rPh sb="18" eb="19">
      <t>ショウ</t>
    </rPh>
    <rPh sb="24" eb="26">
      <t>トウシ</t>
    </rPh>
    <rPh sb="26" eb="28">
      <t>ソクシン</t>
    </rPh>
    <rPh sb="28" eb="31">
      <t>ジギョウヒ</t>
    </rPh>
    <rPh sb="31" eb="34">
      <t>ホジョキン</t>
    </rPh>
    <phoneticPr fontId="21"/>
  </si>
  <si>
    <t>令和４年度　ネット･ゼロ･エネルギー･ビル（ＺＥＢ）実証事業</t>
    <phoneticPr fontId="21"/>
  </si>
  <si>
    <t>４-１．概略予算書（まとめ）　令和４年度 交付申請時</t>
    <rPh sb="4" eb="6">
      <t>ガイリャク</t>
    </rPh>
    <rPh sb="6" eb="8">
      <t>ヨサン</t>
    </rPh>
    <rPh sb="8" eb="9">
      <t>ショ</t>
    </rPh>
    <rPh sb="20" eb="22">
      <t>ヘイネンド</t>
    </rPh>
    <rPh sb="21" eb="23">
      <t>コウフ</t>
    </rPh>
    <rPh sb="23" eb="26">
      <t>シンセイジ</t>
    </rPh>
    <phoneticPr fontId="21"/>
  </si>
  <si>
    <t>４-２．概略予算書（ＷＥＢＰＲＯ未評価技術１５項目に係わる経費）　令和４年度 交付申請時</t>
    <rPh sb="4" eb="6">
      <t>ガイリャク</t>
    </rPh>
    <rPh sb="6" eb="8">
      <t>ヨサン</t>
    </rPh>
    <rPh sb="8" eb="9">
      <t>ショ</t>
    </rPh>
    <rPh sb="16" eb="19">
      <t>ミヒョウカ</t>
    </rPh>
    <rPh sb="19" eb="21">
      <t>ギジュツ</t>
    </rPh>
    <rPh sb="23" eb="25">
      <t>コウモク</t>
    </rPh>
    <rPh sb="26" eb="27">
      <t>カカ</t>
    </rPh>
    <rPh sb="29" eb="31">
      <t>ケイヒ</t>
    </rPh>
    <rPh sb="38" eb="40">
      <t>ヘイネンド</t>
    </rPh>
    <rPh sb="39" eb="41">
      <t>コウフ</t>
    </rPh>
    <rPh sb="41" eb="44">
      <t>シンセイジ</t>
    </rPh>
    <phoneticPr fontId="21"/>
  </si>
  <si>
    <t>確定していない場合は予定日を入力（西暦入力）</t>
    <rPh sb="12" eb="13">
      <t>ビ</t>
    </rPh>
    <phoneticPr fontId="21"/>
  </si>
  <si>
    <t>確定していない場合は予定を入力（西暦入力）</t>
    <phoneticPr fontId="21"/>
  </si>
  <si>
    <t>予定日を入力（西暦入力）</t>
    <rPh sb="0" eb="3">
      <t>ヨテイビ</t>
    </rPh>
    <rPh sb="4" eb="6">
      <t>ニュウリョク</t>
    </rPh>
    <phoneticPr fontId="21"/>
  </si>
  <si>
    <t>評価対象延べ面積に対する申請対象延べ面積比率(自動反映)</t>
    <rPh sb="0" eb="2">
      <t>ヒョウカ</t>
    </rPh>
    <rPh sb="2" eb="4">
      <t>タイショウ</t>
    </rPh>
    <rPh sb="4" eb="5">
      <t>ノ</t>
    </rPh>
    <rPh sb="6" eb="8">
      <t>メンセキ</t>
    </rPh>
    <rPh sb="9" eb="10">
      <t>タイ</t>
    </rPh>
    <rPh sb="12" eb="14">
      <t>シンセイ</t>
    </rPh>
    <rPh sb="14" eb="16">
      <t>タイショウ</t>
    </rPh>
    <rPh sb="16" eb="17">
      <t>ノ</t>
    </rPh>
    <rPh sb="18" eb="20">
      <t>メンセキ</t>
    </rPh>
    <rPh sb="23" eb="27">
      <t>ジドウハンエイ</t>
    </rPh>
    <phoneticPr fontId="21"/>
  </si>
  <si>
    <r>
      <rPr>
        <b/>
        <sz val="18"/>
        <rFont val="HGSｺﾞｼｯｸM"/>
        <family val="3"/>
        <charset val="128"/>
      </rPr>
      <t>入力シート２</t>
    </r>
    <r>
      <rPr>
        <b/>
        <sz val="14"/>
        <rFont val="HGSｺﾞｼｯｸM"/>
        <family val="3"/>
        <charset val="128"/>
      </rPr>
      <t xml:space="preserve">
</t>
    </r>
    <r>
      <rPr>
        <b/>
        <sz val="14"/>
        <rFont val="ＭＳ 明朝"/>
        <family val="1"/>
        <charset val="128"/>
      </rPr>
      <t>⓯</t>
    </r>
    <r>
      <rPr>
        <b/>
        <sz val="14"/>
        <rFont val="HGSｺﾞｼｯｸM"/>
        <family val="3"/>
        <charset val="128"/>
      </rPr>
      <t>ZEB実現に資する省エネ技術/参考資料</t>
    </r>
    <rPh sb="0" eb="2">
      <t>ニュウリョク</t>
    </rPh>
    <rPh sb="11" eb="13">
      <t>ジツゲン</t>
    </rPh>
    <rPh sb="14" eb="15">
      <t>シ</t>
    </rPh>
    <rPh sb="17" eb="18">
      <t>ショウ</t>
    </rPh>
    <rPh sb="20" eb="22">
      <t>ギジュツ</t>
    </rPh>
    <rPh sb="23" eb="25">
      <t>サンコウ</t>
    </rPh>
    <rPh sb="25" eb="27">
      <t>シリョウ</t>
    </rPh>
    <phoneticPr fontId="21"/>
  </si>
  <si>
    <t>③-1</t>
    <phoneticPr fontId="21"/>
  </si>
  <si>
    <t>③-2</t>
    <phoneticPr fontId="21"/>
  </si>
  <si>
    <t>③-3</t>
    <phoneticPr fontId="21"/>
  </si>
  <si>
    <t>③-4</t>
    <phoneticPr fontId="21"/>
  </si>
  <si>
    <t>④-1</t>
    <phoneticPr fontId="21"/>
  </si>
  <si>
    <t>④-2</t>
    <phoneticPr fontId="21"/>
  </si>
  <si>
    <t>④-3</t>
    <phoneticPr fontId="21"/>
  </si>
  <si>
    <t>⑪-1</t>
    <phoneticPr fontId="21"/>
  </si>
  <si>
    <t>⑪-2</t>
    <phoneticPr fontId="21"/>
  </si>
  <si>
    <t>⑪-3</t>
    <phoneticPr fontId="21"/>
  </si>
  <si>
    <t>⑫-1</t>
    <phoneticPr fontId="21"/>
  </si>
  <si>
    <t>⑫-2</t>
    <phoneticPr fontId="21"/>
  </si>
  <si>
    <t>⑫-3</t>
    <phoneticPr fontId="21"/>
  </si>
  <si>
    <t>⑩</t>
  </si>
  <si>
    <t>⑪-1</t>
  </si>
  <si>
    <t>⑪-2</t>
  </si>
  <si>
    <t>⑪-3</t>
  </si>
  <si>
    <t>⑫-1</t>
  </si>
  <si>
    <t>⑫-2</t>
  </si>
  <si>
    <t>⑫-3</t>
  </si>
  <si>
    <t>⑬</t>
  </si>
  <si>
    <t>⑭</t>
  </si>
  <si>
    <t>⑮</t>
  </si>
  <si>
    <t>③-1</t>
    <phoneticPr fontId="21"/>
  </si>
  <si>
    <t>③-2</t>
    <phoneticPr fontId="21"/>
  </si>
  <si>
    <t>③-3</t>
    <phoneticPr fontId="21"/>
  </si>
  <si>
    <t>③-4</t>
    <phoneticPr fontId="21"/>
  </si>
  <si>
    <t>④-1</t>
    <phoneticPr fontId="21"/>
  </si>
  <si>
    <t>④-2</t>
    <phoneticPr fontId="21"/>
  </si>
  <si>
    <t>④-3</t>
    <phoneticPr fontId="21"/>
  </si>
  <si>
    <t>⑤</t>
    <phoneticPr fontId="21"/>
  </si>
  <si>
    <t>補助対象建築物に対する現在の根抵当権設定の有無</t>
    <rPh sb="11" eb="13">
      <t>ゲンザイ</t>
    </rPh>
    <rPh sb="14" eb="15">
      <t>ネ</t>
    </rPh>
    <rPh sb="15" eb="18">
      <t>テイトウケン</t>
    </rPh>
    <rPh sb="18" eb="20">
      <t>セッテイ</t>
    </rPh>
    <rPh sb="21" eb="23">
      <t>ウム</t>
    </rPh>
    <phoneticPr fontId="21"/>
  </si>
  <si>
    <t>補助対象建築物に対する現在の根抵当権設定の有無</t>
    <phoneticPr fontId="21"/>
  </si>
  <si>
    <t>系統連系（売電なし）</t>
    <rPh sb="0" eb="4">
      <t>ケイトウレンケイ</t>
    </rPh>
    <rPh sb="5" eb="7">
      <t>バイデン</t>
    </rPh>
    <phoneticPr fontId="21"/>
  </si>
  <si>
    <t>補助事業に要する経費</t>
  </si>
  <si>
    <t>補助対象経費</t>
  </si>
  <si>
    <t>補助対象外経費</t>
  </si>
  <si>
    <t>③-1</t>
  </si>
  <si>
    <t>③-2</t>
  </si>
  <si>
    <t>③-3</t>
  </si>
  <si>
    <t>③-4</t>
  </si>
  <si>
    <t>④-1</t>
  </si>
  <si>
    <t>④-2</t>
  </si>
  <si>
    <t>④-3</t>
  </si>
  <si>
    <t>補助対象建築物に対する現在の根抵当権設定の有無を記入していますか</t>
    <phoneticPr fontId="21"/>
  </si>
  <si>
    <r>
      <t xml:space="preserve">補助対象設備を実施年度ごとに色分けして示していますか
</t>
    </r>
    <r>
      <rPr>
        <sz val="10"/>
        <color rgb="FFFF0000"/>
        <rFont val="ＭＳ Ｐ明朝"/>
        <family val="1"/>
        <charset val="128"/>
      </rPr>
      <t>1年目：赤、2年目：青、3年目：緑 、補助対象外は黒</t>
    </r>
    <rPh sb="0" eb="2">
      <t>ホジョ</t>
    </rPh>
    <rPh sb="2" eb="4">
      <t>タイショウ</t>
    </rPh>
    <rPh sb="4" eb="6">
      <t>セツビ</t>
    </rPh>
    <rPh sb="7" eb="9">
      <t>ジッシ</t>
    </rPh>
    <rPh sb="9" eb="11">
      <t>ネンド</t>
    </rPh>
    <rPh sb="14" eb="16">
      <t>イロワ</t>
    </rPh>
    <rPh sb="19" eb="20">
      <t>シメ</t>
    </rPh>
    <rPh sb="28" eb="30">
      <t>ネンメ</t>
    </rPh>
    <rPh sb="31" eb="32">
      <t>アカ</t>
    </rPh>
    <rPh sb="34" eb="36">
      <t>ネンメ</t>
    </rPh>
    <rPh sb="37" eb="38">
      <t>アオ</t>
    </rPh>
    <rPh sb="40" eb="41">
      <t>ネン</t>
    </rPh>
    <rPh sb="41" eb="42">
      <t>メ</t>
    </rPh>
    <rPh sb="43" eb="44">
      <t>リョク</t>
    </rPh>
    <rPh sb="46" eb="48">
      <t>ホジョ</t>
    </rPh>
    <rPh sb="48" eb="50">
      <t>タイショウ</t>
    </rPh>
    <rPh sb="50" eb="51">
      <t>ガイ</t>
    </rPh>
    <rPh sb="52" eb="53">
      <t>クロ</t>
    </rPh>
    <phoneticPr fontId="21"/>
  </si>
  <si>
    <t>事業実績</t>
    <phoneticPr fontId="21"/>
  </si>
  <si>
    <t>・外皮
・空調
・換気
・照明
・給湯
・太陽光発電
・コージェネレーション
・ＢＥＭＳ
・その他</t>
    <phoneticPr fontId="21"/>
  </si>
  <si>
    <t>予定日を入力（西暦入力）</t>
    <phoneticPr fontId="21"/>
  </si>
  <si>
    <t>７. ＺＥＢリーディング・オーナー登録について</t>
    <rPh sb="17" eb="19">
      <t>トウロク</t>
    </rPh>
    <phoneticPr fontId="21"/>
  </si>
  <si>
    <t>８. ｇＢｉｚＩＮＦＯ（ジービズインフォ）掲載について</t>
    <rPh sb="21" eb="23">
      <t>ケイサイ</t>
    </rPh>
    <phoneticPr fontId="21"/>
  </si>
  <si>
    <t>９. 実施状況の報告について</t>
    <rPh sb="3" eb="5">
      <t>ジッシ</t>
    </rPh>
    <rPh sb="5" eb="7">
      <t>ジョウキョウ</t>
    </rPh>
    <rPh sb="8" eb="10">
      <t>ホウコク</t>
    </rPh>
    <phoneticPr fontId="43"/>
  </si>
  <si>
    <t>１０. 財産処分制限期間と適化法について</t>
    <phoneticPr fontId="21"/>
  </si>
  <si>
    <t>１１. 複数年度事業について</t>
    <rPh sb="4" eb="6">
      <t>フクスウ</t>
    </rPh>
    <rPh sb="6" eb="8">
      <t>ネンド</t>
    </rPh>
    <rPh sb="8" eb="10">
      <t>ジギョウ</t>
    </rPh>
    <phoneticPr fontId="43"/>
  </si>
  <si>
    <t>【各年度の合計と全体の整合チェック】</t>
    <rPh sb="1" eb="4">
      <t>カクネンド</t>
    </rPh>
    <rPh sb="5" eb="7">
      <t>ゴウケイ</t>
    </rPh>
    <rPh sb="8" eb="10">
      <t>ゼンタイ</t>
    </rPh>
    <rPh sb="11" eb="13">
      <t>セイゴウ</t>
    </rPh>
    <phoneticPr fontId="21"/>
  </si>
  <si>
    <t>1年目</t>
    <rPh sb="1" eb="3">
      <t>ネンメ</t>
    </rPh>
    <phoneticPr fontId="21"/>
  </si>
  <si>
    <t>2年目</t>
    <rPh sb="1" eb="3">
      <t>ネンメ</t>
    </rPh>
    <phoneticPr fontId="21"/>
  </si>
  <si>
    <t>3年目</t>
    <rPh sb="1" eb="3">
      <t>ネンメ</t>
    </rPh>
    <phoneticPr fontId="21"/>
  </si>
  <si>
    <t>単年度</t>
    <rPh sb="0" eb="3">
      <t>タンネンド</t>
    </rPh>
    <phoneticPr fontId="21"/>
  </si>
  <si>
    <t>２年度事業（１年目）</t>
    <rPh sb="1" eb="3">
      <t>ネンド</t>
    </rPh>
    <rPh sb="3" eb="5">
      <t>ジギョウ</t>
    </rPh>
    <rPh sb="7" eb="9">
      <t>ネンメ</t>
    </rPh>
    <phoneticPr fontId="21"/>
  </si>
  <si>
    <t>３年度事業（１年目）</t>
    <rPh sb="1" eb="3">
      <t>ネンド</t>
    </rPh>
    <rPh sb="3" eb="5">
      <t>ジギョウ</t>
    </rPh>
    <rPh sb="7" eb="9">
      <t>ネンメ</t>
    </rPh>
    <phoneticPr fontId="21"/>
  </si>
  <si>
    <t>25字以内で入力（ＥＳＣＯ事業の場合は、「ＥＳＣＯ」の文字を入れること）</t>
    <rPh sb="2" eb="3">
      <t>ジ</t>
    </rPh>
    <rPh sb="3" eb="5">
      <t>イナイ</t>
    </rPh>
    <rPh sb="6" eb="8">
      <t>ニュウリョク</t>
    </rPh>
    <phoneticPr fontId="21"/>
  </si>
  <si>
    <t>会社概要書</t>
    <rPh sb="0" eb="2">
      <t>カイシャ</t>
    </rPh>
    <rPh sb="2" eb="4">
      <t>ガイヨウ</t>
    </rPh>
    <rPh sb="4" eb="5">
      <t>ショ</t>
    </rPh>
    <phoneticPr fontId="21"/>
  </si>
  <si>
    <t>現在事項全部証明書</t>
    <phoneticPr fontId="21"/>
  </si>
  <si>
    <t>現在事項証明書（建物）</t>
    <phoneticPr fontId="43"/>
  </si>
  <si>
    <t>既存建築物の場合</t>
    <rPh sb="0" eb="2">
      <t>キゾン</t>
    </rPh>
    <rPh sb="2" eb="5">
      <t>ケンチクブツ</t>
    </rPh>
    <rPh sb="6" eb="8">
      <t>バアイ</t>
    </rPh>
    <phoneticPr fontId="21"/>
  </si>
  <si>
    <t>確認済証</t>
    <rPh sb="0" eb="2">
      <t>カクニン</t>
    </rPh>
    <rPh sb="2" eb="3">
      <t>スミ</t>
    </rPh>
    <rPh sb="3" eb="4">
      <t>ショウ</t>
    </rPh>
    <phoneticPr fontId="43"/>
  </si>
  <si>
    <t>現在事項証明書（土地）</t>
    <rPh sb="0" eb="2">
      <t>ゲンザイ</t>
    </rPh>
    <rPh sb="2" eb="4">
      <t>ジコウ</t>
    </rPh>
    <rPh sb="4" eb="7">
      <t>ショウメイショ</t>
    </rPh>
    <rPh sb="8" eb="10">
      <t>トチ</t>
    </rPh>
    <phoneticPr fontId="43"/>
  </si>
  <si>
    <t>土地賃貸契約書</t>
    <rPh sb="0" eb="2">
      <t>トチ</t>
    </rPh>
    <rPh sb="2" eb="4">
      <t>チンタイ</t>
    </rPh>
    <rPh sb="4" eb="7">
      <t>ケイヤクショ</t>
    </rPh>
    <phoneticPr fontId="43"/>
  </si>
  <si>
    <t>土地が賃貸の場合は提出</t>
    <rPh sb="0" eb="2">
      <t>トチ</t>
    </rPh>
    <rPh sb="3" eb="5">
      <t>チンタイ</t>
    </rPh>
    <rPh sb="6" eb="8">
      <t>バアイ</t>
    </rPh>
    <rPh sb="9" eb="11">
      <t>テイシュツ</t>
    </rPh>
    <phoneticPr fontId="21"/>
  </si>
  <si>
    <t>ＥＳＣＯ利用で申請する場合は提出</t>
    <phoneticPr fontId="21"/>
  </si>
  <si>
    <t>リース等利用で申請する場合は提出</t>
    <rPh sb="3" eb="4">
      <t>トウ</t>
    </rPh>
    <phoneticPr fontId="21"/>
  </si>
  <si>
    <t>ＩＳＯ５０００１登録証</t>
    <rPh sb="8" eb="10">
      <t>トウロク</t>
    </rPh>
    <rPh sb="10" eb="11">
      <t>ショウ</t>
    </rPh>
    <phoneticPr fontId="21"/>
  </si>
  <si>
    <t>ＩＳＯ１４０００シリーズの登録証</t>
    <rPh sb="13" eb="15">
      <t>トウロク</t>
    </rPh>
    <rPh sb="15" eb="16">
      <t>ショウ</t>
    </rPh>
    <phoneticPr fontId="21"/>
  </si>
  <si>
    <t>建物名称を付ける等、25字以内で分かりやすく事業を特定できる名称にしていますか(仮称等の表現は不可)（入力シートから自動反映）</t>
    <rPh sb="0" eb="2">
      <t>タテモノ</t>
    </rPh>
    <rPh sb="2" eb="4">
      <t>メイショウ</t>
    </rPh>
    <rPh sb="5" eb="6">
      <t>ツ</t>
    </rPh>
    <rPh sb="8" eb="9">
      <t>トウ</t>
    </rPh>
    <rPh sb="16" eb="17">
      <t>ワ</t>
    </rPh>
    <rPh sb="22" eb="24">
      <t>ジギョウ</t>
    </rPh>
    <rPh sb="25" eb="27">
      <t>トクテイ</t>
    </rPh>
    <rPh sb="30" eb="32">
      <t>メイショウ</t>
    </rPh>
    <phoneticPr fontId="21"/>
  </si>
  <si>
    <r>
      <t>本補助事業の内容を理解しており、補助事業者の</t>
    </r>
    <r>
      <rPr>
        <sz val="10"/>
        <color rgb="FFFF0000"/>
        <rFont val="ＭＳ Ｐ明朝"/>
        <family val="1"/>
        <charset val="128"/>
      </rPr>
      <t>申請実務担当者</t>
    </r>
    <r>
      <rPr>
        <sz val="10"/>
        <rFont val="ＭＳ Ｐ明朝"/>
        <family val="1"/>
        <charset val="128"/>
      </rPr>
      <t>としてＳＩＩからの問合せ等に対応できる方の情報を記入していますか（入力シートから自動反映）</t>
    </r>
    <rPh sb="20" eb="21">
      <t>シャ</t>
    </rPh>
    <rPh sb="22" eb="24">
      <t>シンセイ</t>
    </rPh>
    <rPh sb="24" eb="26">
      <t>ジツム</t>
    </rPh>
    <rPh sb="48" eb="49">
      <t>カタ</t>
    </rPh>
    <rPh sb="50" eb="52">
      <t>ジョウホウ</t>
    </rPh>
    <rPh sb="53" eb="55">
      <t>キニュウ</t>
    </rPh>
    <phoneticPr fontId="21"/>
  </si>
  <si>
    <t>住所・電話番号・携帯電話番号・E-MAIL（スマートホン等携帯端末のアドレスは不可）は、ＳＩＩからの問合せ等に速やかに応じることができる連絡先を記入していますか</t>
    <phoneticPr fontId="21"/>
  </si>
  <si>
    <t>ZEBリーディング・オーナー登録申請予定日</t>
    <phoneticPr fontId="21"/>
  </si>
  <si>
    <t>省エネルギー性能評価の認証取得予定日</t>
    <phoneticPr fontId="21"/>
  </si>
  <si>
    <t>当該年度の「補助対象工事契約予定日」・「補助対象工事着手予定日」・「補助対象工事完了予定日」・「補助対象工事の引渡し完了予定日」を記入していますか</t>
    <phoneticPr fontId="21"/>
  </si>
  <si>
    <t>延べ面積は、建築物省エネルギー法第７条の評価対象予定面積と整合がとれていますか</t>
    <rPh sb="0" eb="1">
      <t>ノ</t>
    </rPh>
    <rPh sb="2" eb="4">
      <t>メンセキ</t>
    </rPh>
    <rPh sb="6" eb="8">
      <t>ケンチク</t>
    </rPh>
    <rPh sb="8" eb="9">
      <t>ブツ</t>
    </rPh>
    <rPh sb="9" eb="10">
      <t>ショウ</t>
    </rPh>
    <rPh sb="15" eb="16">
      <t>ホウ</t>
    </rPh>
    <rPh sb="16" eb="17">
      <t>ダイ</t>
    </rPh>
    <rPh sb="18" eb="19">
      <t>ジョウ</t>
    </rPh>
    <rPh sb="20" eb="22">
      <t>ヒョウカ</t>
    </rPh>
    <rPh sb="22" eb="24">
      <t>タイショウ</t>
    </rPh>
    <rPh sb="24" eb="26">
      <t>ヨテイ</t>
    </rPh>
    <rPh sb="26" eb="28">
      <t>メンセキ</t>
    </rPh>
    <rPh sb="29" eb="31">
      <t>セイゴウ</t>
    </rPh>
    <phoneticPr fontId="21"/>
  </si>
  <si>
    <t>対象延べ面積は、建築物省エネルギー法第７条の評価対象予定面積と整合がとれていますか</t>
    <rPh sb="0" eb="2">
      <t>タイショウ</t>
    </rPh>
    <rPh sb="2" eb="3">
      <t>ノ</t>
    </rPh>
    <rPh sb="4" eb="6">
      <t>メンセキ</t>
    </rPh>
    <rPh sb="8" eb="10">
      <t>ケンチク</t>
    </rPh>
    <rPh sb="10" eb="11">
      <t>ブツ</t>
    </rPh>
    <rPh sb="11" eb="12">
      <t>ショウ</t>
    </rPh>
    <rPh sb="17" eb="18">
      <t>ホウ</t>
    </rPh>
    <rPh sb="18" eb="19">
      <t>ダイ</t>
    </rPh>
    <rPh sb="20" eb="21">
      <t>ジョウ</t>
    </rPh>
    <rPh sb="22" eb="24">
      <t>ヒョウカ</t>
    </rPh>
    <rPh sb="24" eb="26">
      <t>タイショウ</t>
    </rPh>
    <rPh sb="26" eb="28">
      <t>ヨテイ</t>
    </rPh>
    <rPh sb="28" eb="30">
      <t>メンセキ</t>
    </rPh>
    <rPh sb="31" eb="33">
      <t>セイゴウ</t>
    </rPh>
    <phoneticPr fontId="21"/>
  </si>
  <si>
    <t>主要設備・工事の参考見積書を添付していますか</t>
    <rPh sb="2" eb="4">
      <t>セツビ</t>
    </rPh>
    <phoneticPr fontId="21"/>
  </si>
  <si>
    <t>空衛学会が公表しているＷＥＢＰＲＯ未評価技術の導入要件を満足していますか
（要件のリストにチェックをいれること）</t>
    <rPh sb="0" eb="1">
      <t>クウ</t>
    </rPh>
    <rPh sb="1" eb="2">
      <t>エイ</t>
    </rPh>
    <rPh sb="2" eb="4">
      <t>ガッカイ</t>
    </rPh>
    <rPh sb="5" eb="7">
      <t>コウヒョウ</t>
    </rPh>
    <rPh sb="17" eb="20">
      <t>ミヒョウカ</t>
    </rPh>
    <rPh sb="20" eb="22">
      <t>ギジュツ</t>
    </rPh>
    <rPh sb="23" eb="25">
      <t>ドウニュウ</t>
    </rPh>
    <rPh sb="25" eb="27">
      <t>ヨウケン</t>
    </rPh>
    <rPh sb="28" eb="30">
      <t>マンゾク</t>
    </rPh>
    <rPh sb="38" eb="40">
      <t>ヨウケン</t>
    </rPh>
    <phoneticPr fontId="21"/>
  </si>
  <si>
    <t>詳細な内容は、設計図に記載し、概念図に「設備/図番」を記入していますか</t>
    <rPh sb="0" eb="2">
      <t>ショウサイ</t>
    </rPh>
    <rPh sb="3" eb="5">
      <t>ナイヨウ</t>
    </rPh>
    <rPh sb="7" eb="10">
      <t>セッケイズ</t>
    </rPh>
    <rPh sb="11" eb="13">
      <t>キサイ</t>
    </rPh>
    <rPh sb="15" eb="18">
      <t>ガイネンズ</t>
    </rPh>
    <rPh sb="20" eb="22">
      <t>セツビ</t>
    </rPh>
    <rPh sb="23" eb="25">
      <t>ズバン</t>
    </rPh>
    <rPh sb="27" eb="29">
      <t>キニュウ</t>
    </rPh>
    <phoneticPr fontId="21"/>
  </si>
  <si>
    <t>凡例等を用いてわかりやすく記入していますか</t>
    <rPh sb="0" eb="1">
      <t>ボン</t>
    </rPh>
    <rPh sb="1" eb="2">
      <t>レイ</t>
    </rPh>
    <rPh sb="2" eb="3">
      <t>トウ</t>
    </rPh>
    <rPh sb="4" eb="5">
      <t>モチ</t>
    </rPh>
    <rPh sb="13" eb="15">
      <t>キニュウ</t>
    </rPh>
    <phoneticPr fontId="21"/>
  </si>
  <si>
    <t>計量区分ごとに計量メータが設置されていますか</t>
    <rPh sb="0" eb="2">
      <t>ケイリョウ</t>
    </rPh>
    <rPh sb="2" eb="4">
      <t>クブン</t>
    </rPh>
    <rPh sb="7" eb="9">
      <t>ケイリョウ</t>
    </rPh>
    <rPh sb="13" eb="15">
      <t>セッチ</t>
    </rPh>
    <phoneticPr fontId="21"/>
  </si>
  <si>
    <t>会社概要書(会社案内等)を添付していますか</t>
    <rPh sb="0" eb="2">
      <t>カイシャ</t>
    </rPh>
    <rPh sb="2" eb="4">
      <t>ガイヨウ</t>
    </rPh>
    <rPh sb="4" eb="5">
      <t>ショ</t>
    </rPh>
    <rPh sb="6" eb="8">
      <t>カイシャ</t>
    </rPh>
    <rPh sb="8" eb="10">
      <t>アンナイ</t>
    </rPh>
    <rPh sb="10" eb="11">
      <t>トウ</t>
    </rPh>
    <rPh sb="13" eb="15">
      <t>テンプ</t>
    </rPh>
    <phoneticPr fontId="21"/>
  </si>
  <si>
    <t>商業登記簿
（現在事項全部証明書）</t>
    <rPh sb="0" eb="2">
      <t>ショウギョウ</t>
    </rPh>
    <rPh sb="2" eb="5">
      <t>トウキボ</t>
    </rPh>
    <rPh sb="15" eb="16">
      <t>ショ</t>
    </rPh>
    <phoneticPr fontId="21"/>
  </si>
  <si>
    <t>発行日</t>
    <rPh sb="0" eb="3">
      <t>ハッコウビ</t>
    </rPh>
    <phoneticPr fontId="21"/>
  </si>
  <si>
    <t>共同申請の場合</t>
    <phoneticPr fontId="21"/>
  </si>
  <si>
    <t>印鑑登録証明書</t>
    <phoneticPr fontId="21"/>
  </si>
  <si>
    <t>建物登記簿
（現在事項証明書）</t>
    <rPh sb="0" eb="2">
      <t>タテモノ</t>
    </rPh>
    <rPh sb="2" eb="5">
      <t>トウキボ</t>
    </rPh>
    <rPh sb="7" eb="9">
      <t>ゲンザイ</t>
    </rPh>
    <rPh sb="9" eb="11">
      <t>ジコウ</t>
    </rPh>
    <rPh sb="11" eb="14">
      <t>ショウメイショ</t>
    </rPh>
    <phoneticPr fontId="21"/>
  </si>
  <si>
    <t>確認済証</t>
    <rPh sb="0" eb="2">
      <t>カクニン</t>
    </rPh>
    <rPh sb="2" eb="3">
      <t>スミ</t>
    </rPh>
    <phoneticPr fontId="21"/>
  </si>
  <si>
    <t>土地登記簿
（現在事項証明書）</t>
    <rPh sb="0" eb="2">
      <t>トチ</t>
    </rPh>
    <rPh sb="2" eb="5">
      <t>トウキボ</t>
    </rPh>
    <rPh sb="7" eb="9">
      <t>ゲンザイ</t>
    </rPh>
    <rPh sb="9" eb="11">
      <t>ジコウ</t>
    </rPh>
    <rPh sb="11" eb="14">
      <t>ショウメイショ</t>
    </rPh>
    <phoneticPr fontId="21"/>
  </si>
  <si>
    <t>土地賃貸契約書</t>
    <rPh sb="0" eb="2">
      <t>トチ</t>
    </rPh>
    <rPh sb="2" eb="4">
      <t>チンタイ</t>
    </rPh>
    <rPh sb="4" eb="7">
      <t>ケイヤクショ</t>
    </rPh>
    <phoneticPr fontId="21"/>
  </si>
  <si>
    <t>契約期間</t>
    <rPh sb="0" eb="2">
      <t>ケイヤク</t>
    </rPh>
    <rPh sb="2" eb="4">
      <t>キカン</t>
    </rPh>
    <phoneticPr fontId="21"/>
  </si>
  <si>
    <t>契約期間が、導入する補助対象設備の処分制限期間（補助対象設備の法定耐用年数）の一番長い期間を、継続が可能な契約であることを確認していますか</t>
    <rPh sb="0" eb="2">
      <t>ケイヤク</t>
    </rPh>
    <rPh sb="2" eb="4">
      <t>キカン</t>
    </rPh>
    <rPh sb="6" eb="8">
      <t>ドウニュウ</t>
    </rPh>
    <rPh sb="10" eb="12">
      <t>ホジョ</t>
    </rPh>
    <rPh sb="12" eb="14">
      <t>タイショウ</t>
    </rPh>
    <rPh sb="14" eb="16">
      <t>セツビ</t>
    </rPh>
    <rPh sb="17" eb="19">
      <t>ショブン</t>
    </rPh>
    <rPh sb="19" eb="21">
      <t>セイゲン</t>
    </rPh>
    <rPh sb="21" eb="23">
      <t>キカン</t>
    </rPh>
    <rPh sb="24" eb="26">
      <t>ホジョ</t>
    </rPh>
    <rPh sb="26" eb="28">
      <t>タイショウ</t>
    </rPh>
    <rPh sb="28" eb="30">
      <t>セツビ</t>
    </rPh>
    <rPh sb="31" eb="33">
      <t>ホウテイ</t>
    </rPh>
    <rPh sb="33" eb="35">
      <t>タイヨウ</t>
    </rPh>
    <rPh sb="35" eb="37">
      <t>ネンスウ</t>
    </rPh>
    <rPh sb="39" eb="41">
      <t>イチバン</t>
    </rPh>
    <rPh sb="41" eb="42">
      <t>ナガ</t>
    </rPh>
    <rPh sb="43" eb="45">
      <t>キカン</t>
    </rPh>
    <rPh sb="47" eb="49">
      <t>ケイゾク</t>
    </rPh>
    <rPh sb="50" eb="52">
      <t>カノウ</t>
    </rPh>
    <rPh sb="53" eb="55">
      <t>ケイヤク</t>
    </rPh>
    <rPh sb="61" eb="63">
      <t>カクニン</t>
    </rPh>
    <phoneticPr fontId="21"/>
  </si>
  <si>
    <t>契約者を明記(押印不要)していますか</t>
    <rPh sb="0" eb="3">
      <t>ケイヤクシャ</t>
    </rPh>
    <rPh sb="7" eb="9">
      <t>オウイン</t>
    </rPh>
    <rPh sb="9" eb="11">
      <t>フヨウ</t>
    </rPh>
    <phoneticPr fontId="21"/>
  </si>
  <si>
    <t>以下の条項や記載部分をマーカー等で色付けし明確にしていますか</t>
    <rPh sb="0" eb="2">
      <t>イカ</t>
    </rPh>
    <rPh sb="6" eb="8">
      <t>キサイ</t>
    </rPh>
    <rPh sb="8" eb="10">
      <t>ブブン</t>
    </rPh>
    <phoneticPr fontId="21"/>
  </si>
  <si>
    <t>削減保証量及びその削減量が達成出来なかった場合の罰則条項を記載していますか</t>
    <phoneticPr fontId="21"/>
  </si>
  <si>
    <t>補助金の交付を前提とした付随条項がある場合には、その内容を明記していますか</t>
    <phoneticPr fontId="21"/>
  </si>
  <si>
    <t>ＥＳＣＯサービス期間終了後の設備の管理責任を明確にしていますか</t>
    <phoneticPr fontId="21"/>
  </si>
  <si>
    <t>補助事業に要する経費(サービス料総額)・補助金申請額・サービス期間・ＥＳＣＯサービス料・維持管理費等・固定資産税等の金額・保険・手数料等の内容について、補助金がある場合と無い場合で比較した計算書が添付されていますか</t>
    <rPh sb="69" eb="71">
      <t>ナイヨウ</t>
    </rPh>
    <rPh sb="76" eb="79">
      <t>ホジョキン</t>
    </rPh>
    <rPh sb="82" eb="84">
      <t>バアイ</t>
    </rPh>
    <rPh sb="85" eb="86">
      <t>ナ</t>
    </rPh>
    <rPh sb="87" eb="89">
      <t>バアイ</t>
    </rPh>
    <rPh sb="90" eb="92">
      <t>ヒカク</t>
    </rPh>
    <rPh sb="94" eb="97">
      <t>ケイサンショ</t>
    </rPh>
    <rPh sb="98" eb="100">
      <t>テンプ</t>
    </rPh>
    <phoneticPr fontId="21"/>
  </si>
  <si>
    <t>借主・貸主を明記(押印不要)していますか</t>
    <rPh sb="9" eb="11">
      <t>オウイン</t>
    </rPh>
    <rPh sb="11" eb="13">
      <t>フヨウ</t>
    </rPh>
    <phoneticPr fontId="21"/>
  </si>
  <si>
    <t>リース期間終了後の設備の管理責任を明記していますか</t>
    <phoneticPr fontId="21"/>
  </si>
  <si>
    <t>補助事業に要する経費(リース料総額)・補助金申請額・リース期間・リース料・元本・金利・固定資産税等の金額・保険・手数料等の内容について、補助金がある場合と無い場合で比較した計算書が添付されていますか</t>
  </si>
  <si>
    <t>ISO50001登録証</t>
    <rPh sb="8" eb="10">
      <t>トウロク</t>
    </rPh>
    <rPh sb="10" eb="11">
      <t>ショウ</t>
    </rPh>
    <phoneticPr fontId="21"/>
  </si>
  <si>
    <t>ISO14000シリーズの登録証</t>
    <phoneticPr fontId="21"/>
  </si>
  <si>
    <t>縮尺、方位、住所、敷地面積等を記入していますか</t>
    <rPh sb="0" eb="2">
      <t>シュクシャク</t>
    </rPh>
    <rPh sb="3" eb="5">
      <t>ホウイ</t>
    </rPh>
    <rPh sb="6" eb="8">
      <t>ジュウショ</t>
    </rPh>
    <rPh sb="9" eb="11">
      <t>シキチ</t>
    </rPh>
    <rPh sb="11" eb="13">
      <t>メンセキ</t>
    </rPh>
    <rPh sb="13" eb="14">
      <t>トウ</t>
    </rPh>
    <rPh sb="15" eb="17">
      <t>キニュウ</t>
    </rPh>
    <phoneticPr fontId="21"/>
  </si>
  <si>
    <t>敷地境界線を示し、該当する建物を赤でマーキングし、申請に係わる建築物と他の建築物との区別を明示していますか</t>
    <rPh sb="9" eb="11">
      <t>ガイトウ</t>
    </rPh>
    <rPh sb="13" eb="15">
      <t>タテモノ</t>
    </rPh>
    <rPh sb="16" eb="17">
      <t>アカ</t>
    </rPh>
    <rPh sb="45" eb="47">
      <t>メイジ</t>
    </rPh>
    <phoneticPr fontId="21"/>
  </si>
  <si>
    <t>住所・敷地面積・建物用途・構造・階数・建築面積・延べ面積を記入していますか</t>
    <rPh sb="0" eb="2">
      <t>ジュウショ</t>
    </rPh>
    <rPh sb="3" eb="5">
      <t>シキチ</t>
    </rPh>
    <rPh sb="5" eb="7">
      <t>メンセキ</t>
    </rPh>
    <rPh sb="13" eb="15">
      <t>コウゾウ</t>
    </rPh>
    <rPh sb="16" eb="18">
      <t>カイスウ</t>
    </rPh>
    <rPh sb="19" eb="21">
      <t>ケンチク</t>
    </rPh>
    <rPh sb="21" eb="23">
      <t>メンセキ</t>
    </rPh>
    <rPh sb="24" eb="25">
      <t>ノ</t>
    </rPh>
    <rPh sb="26" eb="28">
      <t>メンセキ</t>
    </rPh>
    <rPh sb="29" eb="31">
      <t>キニュウ</t>
    </rPh>
    <phoneticPr fontId="21"/>
  </si>
  <si>
    <t>複数の用途を有する建築物の場合、用途別床面積の一覧を添付していますか</t>
    <rPh sb="26" eb="28">
      <t>テンプ</t>
    </rPh>
    <phoneticPr fontId="21"/>
  </si>
  <si>
    <t>縮尺、方位、間取り、各室の名称、用途及び寸法を記入していますか</t>
    <rPh sb="23" eb="25">
      <t>キニュウ</t>
    </rPh>
    <phoneticPr fontId="21"/>
  </si>
  <si>
    <t>東西南北の四面とし、縮尺、階高と建物の高さ、開口部仕様等を記入していますか</t>
    <rPh sb="0" eb="2">
      <t>トウザイ</t>
    </rPh>
    <rPh sb="2" eb="4">
      <t>ナンボク</t>
    </rPh>
    <rPh sb="5" eb="7">
      <t>シメン</t>
    </rPh>
    <rPh sb="13" eb="14">
      <t>カイ</t>
    </rPh>
    <rPh sb="14" eb="15">
      <t>タカ</t>
    </rPh>
    <rPh sb="16" eb="18">
      <t>タテモノ</t>
    </rPh>
    <rPh sb="19" eb="20">
      <t>タカ</t>
    </rPh>
    <rPh sb="22" eb="25">
      <t>カイコウブ</t>
    </rPh>
    <rPh sb="25" eb="27">
      <t>シヨウ</t>
    </rPh>
    <rPh sb="27" eb="28">
      <t>トウ</t>
    </rPh>
    <rPh sb="29" eb="31">
      <t>キニュウ</t>
    </rPh>
    <phoneticPr fontId="21"/>
  </si>
  <si>
    <t>添付していますか</t>
    <rPh sb="0" eb="2">
      <t>テンプ</t>
    </rPh>
    <phoneticPr fontId="21"/>
  </si>
  <si>
    <t>建物平面図・各階平面図</t>
    <phoneticPr fontId="21"/>
  </si>
  <si>
    <t>断面図または矩計図</t>
    <phoneticPr fontId="21"/>
  </si>
  <si>
    <t>単年度事業は、補助対象の設備機器などを赤色でマーキングしていますか</t>
    <rPh sb="0" eb="3">
      <t>タンネンド</t>
    </rPh>
    <rPh sb="3" eb="5">
      <t>ジギョウ</t>
    </rPh>
    <rPh sb="7" eb="9">
      <t>ホジョ</t>
    </rPh>
    <rPh sb="9" eb="11">
      <t>タイショウ</t>
    </rPh>
    <rPh sb="12" eb="14">
      <t>セツビ</t>
    </rPh>
    <rPh sb="14" eb="16">
      <t>キキ</t>
    </rPh>
    <rPh sb="19" eb="21">
      <t>アカイロ</t>
    </rPh>
    <phoneticPr fontId="21"/>
  </si>
  <si>
    <t>未評価技術に該当する機器表、系統図、計装図等は、二重枠にてマーキングしていますか</t>
    <rPh sb="24" eb="26">
      <t>ニジュウ</t>
    </rPh>
    <rPh sb="26" eb="27">
      <t>ワク</t>
    </rPh>
    <phoneticPr fontId="21"/>
  </si>
  <si>
    <t>外皮：年度ごとの色塗り等で断熱材の配置を明示していますか
※建具記号を記入したキープランと兼ねても可</t>
    <rPh sb="0" eb="2">
      <t>ガイヒ</t>
    </rPh>
    <rPh sb="3" eb="4">
      <t>ネン</t>
    </rPh>
    <rPh sb="4" eb="5">
      <t>ド</t>
    </rPh>
    <phoneticPr fontId="21"/>
  </si>
  <si>
    <t>外皮：断面図または矩計図において、床下、床、外壁、開口部、天井、屋根その他断熱性を有する部分について色塗り等で断熱材位置を図示していますか</t>
    <rPh sb="0" eb="2">
      <t>ガイヒ</t>
    </rPh>
    <rPh sb="3" eb="6">
      <t>ダンメンズ</t>
    </rPh>
    <rPh sb="9" eb="12">
      <t>カナバカリズ</t>
    </rPh>
    <rPh sb="17" eb="19">
      <t>ユカシタ</t>
    </rPh>
    <rPh sb="20" eb="21">
      <t>ユカ</t>
    </rPh>
    <rPh sb="22" eb="24">
      <t>ガイヘキ</t>
    </rPh>
    <rPh sb="25" eb="28">
      <t>カイコウブ</t>
    </rPh>
    <rPh sb="29" eb="31">
      <t>テンジョウ</t>
    </rPh>
    <rPh sb="32" eb="34">
      <t>ヤネ</t>
    </rPh>
    <rPh sb="36" eb="37">
      <t>タ</t>
    </rPh>
    <rPh sb="37" eb="40">
      <t>ダンネツセイ</t>
    </rPh>
    <rPh sb="41" eb="42">
      <t>ユウ</t>
    </rPh>
    <rPh sb="44" eb="46">
      <t>ブブン</t>
    </rPh>
    <rPh sb="50" eb="51">
      <t>イロ</t>
    </rPh>
    <rPh sb="51" eb="52">
      <t>ヌ</t>
    </rPh>
    <rPh sb="53" eb="54">
      <t>ナド</t>
    </rPh>
    <rPh sb="55" eb="58">
      <t>ダンネツザイ</t>
    </rPh>
    <rPh sb="58" eb="60">
      <t>イチ</t>
    </rPh>
    <rPh sb="61" eb="63">
      <t>ズシ</t>
    </rPh>
    <phoneticPr fontId="21"/>
  </si>
  <si>
    <t>各ZEB化設備の仕様書・カタログは、該当ページを抜粋して添付していますか</t>
    <phoneticPr fontId="21"/>
  </si>
  <si>
    <t>ＺＥＢ化設備、ＢＥＭＳの品番、仕様、台数、制御方法などを記入していますか</t>
    <rPh sb="3" eb="4">
      <t>カ</t>
    </rPh>
    <rPh sb="4" eb="6">
      <t>セツビ</t>
    </rPh>
    <rPh sb="12" eb="14">
      <t>シナバン</t>
    </rPh>
    <rPh sb="15" eb="17">
      <t>シヨウ</t>
    </rPh>
    <rPh sb="18" eb="20">
      <t>ダイスウ</t>
    </rPh>
    <rPh sb="21" eb="23">
      <t>セイギョ</t>
    </rPh>
    <rPh sb="23" eb="25">
      <t>ホウホウ</t>
    </rPh>
    <rPh sb="28" eb="30">
      <t>キニュウ</t>
    </rPh>
    <phoneticPr fontId="21"/>
  </si>
  <si>
    <t>ＺＥＢ化設備、ＢＥＭＳの設計上、必要に応じて作成していますか</t>
    <rPh sb="12" eb="14">
      <t>セッケイ</t>
    </rPh>
    <rPh sb="14" eb="15">
      <t>ジョウ</t>
    </rPh>
    <rPh sb="16" eb="18">
      <t>ヒツヨウ</t>
    </rPh>
    <rPh sb="19" eb="20">
      <t>オウ</t>
    </rPh>
    <rPh sb="22" eb="24">
      <t>サクセイ</t>
    </rPh>
    <phoneticPr fontId="21"/>
  </si>
  <si>
    <t>ＺＥＢ化設備、ＢＥＭＳの機器の配置を明示していますか</t>
    <rPh sb="12" eb="14">
      <t>キキ</t>
    </rPh>
    <rPh sb="15" eb="17">
      <t>ハイチ</t>
    </rPh>
    <rPh sb="18" eb="20">
      <t>メイジ</t>
    </rPh>
    <phoneticPr fontId="21"/>
  </si>
  <si>
    <t>機器表</t>
    <rPh sb="0" eb="2">
      <t>キキ</t>
    </rPh>
    <rPh sb="2" eb="3">
      <t>ヒョウ</t>
    </rPh>
    <phoneticPr fontId="21"/>
  </si>
  <si>
    <t>系統図</t>
    <rPh sb="0" eb="3">
      <t>ケイトウズ</t>
    </rPh>
    <phoneticPr fontId="21"/>
  </si>
  <si>
    <t>平面図</t>
    <rPh sb="0" eb="3">
      <t>ヘイメンズ</t>
    </rPh>
    <phoneticPr fontId="21"/>
  </si>
  <si>
    <t>補助事業として採択された後、補助事業者（共同申請の場合は建築主）は、本事業(R３年度）の事業完了までに「ＺＥＢリーディング・オーナー」に登録完了することを了承している。</t>
    <rPh sb="40" eb="42">
      <t>ネンド</t>
    </rPh>
    <rPh sb="77" eb="79">
      <t>リョウショウ</t>
    </rPh>
    <phoneticPr fontId="21"/>
  </si>
  <si>
    <t>省エネルギー性能評価の認証取得予定日</t>
    <rPh sb="13" eb="15">
      <t>シュトク</t>
    </rPh>
    <rPh sb="15" eb="17">
      <t>ヨテイ</t>
    </rPh>
    <rPh sb="17" eb="18">
      <t>ビ</t>
    </rPh>
    <phoneticPr fontId="21"/>
  </si>
  <si>
    <t>ＺＥＢリーディング・オーナー登録申請予定日</t>
    <rPh sb="14" eb="16">
      <t>トウロク</t>
    </rPh>
    <rPh sb="16" eb="18">
      <t>シンセイ</t>
    </rPh>
    <rPh sb="18" eb="20">
      <t>ヨテイ</t>
    </rPh>
    <rPh sb="20" eb="21">
      <t>ヒ</t>
    </rPh>
    <phoneticPr fontId="21"/>
  </si>
  <si>
    <t>建築工事</t>
    <rPh sb="0" eb="2">
      <t>ケンチク</t>
    </rPh>
    <rPh sb="2" eb="4">
      <t>コウジ</t>
    </rPh>
    <phoneticPr fontId="1"/>
  </si>
  <si>
    <t>業者選定、契約</t>
    <rPh sb="0" eb="2">
      <t>ギョウシャ</t>
    </rPh>
    <rPh sb="2" eb="4">
      <t>センテイ</t>
    </rPh>
    <rPh sb="5" eb="7">
      <t>ケイヤク</t>
    </rPh>
    <phoneticPr fontId="1"/>
  </si>
  <si>
    <t>建築・設備設計</t>
    <rPh sb="0" eb="2">
      <t>ケンチク</t>
    </rPh>
    <rPh sb="3" eb="5">
      <t>セツビ</t>
    </rPh>
    <rPh sb="5" eb="7">
      <t>セッケイ</t>
    </rPh>
    <phoneticPr fontId="1"/>
  </si>
  <si>
    <t>補助対象工事</t>
    <rPh sb="0" eb="2">
      <t>ホジョ</t>
    </rPh>
    <rPh sb="2" eb="4">
      <t>タイショウ</t>
    </rPh>
    <rPh sb="4" eb="6">
      <t>コウジ</t>
    </rPh>
    <phoneticPr fontId="1"/>
  </si>
  <si>
    <t>補助対象外工事</t>
    <rPh sb="0" eb="2">
      <t>ホジョ</t>
    </rPh>
    <rPh sb="2" eb="4">
      <t>タイショウ</t>
    </rPh>
    <rPh sb="4" eb="5">
      <t>ガイ</t>
    </rPh>
    <rPh sb="5" eb="7">
      <t>コウジ</t>
    </rPh>
    <phoneticPr fontId="1"/>
  </si>
  <si>
    <t>＜2024年度＞</t>
    <phoneticPr fontId="21"/>
  </si>
  <si>
    <t>「⑥事業実績」の財務諸表・決算短信等の金額と整合がとれていますか</t>
    <rPh sb="8" eb="10">
      <t>ザイム</t>
    </rPh>
    <rPh sb="10" eb="12">
      <t>ショヒョウ</t>
    </rPh>
    <rPh sb="13" eb="15">
      <t>ケッサン</t>
    </rPh>
    <rPh sb="15" eb="17">
      <t>タンシン</t>
    </rPh>
    <rPh sb="17" eb="18">
      <t>トウ</t>
    </rPh>
    <rPh sb="19" eb="21">
      <t>キンガク</t>
    </rPh>
    <rPh sb="22" eb="24">
      <t>セイゴウ</t>
    </rPh>
    <phoneticPr fontId="21"/>
  </si>
  <si>
    <t>記載されている住所表示は、「商業登記簿（現在事項全部証明書）」の所在と同じであることを確認しましたか</t>
    <rPh sb="0" eb="2">
      <t>キサイ</t>
    </rPh>
    <rPh sb="7" eb="9">
      <t>ジュウショ</t>
    </rPh>
    <rPh sb="9" eb="11">
      <t>ヒョウジ</t>
    </rPh>
    <rPh sb="32" eb="34">
      <t>ショザイ</t>
    </rPh>
    <rPh sb="35" eb="36">
      <t>オナ</t>
    </rPh>
    <rPh sb="43" eb="45">
      <t>カクニン</t>
    </rPh>
    <phoneticPr fontId="21"/>
  </si>
  <si>
    <t>商号・名称は、「商業登記簿（現在事項全部証明書）」と一致していますか（㈱等、略表示はしない）</t>
    <rPh sb="26" eb="28">
      <t>イッチ</t>
    </rPh>
    <phoneticPr fontId="21"/>
  </si>
  <si>
    <t>役職、代表者氏名は、「商業登記簿（現在事項全部証明書）」と一致していますか</t>
    <rPh sb="0" eb="2">
      <t>ヤクショク</t>
    </rPh>
    <rPh sb="3" eb="6">
      <t>ダイヒョウシャ</t>
    </rPh>
    <rPh sb="6" eb="8">
      <t>シメイ</t>
    </rPh>
    <phoneticPr fontId="21"/>
  </si>
  <si>
    <t>プルダウンから選択　未登録の場合は「登録予定」を選択</t>
    <rPh sb="7" eb="9">
      <t>センタク</t>
    </rPh>
    <rPh sb="10" eb="13">
      <t>ミトウロク</t>
    </rPh>
    <rPh sb="14" eb="16">
      <t>バアイ</t>
    </rPh>
    <rPh sb="18" eb="20">
      <t>トウロク</t>
    </rPh>
    <rPh sb="20" eb="22">
      <t>ヨテイ</t>
    </rPh>
    <rPh sb="24" eb="26">
      <t>センタク</t>
    </rPh>
    <phoneticPr fontId="21"/>
  </si>
  <si>
    <t>建物所有者名を入力</t>
    <rPh sb="0" eb="2">
      <t>タテモノ</t>
    </rPh>
    <rPh sb="2" eb="5">
      <t>ショユウシャ</t>
    </rPh>
    <rPh sb="5" eb="6">
      <t>メイ</t>
    </rPh>
    <rPh sb="7" eb="9">
      <t>ニュウリョク</t>
    </rPh>
    <phoneticPr fontId="21"/>
  </si>
  <si>
    <t>建築物省エネ法第７条に基づく省エネルギー性能表示（ＢＥＬＳ等、第三者認証を受けているものに限る）により 『ＺＥＢ』、Ｎｅａｒｌｙ ＺＥＢ、ＺＥＢ Ｒｅａｄｙ、ＺＥＢ Ｏｒｉｅｎｔｅｄ いずれかの省エネルギー性能評価の認証を、本事業（R４年度）の事業完了までに受けることを了承している。</t>
    <rPh sb="118" eb="120">
      <t>ネンド</t>
    </rPh>
    <rPh sb="135" eb="137">
      <t>リョウショウ</t>
    </rPh>
    <phoneticPr fontId="43"/>
  </si>
  <si>
    <t>設備省エネルギー（アクティブ）技術</t>
    <phoneticPr fontId="21"/>
  </si>
  <si>
    <t>４-３～６.概略予算書
（全体）
（１年目）
（２年目）
（３年目）</t>
    <phoneticPr fontId="21"/>
  </si>
  <si>
    <t>必須</t>
  </si>
  <si>
    <t>　※共同申請の場合、申請者間の関係を明記してください。</t>
    <rPh sb="2" eb="6">
      <t>キョウドウシンセイ</t>
    </rPh>
    <rPh sb="7" eb="9">
      <t>バアイ</t>
    </rPh>
    <rPh sb="10" eb="14">
      <t>シンセイシャカン</t>
    </rPh>
    <rPh sb="15" eb="17">
      <t>カンケイ</t>
    </rPh>
    <rPh sb="18" eb="20">
      <t>メイキ</t>
    </rPh>
    <phoneticPr fontId="21"/>
  </si>
  <si>
    <t>B：PV敷設面積</t>
  </si>
  <si>
    <t>塔屋等を含めた水平投影面積を小数第2位まで入力</t>
    <rPh sb="14" eb="17">
      <t>ショウスウダイ</t>
    </rPh>
    <rPh sb="18" eb="19">
      <t>イ</t>
    </rPh>
    <rPh sb="21" eb="23">
      <t>ニュウリョク</t>
    </rPh>
    <phoneticPr fontId="21"/>
  </si>
  <si>
    <t>水平投影面積を小数第2位まで入力（ない場合は０を入力すること）</t>
    <phoneticPr fontId="21"/>
  </si>
  <si>
    <t>環境計測ポイント数</t>
    <rPh sb="0" eb="2">
      <t>カンキョウ</t>
    </rPh>
    <rPh sb="2" eb="4">
      <t>ケイソク</t>
    </rPh>
    <phoneticPr fontId="21"/>
  </si>
  <si>
    <t>管理ポイント数合計</t>
    <rPh sb="0" eb="2">
      <t>カンリ</t>
    </rPh>
    <rPh sb="7" eb="9">
      <t>ゴウケイ</t>
    </rPh>
    <phoneticPr fontId="21"/>
  </si>
  <si>
    <t>エネルギー計量ポイント数</t>
    <rPh sb="5" eb="7">
      <t>ケイリョウ</t>
    </rPh>
    <phoneticPr fontId="21"/>
  </si>
  <si>
    <t>最終年度の「BEMS報告サイトの設定完了予定日」・「補助事業完了予定日」を記入していますか</t>
    <rPh sb="28" eb="30">
      <t>ジギョウ</t>
    </rPh>
    <phoneticPr fontId="21"/>
  </si>
  <si>
    <t>補助事業完了予定日</t>
    <rPh sb="2" eb="4">
      <t>ジギョウ</t>
    </rPh>
    <phoneticPr fontId="21"/>
  </si>
  <si>
    <t>３．システム提案概要(１)、(２)と整合が取れていますか</t>
    <rPh sb="6" eb="8">
      <t>テイアン</t>
    </rPh>
    <rPh sb="8" eb="10">
      <t>ガイヨウ</t>
    </rPh>
    <rPh sb="18" eb="20">
      <t>セイゴウ</t>
    </rPh>
    <rPh sb="21" eb="22">
      <t>ト</t>
    </rPh>
    <phoneticPr fontId="21"/>
  </si>
  <si>
    <t>直近３年分の財務諸表(上場企業は期末の決算短信)を添付していますか
※単独決算表を添付すること（連結決算は不可）</t>
    <rPh sb="0" eb="2">
      <t>チョッキン</t>
    </rPh>
    <rPh sb="3" eb="5">
      <t>ネンブン</t>
    </rPh>
    <rPh sb="6" eb="8">
      <t>ザイム</t>
    </rPh>
    <rPh sb="8" eb="10">
      <t>ショヒョウ</t>
    </rPh>
    <rPh sb="11" eb="13">
      <t>ジョウジョウ</t>
    </rPh>
    <rPh sb="13" eb="15">
      <t>キギョウ</t>
    </rPh>
    <rPh sb="16" eb="18">
      <t>キマツ</t>
    </rPh>
    <rPh sb="19" eb="21">
      <t>ケッサン</t>
    </rPh>
    <rPh sb="21" eb="23">
      <t>タンシン</t>
    </rPh>
    <rPh sb="35" eb="39">
      <t>タンドクケッサン</t>
    </rPh>
    <rPh sb="39" eb="40">
      <t>ヒョウ</t>
    </rPh>
    <rPh sb="41" eb="43">
      <t>テンプ</t>
    </rPh>
    <rPh sb="48" eb="50">
      <t>レンケツ</t>
    </rPh>
    <rPh sb="50" eb="52">
      <t>ケッサン</t>
    </rPh>
    <rPh sb="53" eb="55">
      <t>フカ</t>
    </rPh>
    <phoneticPr fontId="21"/>
  </si>
  <si>
    <t>複数年度事業は補助対象の設備機器等を１年目：赤、２年目：青、３年目：緑 に色分けしていますか
また、複数年度事業で１年目に設備機器類だけ導入し、２年目以降に工事を行う場合は、機器表・機器リストを赤色、設計図の設備機器や配線・配管などを青色・緑色で色分けし、設計図に「工事のみ」と注記していますか</t>
    <rPh sb="0" eb="2">
      <t>フクスウ</t>
    </rPh>
    <rPh sb="2" eb="4">
      <t>ネンド</t>
    </rPh>
    <rPh sb="4" eb="6">
      <t>ジギョウ</t>
    </rPh>
    <rPh sb="7" eb="9">
      <t>ホジョ</t>
    </rPh>
    <rPh sb="9" eb="11">
      <t>タイショウ</t>
    </rPh>
    <rPh sb="12" eb="14">
      <t>セツビ</t>
    </rPh>
    <rPh sb="14" eb="16">
      <t>キキ</t>
    </rPh>
    <rPh sb="16" eb="17">
      <t>トウ</t>
    </rPh>
    <rPh sb="50" eb="52">
      <t>フクスウ</t>
    </rPh>
    <rPh sb="52" eb="54">
      <t>ネンド</t>
    </rPh>
    <rPh sb="54" eb="56">
      <t>ジギョウ</t>
    </rPh>
    <rPh sb="58" eb="60">
      <t>ネンメ</t>
    </rPh>
    <rPh sb="61" eb="63">
      <t>セツビ</t>
    </rPh>
    <rPh sb="63" eb="65">
      <t>キキ</t>
    </rPh>
    <rPh sb="65" eb="66">
      <t>ルイ</t>
    </rPh>
    <rPh sb="68" eb="70">
      <t>ドウニュウ</t>
    </rPh>
    <rPh sb="73" eb="75">
      <t>ネンメ</t>
    </rPh>
    <rPh sb="75" eb="77">
      <t>イコウ</t>
    </rPh>
    <rPh sb="78" eb="80">
      <t>コウジ</t>
    </rPh>
    <rPh sb="81" eb="82">
      <t>オコナ</t>
    </rPh>
    <rPh sb="83" eb="85">
      <t>バアイ</t>
    </rPh>
    <rPh sb="87" eb="89">
      <t>キキ</t>
    </rPh>
    <rPh sb="89" eb="90">
      <t>ヒョウ</t>
    </rPh>
    <rPh sb="91" eb="93">
      <t>キキ</t>
    </rPh>
    <rPh sb="97" eb="99">
      <t>アカイロ</t>
    </rPh>
    <rPh sb="100" eb="103">
      <t>セッケイズ</t>
    </rPh>
    <rPh sb="104" eb="106">
      <t>セツビ</t>
    </rPh>
    <rPh sb="106" eb="108">
      <t>キキ</t>
    </rPh>
    <rPh sb="109" eb="111">
      <t>ハイセン</t>
    </rPh>
    <rPh sb="112" eb="114">
      <t>ハイカン</t>
    </rPh>
    <rPh sb="117" eb="119">
      <t>アオイロ</t>
    </rPh>
    <rPh sb="120" eb="121">
      <t>ミドリ</t>
    </rPh>
    <rPh sb="121" eb="122">
      <t>イロ</t>
    </rPh>
    <rPh sb="123" eb="125">
      <t>イロワ</t>
    </rPh>
    <rPh sb="128" eb="131">
      <t>セッケイズ</t>
    </rPh>
    <rPh sb="133" eb="135">
      <t>コウジ</t>
    </rPh>
    <rPh sb="139" eb="140">
      <t>チュウ</t>
    </rPh>
    <rPh sb="140" eb="141">
      <t>キ</t>
    </rPh>
    <phoneticPr fontId="21"/>
  </si>
  <si>
    <t>BEMSの要件（公募要領Ｐ.２３．２４）を満たす機能や仕様が確認できる書類を添付していますか</t>
    <phoneticPr fontId="21"/>
  </si>
  <si>
    <t>補助事業完了予定日</t>
    <rPh sb="0" eb="2">
      <t>ホジョ</t>
    </rPh>
    <rPh sb="2" eb="4">
      <t>ジギョウ</t>
    </rPh>
    <rPh sb="4" eb="6">
      <t>カンリョウ</t>
    </rPh>
    <rPh sb="6" eb="8">
      <t>ヨテイ</t>
    </rPh>
    <rPh sb="8" eb="9">
      <t>ヒ</t>
    </rPh>
    <phoneticPr fontId="21"/>
  </si>
  <si>
    <t>管理ポイント数合計</t>
    <rPh sb="0" eb="2">
      <t>カンリ</t>
    </rPh>
    <rPh sb="6" eb="7">
      <t>スウ</t>
    </rPh>
    <rPh sb="7" eb="9">
      <t>ゴウケイ</t>
    </rPh>
    <phoneticPr fontId="21"/>
  </si>
  <si>
    <t>エネルギー計量ポイント数</t>
    <rPh sb="5" eb="7">
      <t>ケイリョウ</t>
    </rPh>
    <rPh sb="11" eb="12">
      <t>スウ</t>
    </rPh>
    <phoneticPr fontId="21"/>
  </si>
  <si>
    <t>環境計測ポイント数</t>
    <rPh sb="0" eb="2">
      <t>カンキョウ</t>
    </rPh>
    <rPh sb="2" eb="4">
      <t>ケイソク</t>
    </rPh>
    <rPh sb="8" eb="9">
      <t>スウ</t>
    </rPh>
    <phoneticPr fontId="21"/>
  </si>
  <si>
    <r>
      <t>← オレンジ色のセル</t>
    </r>
    <r>
      <rPr>
        <b/>
        <sz val="12"/>
        <color theme="9" tint="0.39997558519241921"/>
        <rFont val="Meiryo UI"/>
        <family val="3"/>
        <charset val="128"/>
      </rPr>
      <t>■</t>
    </r>
    <r>
      <rPr>
        <b/>
        <sz val="12"/>
        <color rgb="FFFFFF00"/>
        <rFont val="Meiryo UI"/>
        <family val="3"/>
        <charset val="128"/>
      </rPr>
      <t>に事業全体の蓄電システムに係わる補助対象経費を入力してください。（蓄電システムがない場合はゼロ"0"と入力）</t>
    </r>
    <rPh sb="6" eb="7">
      <t>イロ</t>
    </rPh>
    <rPh sb="12" eb="14">
      <t>ジギョウ</t>
    </rPh>
    <rPh sb="14" eb="16">
      <t>ゼンタイ</t>
    </rPh>
    <rPh sb="17" eb="19">
      <t>チクデン</t>
    </rPh>
    <rPh sb="24" eb="25">
      <t>カカ</t>
    </rPh>
    <rPh sb="27" eb="29">
      <t>ホジョ</t>
    </rPh>
    <rPh sb="29" eb="31">
      <t>タイショウ</t>
    </rPh>
    <rPh sb="31" eb="33">
      <t>ケイヒ</t>
    </rPh>
    <rPh sb="34" eb="36">
      <t>ニュウリョク</t>
    </rPh>
    <phoneticPr fontId="21"/>
  </si>
  <si>
    <t>← 20％以内の値が表示されていることを確認してください。</t>
    <rPh sb="5" eb="7">
      <t>イナイ</t>
    </rPh>
    <rPh sb="8" eb="9">
      <t>アタイ</t>
    </rPh>
    <rPh sb="10" eb="12">
      <t>ヒョウジ</t>
    </rPh>
    <rPh sb="20" eb="22">
      <t>カクニン</t>
    </rPh>
    <phoneticPr fontId="21"/>
  </si>
  <si>
    <t>【設備】＋【工事】合計</t>
    <rPh sb="1" eb="3">
      <t>セツビ</t>
    </rPh>
    <rPh sb="6" eb="8">
      <t>コウジ</t>
    </rPh>
    <rPh sb="9" eb="11">
      <t>ゴウケイ</t>
    </rPh>
    <phoneticPr fontId="21"/>
  </si>
  <si>
    <t>← レイアウトは自由です。補助事業に関する社内外の実施体制図を作成してください。</t>
    <rPh sb="13" eb="17">
      <t>ホジョジギョウ</t>
    </rPh>
    <rPh sb="18" eb="19">
      <t>カン</t>
    </rPh>
    <rPh sb="21" eb="24">
      <t>シャナイガイ</t>
    </rPh>
    <rPh sb="25" eb="30">
      <t>ジッシタイセイズ</t>
    </rPh>
    <rPh sb="31" eb="33">
      <t>サクセイ</t>
    </rPh>
    <phoneticPr fontId="21"/>
  </si>
  <si>
    <r>
      <t>同上ｍ</t>
    </r>
    <r>
      <rPr>
        <vertAlign val="superscript"/>
        <sz val="12"/>
        <rFont val="ＭＳ Ｐゴシック"/>
        <family val="3"/>
        <charset val="128"/>
      </rPr>
      <t>2</t>
    </r>
    <r>
      <rPr>
        <sz val="12"/>
        <rFont val="ＭＳ Ｐゴシック"/>
        <family val="3"/>
        <charset val="128"/>
      </rPr>
      <t>単価（円/m</t>
    </r>
    <r>
      <rPr>
        <vertAlign val="superscript"/>
        <sz val="12"/>
        <rFont val="ＭＳ Ｐゴシック"/>
        <family val="3"/>
        <charset val="128"/>
      </rPr>
      <t>2</t>
    </r>
    <r>
      <rPr>
        <sz val="12"/>
        <rFont val="ＭＳ Ｐゴシック"/>
        <family val="3"/>
        <charset val="128"/>
      </rPr>
      <t>）</t>
    </r>
    <rPh sb="0" eb="2">
      <t>ドウジョウ</t>
    </rPh>
    <rPh sb="4" eb="6">
      <t>タンカ</t>
    </rPh>
    <rPh sb="7" eb="8">
      <t>エン</t>
    </rPh>
    <phoneticPr fontId="21"/>
  </si>
  <si>
    <t>(円/(GJ・年))</t>
    <rPh sb="1" eb="2">
      <t>エン</t>
    </rPh>
    <rPh sb="7" eb="8">
      <t>ネン</t>
    </rPh>
    <phoneticPr fontId="21"/>
  </si>
  <si>
    <t>基　準　値　(MJ/(㎡・年))</t>
    <rPh sb="0" eb="1">
      <t>モト</t>
    </rPh>
    <rPh sb="2" eb="3">
      <t>ジュン</t>
    </rPh>
    <rPh sb="4" eb="5">
      <t>チ</t>
    </rPh>
    <phoneticPr fontId="21"/>
  </si>
  <si>
    <t>　設　計　値　(MJ/(㎡・年))</t>
    <rPh sb="1" eb="2">
      <t>セツ</t>
    </rPh>
    <rPh sb="3" eb="4">
      <t>ケイ</t>
    </rPh>
    <rPh sb="5" eb="6">
      <t>チ</t>
    </rPh>
    <phoneticPr fontId="21"/>
  </si>
  <si>
    <t>（入力シートから自動反映）
単年度事業は令和4年度の完了年月日と一致していますか
2年度事業は2024年1月25日以前の日付となっていますか
3年度事業は2025年1月25日以前の日付となっていますか</t>
    <rPh sb="14" eb="17">
      <t>タンネンド</t>
    </rPh>
    <rPh sb="17" eb="19">
      <t>ジギョウ</t>
    </rPh>
    <rPh sb="20" eb="22">
      <t>レイワ</t>
    </rPh>
    <rPh sb="23" eb="25">
      <t>ネンド</t>
    </rPh>
    <rPh sb="26" eb="28">
      <t>カンリョウ</t>
    </rPh>
    <rPh sb="28" eb="31">
      <t>ネンガッピ</t>
    </rPh>
    <rPh sb="32" eb="34">
      <t>イッチ</t>
    </rPh>
    <rPh sb="42" eb="43">
      <t>ネン</t>
    </rPh>
    <rPh sb="43" eb="44">
      <t>ド</t>
    </rPh>
    <rPh sb="44" eb="46">
      <t>ジギョウ</t>
    </rPh>
    <rPh sb="51" eb="52">
      <t>ネン</t>
    </rPh>
    <rPh sb="53" eb="54">
      <t>ガツ</t>
    </rPh>
    <rPh sb="56" eb="57">
      <t>ニチ</t>
    </rPh>
    <rPh sb="57" eb="59">
      <t>イゼン</t>
    </rPh>
    <rPh sb="72" eb="73">
      <t>ネン</t>
    </rPh>
    <rPh sb="73" eb="74">
      <t>ド</t>
    </rPh>
    <rPh sb="74" eb="76">
      <t>ジギョウ</t>
    </rPh>
    <rPh sb="81" eb="82">
      <t>ネン</t>
    </rPh>
    <rPh sb="83" eb="84">
      <t>ガツ</t>
    </rPh>
    <rPh sb="86" eb="87">
      <t>ニチ</t>
    </rPh>
    <rPh sb="87" eb="89">
      <t>イゼン</t>
    </rPh>
    <rPh sb="90" eb="92">
      <t>ヒヅケ</t>
    </rPh>
    <phoneticPr fontId="21"/>
  </si>
  <si>
    <t>「補助対象工事に関する全ての支払い完了予定日」・「省エネルギー性能評価の認証取得予定日」・「ＺＥＢリーディング・オーナー登録申請予定日」を記入していますか</t>
    <rPh sb="19" eb="21">
      <t>ヨテイ</t>
    </rPh>
    <rPh sb="40" eb="42">
      <t>ヨテイ</t>
    </rPh>
    <rPh sb="62" eb="64">
      <t>シンセイ</t>
    </rPh>
    <rPh sb="64" eb="67">
      <t>ヨテイビ</t>
    </rPh>
    <rPh sb="69" eb="71">
      <t>キニュウ</t>
    </rPh>
    <phoneticPr fontId="21"/>
  </si>
  <si>
    <r>
      <rPr>
        <sz val="10"/>
        <rFont val="Meiryo UI"/>
        <family val="3"/>
        <charset val="128"/>
      </rPr>
      <t>➍</t>
    </r>
    <r>
      <rPr>
        <sz val="10"/>
        <rFont val="ＭＳ Ｐ明朝"/>
        <family val="1"/>
        <charset val="128"/>
      </rPr>
      <t>建物概要</t>
    </r>
    <r>
      <rPr>
        <sz val="10"/>
        <rFont val="ＭＳ Ｐ明朝"/>
        <family val="3"/>
        <charset val="128"/>
      </rPr>
      <t>（非住宅部分）</t>
    </r>
    <rPh sb="1" eb="3">
      <t>タテモノ</t>
    </rPh>
    <rPh sb="3" eb="5">
      <t>ガイヨウ</t>
    </rPh>
    <rPh sb="6" eb="11">
      <t>ヒジュウタクブブン</t>
    </rPh>
    <phoneticPr fontId="21"/>
  </si>
  <si>
    <t>Ｗｅｂ計算結果と整合がとれていますか
※単位は（MJ/年）で入力してください</t>
    <rPh sb="3" eb="5">
      <t>ケイサン</t>
    </rPh>
    <rPh sb="5" eb="7">
      <t>ケッカ</t>
    </rPh>
    <rPh sb="8" eb="10">
      <t>セイゴウ</t>
    </rPh>
    <rPh sb="9" eb="10">
      <t>ト</t>
    </rPh>
    <rPh sb="18" eb="20">
      <t>タンイ</t>
    </rPh>
    <rPh sb="25" eb="26">
      <t>ネン</t>
    </rPh>
    <rPh sb="28" eb="30">
      <t>ニュウリョク</t>
    </rPh>
    <phoneticPr fontId="21"/>
  </si>
  <si>
    <t>Ｗｅｂ計算結果と整合がとれていますか</t>
    <rPh sb="3" eb="5">
      <t>ケイサン</t>
    </rPh>
    <rPh sb="5" eb="7">
      <t>ケッカ</t>
    </rPh>
    <rPh sb="8" eb="10">
      <t>セイゴウ</t>
    </rPh>
    <phoneticPr fontId="21"/>
  </si>
  <si>
    <t>システム提案概要(１)と整合がとれていますか</t>
    <rPh sb="4" eb="6">
      <t>テイアン</t>
    </rPh>
    <rPh sb="6" eb="8">
      <t>ガイヨウ</t>
    </rPh>
    <rPh sb="12" eb="14">
      <t>セイゴウ</t>
    </rPh>
    <phoneticPr fontId="21"/>
  </si>
  <si>
    <t>導入しているＷＥＢＰＲＯ未評価技術１５項目について記載していますか（入力シートから自動反映）</t>
    <rPh sb="0" eb="2">
      <t>ドウニュウ</t>
    </rPh>
    <rPh sb="12" eb="15">
      <t>ミヒョウカ</t>
    </rPh>
    <rPh sb="15" eb="17">
      <t>ギジュツ</t>
    </rPh>
    <rPh sb="19" eb="21">
      <t>コウモク</t>
    </rPh>
    <rPh sb="25" eb="27">
      <t>キサイ</t>
    </rPh>
    <phoneticPr fontId="21"/>
  </si>
  <si>
    <t>ＢＥＭＳの設計図と整合がとれていますか（点数、メータ記号、名称など）</t>
    <phoneticPr fontId="21"/>
  </si>
  <si>
    <t>３．システム提案概要(１)、(２)と整合がとれていますか</t>
    <phoneticPr fontId="21"/>
  </si>
  <si>
    <t>申請日を入力　（西暦入力）※yyyy/mm/dd形式で入力</t>
    <rPh sb="0" eb="2">
      <t>シンセイ</t>
    </rPh>
    <rPh sb="2" eb="3">
      <t>ビ</t>
    </rPh>
    <rPh sb="4" eb="6">
      <t>ニュウリョク</t>
    </rPh>
    <rPh sb="8" eb="10">
      <t>セイレキ</t>
    </rPh>
    <rPh sb="10" eb="12">
      <t>ニュウリョク</t>
    </rPh>
    <phoneticPr fontId="21"/>
  </si>
  <si>
    <t>（７）</t>
    <phoneticPr fontId="21"/>
  </si>
  <si>
    <t>→ 入力シートより自動的に反映されます。</t>
    <rPh sb="2" eb="4">
      <t>ニュウリョク</t>
    </rPh>
    <rPh sb="9" eb="12">
      <t>ジドウテキ</t>
    </rPh>
    <rPh sb="13" eb="15">
      <t>ハンエイ</t>
    </rPh>
    <phoneticPr fontId="21"/>
  </si>
  <si>
    <t>※エラーメッセージが出た場合は４-３.（全体）～４-６.（３年目）を再度確認し修正してください。</t>
    <rPh sb="10" eb="11">
      <t>デ</t>
    </rPh>
    <rPh sb="12" eb="14">
      <t>バアイ</t>
    </rPh>
    <rPh sb="20" eb="22">
      <t>ゼンタイ</t>
    </rPh>
    <rPh sb="34" eb="36">
      <t>サイド</t>
    </rPh>
    <rPh sb="36" eb="38">
      <t>カクニン</t>
    </rPh>
    <rPh sb="39" eb="41">
      <t>シュウセイ</t>
    </rPh>
    <phoneticPr fontId="21"/>
  </si>
  <si>
    <t>屋根伏図または屋上平面図</t>
    <rPh sb="0" eb="2">
      <t>ヤネ</t>
    </rPh>
    <rPh sb="2" eb="4">
      <t>フセズ</t>
    </rPh>
    <rPh sb="7" eb="9">
      <t>オクジョウ</t>
    </rPh>
    <rPh sb="9" eb="12">
      <t>ヘイメンズ</t>
    </rPh>
    <phoneticPr fontId="20"/>
  </si>
  <si>
    <t>備考</t>
    <rPh sb="0" eb="2">
      <t>ビコウ</t>
    </rPh>
    <phoneticPr fontId="43"/>
  </si>
  <si>
    <t>Excel</t>
    <phoneticPr fontId="21"/>
  </si>
  <si>
    <t>PDF</t>
    <phoneticPr fontId="21"/>
  </si>
  <si>
    <t>「登記情報提供サービス」で取得した情報の提出も可
個人の場合は印鑑登録証明書を提出</t>
    <rPh sb="1" eb="7">
      <t>トウキジョウホウテイキョウ</t>
    </rPh>
    <rPh sb="13" eb="15">
      <t>シュトク</t>
    </rPh>
    <rPh sb="17" eb="19">
      <t>ジョウホウ</t>
    </rPh>
    <rPh sb="20" eb="22">
      <t>テイシュツ</t>
    </rPh>
    <rPh sb="23" eb="24">
      <t>カ</t>
    </rPh>
    <phoneticPr fontId="21"/>
  </si>
  <si>
    <t>直近3年分の事業実績（単独決算）を提出
個人の場合は確定申告書※を提出</t>
    <rPh sb="11" eb="15">
      <t>タンドクケッサン</t>
    </rPh>
    <phoneticPr fontId="21"/>
  </si>
  <si>
    <t>新築で未取得の場合は確認申請書を提出</t>
    <rPh sb="0" eb="2">
      <t>シンチク</t>
    </rPh>
    <rPh sb="3" eb="4">
      <t>ミ</t>
    </rPh>
    <rPh sb="4" eb="6">
      <t>シュトク</t>
    </rPh>
    <rPh sb="7" eb="9">
      <t>バアイ</t>
    </rPh>
    <rPh sb="10" eb="12">
      <t>カクニン</t>
    </rPh>
    <rPh sb="12" eb="14">
      <t>シンセイ</t>
    </rPh>
    <rPh sb="14" eb="15">
      <t>ショ</t>
    </rPh>
    <rPh sb="16" eb="18">
      <t>テイシュツ</t>
    </rPh>
    <phoneticPr fontId="21"/>
  </si>
  <si>
    <t>提出方法等の確認</t>
    <rPh sb="0" eb="2">
      <t>テイシュツ</t>
    </rPh>
    <rPh sb="2" eb="4">
      <t>ホウホウ</t>
    </rPh>
    <rPh sb="4" eb="5">
      <t>トウ</t>
    </rPh>
    <rPh sb="6" eb="8">
      <t>カクニン</t>
    </rPh>
    <phoneticPr fontId="21"/>
  </si>
  <si>
    <t>ファイル形式</t>
    <rPh sb="4" eb="6">
      <t>ケイシキ</t>
    </rPh>
    <phoneticPr fontId="21"/>
  </si>
  <si>
    <t>「申請書類一覧」に記載の書類を全てjGrantsに添付していますか</t>
    <rPh sb="1" eb="7">
      <t>シンセイショルイイチラン</t>
    </rPh>
    <rPh sb="9" eb="11">
      <t>キサイ</t>
    </rPh>
    <rPh sb="12" eb="14">
      <t>ショルイ</t>
    </rPh>
    <rPh sb="15" eb="16">
      <t>スベ</t>
    </rPh>
    <rPh sb="25" eb="27">
      <t>テンプ</t>
    </rPh>
    <phoneticPr fontId="21"/>
  </si>
  <si>
    <t>発行から３カ月以内の「商業登記簿（現在事項全部証明書）」を添付していますか</t>
    <rPh sb="6" eb="7">
      <t>ゲツ</t>
    </rPh>
    <rPh sb="7" eb="9">
      <t>イナイ</t>
    </rPh>
    <rPh sb="11" eb="13">
      <t>ショウギョウ</t>
    </rPh>
    <rPh sb="13" eb="16">
      <t>トウキボ</t>
    </rPh>
    <rPh sb="17" eb="19">
      <t>ゲンザイ</t>
    </rPh>
    <rPh sb="19" eb="21">
      <t>ジコウ</t>
    </rPh>
    <rPh sb="21" eb="23">
      <t>ゼンブ</t>
    </rPh>
    <rPh sb="23" eb="26">
      <t>ショウメイショ</t>
    </rPh>
    <rPh sb="29" eb="31">
      <t>テンプ</t>
    </rPh>
    <phoneticPr fontId="21"/>
  </si>
  <si>
    <t>発行から３カ月以内の「印鑑登録証明書」を添付していますか</t>
    <rPh sb="6" eb="7">
      <t>ゲツ</t>
    </rPh>
    <rPh sb="7" eb="9">
      <t>イナイ</t>
    </rPh>
    <rPh sb="11" eb="13">
      <t>インカン</t>
    </rPh>
    <rPh sb="13" eb="15">
      <t>トウロク</t>
    </rPh>
    <rPh sb="15" eb="17">
      <t>ショウメイ</t>
    </rPh>
    <rPh sb="17" eb="18">
      <t>ショ</t>
    </rPh>
    <rPh sb="20" eb="22">
      <t>テンプ</t>
    </rPh>
    <phoneticPr fontId="21"/>
  </si>
  <si>
    <t>直近3年分の「確定申告書」※を添付していますか
※個人番号欄は判読できないように黒塗りにすること</t>
    <rPh sb="0" eb="2">
      <t>チョッキン</t>
    </rPh>
    <rPh sb="3" eb="5">
      <t>ネンブン</t>
    </rPh>
    <rPh sb="7" eb="9">
      <t>カクテイ</t>
    </rPh>
    <rPh sb="9" eb="11">
      <t>シンコク</t>
    </rPh>
    <rPh sb="11" eb="12">
      <t>ショ</t>
    </rPh>
    <rPh sb="31" eb="33">
      <t>ハンドク</t>
    </rPh>
    <phoneticPr fontId="21"/>
  </si>
  <si>
    <t>既存建築物の場合、発行から３カ月以内の「建物登記簿（現在事項証明書）」を添付していますか</t>
    <rPh sb="0" eb="2">
      <t>キゾン</t>
    </rPh>
    <rPh sb="2" eb="5">
      <t>ケンチクブツ</t>
    </rPh>
    <rPh sb="6" eb="8">
      <t>バアイ</t>
    </rPh>
    <rPh sb="9" eb="11">
      <t>ハッコウ</t>
    </rPh>
    <rPh sb="15" eb="16">
      <t>ゲツ</t>
    </rPh>
    <rPh sb="16" eb="18">
      <t>イナイ</t>
    </rPh>
    <phoneticPr fontId="21"/>
  </si>
  <si>
    <r>
      <t>「確認済証（または確認通知書）」を添付していますか
➢</t>
    </r>
    <r>
      <rPr>
        <u/>
        <sz val="10"/>
        <rFont val="ＭＳ Ｐ明朝"/>
        <family val="1"/>
        <charset val="128"/>
      </rPr>
      <t xml:space="preserve">新築で確認済証を未取得の場合
</t>
    </r>
    <r>
      <rPr>
        <sz val="10"/>
        <rFont val="ＭＳ Ｐ明朝"/>
        <family val="1"/>
        <charset val="128"/>
      </rPr>
      <t>確認申請書を添付していますか
（確認済証を入手次第速やかにSIIへ提出すること）</t>
    </r>
    <rPh sb="1" eb="3">
      <t>カクニン</t>
    </rPh>
    <rPh sb="3" eb="4">
      <t>スミ</t>
    </rPh>
    <rPh sb="4" eb="5">
      <t>ショウ</t>
    </rPh>
    <rPh sb="9" eb="11">
      <t>カクニン</t>
    </rPh>
    <rPh sb="11" eb="14">
      <t>ツウチショ</t>
    </rPh>
    <rPh sb="17" eb="19">
      <t>テンプ</t>
    </rPh>
    <rPh sb="47" eb="48">
      <t>ショ</t>
    </rPh>
    <phoneticPr fontId="21"/>
  </si>
  <si>
    <t>発行から３カ月以内の「土地登記簿（現在事項証明書）」を添付していますか</t>
    <rPh sb="0" eb="2">
      <t>ハッコウ</t>
    </rPh>
    <rPh sb="6" eb="7">
      <t>ゲツ</t>
    </rPh>
    <rPh sb="7" eb="9">
      <t>イナイ</t>
    </rPh>
    <phoneticPr fontId="21"/>
  </si>
  <si>
    <t>建物所有者と土地所有者が異なる場合、契約期間、契約日が明記された賃貸借契約書を添付していますか</t>
    <phoneticPr fontId="21"/>
  </si>
  <si>
    <t>第三者認証を受けた登録証を添付していますか</t>
    <rPh sb="9" eb="11">
      <t>トウロク</t>
    </rPh>
    <rPh sb="11" eb="12">
      <t>ショウ</t>
    </rPh>
    <rPh sb="13" eb="15">
      <t>テンプ</t>
    </rPh>
    <phoneticPr fontId="21"/>
  </si>
  <si>
    <t>第三者認証を受けた登録証を添付していますか</t>
    <phoneticPr fontId="21"/>
  </si>
  <si>
    <t>各申請書類のファイル形式は「申請書類一覧」と一致していますか</t>
    <rPh sb="0" eb="1">
      <t>カク</t>
    </rPh>
    <rPh sb="1" eb="5">
      <t>シンセイショルイ</t>
    </rPh>
    <rPh sb="10" eb="12">
      <t>ケイシキ</t>
    </rPh>
    <rPh sb="14" eb="20">
      <t>シンセイショルイイチラン</t>
    </rPh>
    <rPh sb="22" eb="24">
      <t>イッチ</t>
    </rPh>
    <phoneticPr fontId="21"/>
  </si>
  <si>
    <t>定型様式１-１</t>
    <phoneticPr fontId="21"/>
  </si>
  <si>
    <t>定型様式１-２</t>
    <phoneticPr fontId="21"/>
  </si>
  <si>
    <t>定型様式１-３</t>
    <phoneticPr fontId="21"/>
  </si>
  <si>
    <t>定型様式１-４</t>
    <phoneticPr fontId="21"/>
  </si>
  <si>
    <t>定型様式１-５</t>
    <phoneticPr fontId="21"/>
  </si>
  <si>
    <t>02_４-７．参考見積書</t>
    <rPh sb="7" eb="12">
      <t>サンコウミツモリショ</t>
    </rPh>
    <phoneticPr fontId="21"/>
  </si>
  <si>
    <t>01_交付申請書_○○ZEB化事業</t>
    <rPh sb="3" eb="5">
      <t>コウフ</t>
    </rPh>
    <rPh sb="5" eb="8">
      <t>シンセイショ</t>
    </rPh>
    <rPh sb="14" eb="17">
      <t>カジギョウ</t>
    </rPh>
    <phoneticPr fontId="21"/>
  </si>
  <si>
    <t>03_交付申請書別添_○○ZEB化事業</t>
    <rPh sb="3" eb="8">
      <t>コウフシンセイショ</t>
    </rPh>
    <rPh sb="8" eb="10">
      <t>ベッテン</t>
    </rPh>
    <rPh sb="16" eb="19">
      <t>カジギョウ</t>
    </rPh>
    <phoneticPr fontId="21"/>
  </si>
  <si>
    <t>04_会社案内</t>
    <rPh sb="3" eb="5">
      <t>カイシャ</t>
    </rPh>
    <rPh sb="5" eb="7">
      <t>アンナイ</t>
    </rPh>
    <phoneticPr fontId="21"/>
  </si>
  <si>
    <t>05_商業登記簿等</t>
    <rPh sb="3" eb="5">
      <t>ショウギョウ</t>
    </rPh>
    <rPh sb="5" eb="8">
      <t>トウキボ</t>
    </rPh>
    <rPh sb="8" eb="9">
      <t>トウ</t>
    </rPh>
    <phoneticPr fontId="21"/>
  </si>
  <si>
    <t>06_事業実績</t>
    <rPh sb="3" eb="5">
      <t>ジギョウ</t>
    </rPh>
    <rPh sb="5" eb="7">
      <t>ジッセキ</t>
    </rPh>
    <phoneticPr fontId="21"/>
  </si>
  <si>
    <t>07_建物登記簿等</t>
    <rPh sb="5" eb="8">
      <t>トウキボ</t>
    </rPh>
    <rPh sb="8" eb="9">
      <t>トウ</t>
    </rPh>
    <phoneticPr fontId="21"/>
  </si>
  <si>
    <t>08_土地登記簿等</t>
    <rPh sb="3" eb="5">
      <t>トチ</t>
    </rPh>
    <rPh sb="5" eb="8">
      <t>トウキボ</t>
    </rPh>
    <rPh sb="8" eb="9">
      <t>トウ</t>
    </rPh>
    <phoneticPr fontId="21"/>
  </si>
  <si>
    <t>09_ＥＳＣＯ契約書</t>
    <phoneticPr fontId="21"/>
  </si>
  <si>
    <t>10_リース契約書</t>
    <phoneticPr fontId="21"/>
  </si>
  <si>
    <t>11_認証制度</t>
    <rPh sb="3" eb="5">
      <t>ニンショウ</t>
    </rPh>
    <rPh sb="5" eb="7">
      <t>セイド</t>
    </rPh>
    <phoneticPr fontId="21"/>
  </si>
  <si>
    <t>12_建物図面</t>
    <phoneticPr fontId="21"/>
  </si>
  <si>
    <t>13_設計図
（機器表/系統図/平面図/仕様書等）設備ごとに整理する</t>
    <rPh sb="3" eb="6">
      <t>セッケイズ</t>
    </rPh>
    <rPh sb="20" eb="23">
      <t>シヨウショ</t>
    </rPh>
    <phoneticPr fontId="43"/>
  </si>
  <si>
    <t>14_Ｗｅｂ計算結果</t>
    <rPh sb="6" eb="8">
      <t>ケイサン</t>
    </rPh>
    <rPh sb="8" eb="10">
      <t>ケッカ</t>
    </rPh>
    <phoneticPr fontId="21"/>
  </si>
  <si>
    <t>15_Ｗｅｂ計算入力シート</t>
    <rPh sb="6" eb="8">
      <t>ケイサン</t>
    </rPh>
    <rPh sb="8" eb="10">
      <t>ニュウリョク</t>
    </rPh>
    <phoneticPr fontId="21"/>
  </si>
  <si>
    <t>16_その他</t>
    <phoneticPr fontId="21"/>
  </si>
  <si>
    <t>屋根伏図または屋上平面図</t>
    <rPh sb="0" eb="2">
      <t>ヤネ</t>
    </rPh>
    <rPh sb="2" eb="4">
      <t>フセズ</t>
    </rPh>
    <rPh sb="7" eb="12">
      <t>オクジョウヘイメンズ</t>
    </rPh>
    <phoneticPr fontId="21"/>
  </si>
  <si>
    <t>補助対象建築物の屋上（陸屋根）利用状況</t>
    <rPh sb="11" eb="14">
      <t>リクヤネ</t>
    </rPh>
    <rPh sb="15" eb="19">
      <t>リヨウジョウキョウ</t>
    </rPh>
    <phoneticPr fontId="21"/>
  </si>
  <si>
    <t>A：建築物の屋上（陸屋根）面積</t>
    <rPh sb="2" eb="4">
      <t>ケンチク</t>
    </rPh>
    <rPh sb="4" eb="5">
      <t>ブツ</t>
    </rPh>
    <rPh sb="6" eb="8">
      <t>オクジョウ</t>
    </rPh>
    <rPh sb="9" eb="12">
      <t>リクヤネ</t>
    </rPh>
    <rPh sb="13" eb="15">
      <t>メンセキ</t>
    </rPh>
    <phoneticPr fontId="20"/>
  </si>
  <si>
    <t>・下図のように屋上（陸屋根）が複層ある場合は、各層の利用面積を項目ごとに集計して入力してください。</t>
    <rPh sb="1" eb="3">
      <t>カズ</t>
    </rPh>
    <phoneticPr fontId="21"/>
  </si>
  <si>
    <t>（入力シートから自動反映）
単年度事業は2023年1月25日以前の日付となっていますか
複数年度事業は2023年2月22日以前の日付となっていますか</t>
    <rPh sb="14" eb="17">
      <t>タンネンド</t>
    </rPh>
    <rPh sb="17" eb="19">
      <t>ジギョウ</t>
    </rPh>
    <rPh sb="24" eb="25">
      <t>ネン</t>
    </rPh>
    <rPh sb="26" eb="27">
      <t>ガツ</t>
    </rPh>
    <rPh sb="29" eb="30">
      <t>ニチ</t>
    </rPh>
    <rPh sb="30" eb="32">
      <t>イゼン</t>
    </rPh>
    <rPh sb="44" eb="46">
      <t>フクスウ</t>
    </rPh>
    <rPh sb="46" eb="48">
      <t>ネンド</t>
    </rPh>
    <rPh sb="48" eb="50">
      <t>ジギョウ</t>
    </rPh>
    <rPh sb="55" eb="56">
      <t>ネン</t>
    </rPh>
    <rPh sb="57" eb="58">
      <t>ガツ</t>
    </rPh>
    <rPh sb="60" eb="61">
      <t>ニチ</t>
    </rPh>
    <rPh sb="61" eb="63">
      <t>イゼン</t>
    </rPh>
    <rPh sb="64" eb="66">
      <t>ヒヅケ</t>
    </rPh>
    <phoneticPr fontId="21"/>
  </si>
  <si>
    <t>補助対象建築物の屋上（陸屋根）利用状況</t>
    <rPh sb="0" eb="2">
      <t>ホジョ</t>
    </rPh>
    <rPh sb="2" eb="4">
      <t>タイショウ</t>
    </rPh>
    <rPh sb="4" eb="6">
      <t>ケンチク</t>
    </rPh>
    <rPh sb="6" eb="7">
      <t>ブツ</t>
    </rPh>
    <rPh sb="8" eb="10">
      <t>オクジョウ</t>
    </rPh>
    <rPh sb="11" eb="14">
      <t>リクヤネ</t>
    </rPh>
    <rPh sb="15" eb="19">
      <t>リヨウジョウキョウ</t>
    </rPh>
    <phoneticPr fontId="21"/>
  </si>
  <si>
    <t>＊蓄電システムに係わる補助対象経費は、申請する事業の補助対象経費全体の20％を上限とする。（公募要領P.19）</t>
    <phoneticPr fontId="21"/>
  </si>
  <si>
    <t>➢ 経費区分「工事」には、工事用部材（電線、配管、ダクト等や部品類）に係る費用や労務費、場内運搬費、試運転調整費等が含まれます。</t>
    <rPh sb="35" eb="36">
      <t>カカ</t>
    </rPh>
    <rPh sb="37" eb="39">
      <t>ヒヨウ</t>
    </rPh>
    <rPh sb="56" eb="57">
      <t>トウ</t>
    </rPh>
    <rPh sb="58" eb="59">
      <t>フク</t>
    </rPh>
    <phoneticPr fontId="21"/>
  </si>
  <si>
    <t>←「入力シート」の＜2.申請者情報＞から自動反映されるので内容をよく確認してください。</t>
    <rPh sb="12" eb="15">
      <t>シンセイシャ</t>
    </rPh>
    <phoneticPr fontId="21"/>
  </si>
  <si>
    <t>ファイル名</t>
    <phoneticPr fontId="43"/>
  </si>
  <si>
    <t>定型様式１-１（２枚）</t>
    <rPh sb="0" eb="4">
      <t>テイケイヨウシキ</t>
    </rPh>
    <rPh sb="9" eb="10">
      <t>マイ</t>
    </rPh>
    <phoneticPr fontId="21"/>
  </si>
  <si>
    <t>定型様式１-２　補助事業に要する経費、補助対象経費
　　　　　  　　　 及び補助金の額並びに区分ごとの配分</t>
    <rPh sb="0" eb="4">
      <t>テイケイヨウシキ</t>
    </rPh>
    <rPh sb="8" eb="10">
      <t>ホジョ</t>
    </rPh>
    <rPh sb="10" eb="12">
      <t>ジギョウ</t>
    </rPh>
    <rPh sb="13" eb="14">
      <t>ヨウ</t>
    </rPh>
    <rPh sb="16" eb="18">
      <t>ケイヒ</t>
    </rPh>
    <rPh sb="19" eb="21">
      <t>ホジョ</t>
    </rPh>
    <rPh sb="21" eb="23">
      <t>タイショウ</t>
    </rPh>
    <rPh sb="23" eb="25">
      <t>ケイヒ</t>
    </rPh>
    <rPh sb="37" eb="38">
      <t>オヨ</t>
    </rPh>
    <rPh sb="39" eb="42">
      <t>ホジョキン</t>
    </rPh>
    <rPh sb="43" eb="44">
      <t>ガク</t>
    </rPh>
    <rPh sb="44" eb="45">
      <t>ナラ</t>
    </rPh>
    <rPh sb="47" eb="49">
      <t>クブン</t>
    </rPh>
    <rPh sb="52" eb="54">
      <t>ハイブン</t>
    </rPh>
    <phoneticPr fontId="42"/>
  </si>
  <si>
    <t>定型様式１-３　暴力団排除に関する誓約事項</t>
    <rPh sb="0" eb="4">
      <t>テイケイヨウシキ</t>
    </rPh>
    <phoneticPr fontId="20"/>
  </si>
  <si>
    <t>定型様式１-４　 役員名簿</t>
    <rPh sb="0" eb="4">
      <t>テイケイヨウシキ</t>
    </rPh>
    <phoneticPr fontId="42"/>
  </si>
  <si>
    <t>定型様式１-５　 交付要件等同意書</t>
    <rPh sb="0" eb="4">
      <t>テイケイヨウシキ</t>
    </rPh>
    <rPh sb="9" eb="11">
      <t>コウフ</t>
    </rPh>
    <rPh sb="11" eb="14">
      <t>ヨウケントウ</t>
    </rPh>
    <rPh sb="14" eb="17">
      <t>ドウイショ</t>
    </rPh>
    <phoneticPr fontId="20"/>
  </si>
  <si>
    <r>
      <t xml:space="preserve">設備工事ごとに整理しPDF化
（例）空調設備：機器表・系統図・平面図
</t>
    </r>
    <r>
      <rPr>
        <sz val="9"/>
        <color theme="0"/>
        <rFont val="ＭＳ Ｐ明朝"/>
        <family val="1"/>
        <charset val="128"/>
      </rPr>
      <t>（例）</t>
    </r>
    <r>
      <rPr>
        <sz val="9"/>
        <rFont val="ＭＳ Ｐ明朝"/>
        <family val="1"/>
        <charset val="128"/>
      </rPr>
      <t xml:space="preserve">照明設備：機器表・平面図
</t>
    </r>
    <r>
      <rPr>
        <sz val="9"/>
        <color rgb="FFFF0000"/>
        <rFont val="ＭＳ Ｐ明朝"/>
        <family val="1"/>
        <charset val="128"/>
      </rPr>
      <t>ＢＥＭＳの要件を満たす機能や仕様が確認できる書類</t>
    </r>
    <rPh sb="7" eb="9">
      <t>セイリ</t>
    </rPh>
    <rPh sb="13" eb="14">
      <t>カ</t>
    </rPh>
    <rPh sb="16" eb="17">
      <t>レイ</t>
    </rPh>
    <rPh sb="56" eb="58">
      <t>ヨウケン</t>
    </rPh>
    <rPh sb="59" eb="60">
      <t>ミ</t>
    </rPh>
    <rPh sb="62" eb="64">
      <t>キノウ</t>
    </rPh>
    <rPh sb="65" eb="67">
      <t>シヨウ</t>
    </rPh>
    <rPh sb="68" eb="70">
      <t>カクニン</t>
    </rPh>
    <rPh sb="73" eb="75">
      <t>ショルイ</t>
    </rPh>
    <phoneticPr fontId="21"/>
  </si>
  <si>
    <t>申請者自身で提出書類の確認を行い、申請者確認欄にチェックを入れていますか</t>
    <rPh sb="0" eb="3">
      <t>シンセイシャ</t>
    </rPh>
    <rPh sb="3" eb="5">
      <t>ジシン</t>
    </rPh>
    <rPh sb="6" eb="8">
      <t>テイシュツ</t>
    </rPh>
    <rPh sb="8" eb="10">
      <t>ショルイ</t>
    </rPh>
    <rPh sb="11" eb="13">
      <t>カクニン</t>
    </rPh>
    <rPh sb="14" eb="15">
      <t>オコナ</t>
    </rPh>
    <rPh sb="29" eb="30">
      <t>イ</t>
    </rPh>
    <phoneticPr fontId="21"/>
  </si>
  <si>
    <t>定型様式１-１（１／２）</t>
    <rPh sb="0" eb="2">
      <t>テイケイ</t>
    </rPh>
    <rPh sb="2" eb="4">
      <t>ヨウシキ</t>
    </rPh>
    <phoneticPr fontId="21"/>
  </si>
  <si>
    <t>定型様式１-１（２／２）</t>
    <rPh sb="0" eb="4">
      <t>テイケイヨウシキ</t>
    </rPh>
    <phoneticPr fontId="21"/>
  </si>
  <si>
    <t>定型様式１-２
補助事業に要する経費、補助対象経費及び補助金の額並びに区分ごとの配分</t>
    <rPh sb="0" eb="4">
      <t>テイケイヨウシキ</t>
    </rPh>
    <phoneticPr fontId="21"/>
  </si>
  <si>
    <t>定型様式１-３
暴力団排除に関する誓約事項</t>
    <rPh sb="0" eb="4">
      <t>テイケイヨウシキ</t>
    </rPh>
    <phoneticPr fontId="21"/>
  </si>
  <si>
    <t>定型様式１-４
役員名簿</t>
    <rPh sb="0" eb="4">
      <t>テイケイヨウシキ</t>
    </rPh>
    <rPh sb="8" eb="10">
      <t>ヤクイン</t>
    </rPh>
    <phoneticPr fontId="21"/>
  </si>
  <si>
    <t>定型様式１-５
交付要件等同意書</t>
    <rPh sb="0" eb="4">
      <t>テイケイヨウシキ</t>
    </rPh>
    <rPh sb="8" eb="10">
      <t>コウフ</t>
    </rPh>
    <rPh sb="10" eb="12">
      <t>ヨウケン</t>
    </rPh>
    <rPh sb="12" eb="13">
      <t>トウ</t>
    </rPh>
    <rPh sb="13" eb="16">
      <t>ドウイショ</t>
    </rPh>
    <phoneticPr fontId="21"/>
  </si>
  <si>
    <t>誓約事項をすべて確認し、記載内容に了承していますか</t>
    <rPh sb="0" eb="2">
      <t>セイヤク</t>
    </rPh>
    <rPh sb="2" eb="4">
      <t>ジコウ</t>
    </rPh>
    <rPh sb="8" eb="10">
      <t>カクニン</t>
    </rPh>
    <rPh sb="12" eb="14">
      <t>キサイ</t>
    </rPh>
    <rPh sb="14" eb="16">
      <t>ナイヨウ</t>
    </rPh>
    <rPh sb="17" eb="19">
      <t>リョウショウ</t>
    </rPh>
    <phoneticPr fontId="20"/>
  </si>
  <si>
    <t>共同申請の場合は申請者全員分を作成していますか</t>
    <rPh sb="15" eb="17">
      <t>サクセイ</t>
    </rPh>
    <phoneticPr fontId="21"/>
  </si>
  <si>
    <t>交付申請書_定型様式１-１（１／２）に記入した申請者と一致していますか（入力シートから自動反映）</t>
    <rPh sb="0" eb="2">
      <t>コウフ</t>
    </rPh>
    <rPh sb="2" eb="5">
      <t>シンセイショ</t>
    </rPh>
    <rPh sb="6" eb="8">
      <t>テイケイ</t>
    </rPh>
    <rPh sb="8" eb="10">
      <t>ヨウシキ</t>
    </rPh>
    <rPh sb="19" eb="21">
      <t>キニュウ</t>
    </rPh>
    <rPh sb="23" eb="26">
      <t>シンセイシャ</t>
    </rPh>
    <rPh sb="27" eb="29">
      <t>イッチ</t>
    </rPh>
    <phoneticPr fontId="20"/>
  </si>
  <si>
    <t>システムごとに作成していますか</t>
    <phoneticPr fontId="21"/>
  </si>
  <si>
    <t>　　(3) 暴力団排除に関する誓約事項（定型様式1-３）</t>
    <rPh sb="6" eb="9">
      <t>ボウリョクダン</t>
    </rPh>
    <rPh sb="9" eb="11">
      <t>ハイジョ</t>
    </rPh>
    <rPh sb="12" eb="13">
      <t>カン</t>
    </rPh>
    <rPh sb="15" eb="17">
      <t>セイヤク</t>
    </rPh>
    <rPh sb="17" eb="19">
      <t>ジコウ</t>
    </rPh>
    <rPh sb="20" eb="24">
      <t>テイケイヨウシキ</t>
    </rPh>
    <phoneticPr fontId="21"/>
  </si>
  <si>
    <t>　　(4) 申請者の役員名簿（定型様式１-４）</t>
    <rPh sb="6" eb="9">
      <t>シンセイシャ</t>
    </rPh>
    <rPh sb="10" eb="12">
      <t>ヤクイン</t>
    </rPh>
    <rPh sb="12" eb="14">
      <t>メイボ</t>
    </rPh>
    <rPh sb="15" eb="19">
      <t>テイケイヨウシキ</t>
    </rPh>
    <phoneticPr fontId="21"/>
  </si>
  <si>
    <t>定型様式１-３の暴力団排除に関する誓約事項について熟読し、理解の上、これに了承している。</t>
    <rPh sb="0" eb="4">
      <t>テイケイヨウシキ</t>
    </rPh>
    <rPh sb="8" eb="11">
      <t>ボウリョクダン</t>
    </rPh>
    <rPh sb="11" eb="13">
      <t>ハイジョ</t>
    </rPh>
    <rPh sb="14" eb="15">
      <t>カン</t>
    </rPh>
    <rPh sb="17" eb="19">
      <t>セイヤク</t>
    </rPh>
    <rPh sb="19" eb="21">
      <t>ジコウ</t>
    </rPh>
    <rPh sb="25" eb="27">
      <t>ジュクドク</t>
    </rPh>
    <rPh sb="29" eb="31">
      <t>リカイ</t>
    </rPh>
    <rPh sb="32" eb="33">
      <t>ウエ</t>
    </rPh>
    <rPh sb="37" eb="39">
      <t>リョウショウ</t>
    </rPh>
    <phoneticPr fontId="21"/>
  </si>
  <si>
    <t>５．補助事業に要する経費、補助対象経費及び補助金の額並びに区分ごとの配分（定型様式１-２）</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41">
      <t>テイケイヨウシキ</t>
    </rPh>
    <phoneticPr fontId="21"/>
  </si>
  <si>
    <t>必須</t>
    <rPh sb="0" eb="2">
      <t>ヒッス</t>
    </rPh>
    <phoneticPr fontId="21"/>
  </si>
  <si>
    <t>-</t>
    <phoneticPr fontId="21"/>
  </si>
  <si>
    <t>建築物の住所、最寄駅からのアクセス、方位、道路及び目標となる建築物を明記していますか(地図はインターネットからの添付でも可)</t>
    <rPh sb="0" eb="3">
      <t>ケンチクブツ</t>
    </rPh>
    <rPh sb="4" eb="6">
      <t>ジュウショ</t>
    </rPh>
    <rPh sb="7" eb="9">
      <t>モヨリ</t>
    </rPh>
    <rPh sb="9" eb="10">
      <t>エキ</t>
    </rPh>
    <rPh sb="18" eb="20">
      <t>ホウイ</t>
    </rPh>
    <rPh sb="21" eb="23">
      <t>ドウロ</t>
    </rPh>
    <rPh sb="23" eb="24">
      <t>オヨ</t>
    </rPh>
    <rPh sb="25" eb="27">
      <t>モクヒョウ</t>
    </rPh>
    <rPh sb="30" eb="33">
      <t>ケンチクブツ</t>
    </rPh>
    <rPh sb="34" eb="36">
      <t>メイキ</t>
    </rPh>
    <rPh sb="43" eb="45">
      <t>チズ</t>
    </rPh>
    <rPh sb="56" eb="58">
      <t>テンプ</t>
    </rPh>
    <rPh sb="60" eb="61">
      <t>カ</t>
    </rPh>
    <phoneticPr fontId="21"/>
  </si>
  <si>
    <t>設備ごと（外皮/空調/換気/照明/給湯/太陽光発電/コージェネレーション/BEMS/その他）に書類（機器表、系統図、平面図）を整理していますか</t>
    <rPh sb="0" eb="2">
      <t>セツビ</t>
    </rPh>
    <rPh sb="47" eb="49">
      <t>ショルイ</t>
    </rPh>
    <rPh sb="50" eb="52">
      <t>キキ</t>
    </rPh>
    <rPh sb="52" eb="53">
      <t>ヒョウ</t>
    </rPh>
    <rPh sb="54" eb="57">
      <t>ケイトウズ</t>
    </rPh>
    <rPh sb="58" eb="61">
      <t>ヘイメンズ</t>
    </rPh>
    <rPh sb="63" eb="65">
      <t>セイリ</t>
    </rPh>
    <phoneticPr fontId="21"/>
  </si>
  <si>
    <t>建物図面</t>
    <rPh sb="0" eb="4">
      <t>タテモノズメン</t>
    </rPh>
    <phoneticPr fontId="21"/>
  </si>
  <si>
    <t>設計図</t>
    <rPh sb="0" eb="3">
      <t>セッケイズ</t>
    </rPh>
    <phoneticPr fontId="21"/>
  </si>
  <si>
    <t>Web計算結果</t>
    <rPh sb="3" eb="5">
      <t>ケイサン</t>
    </rPh>
    <rPh sb="5" eb="7">
      <t>ケッカ</t>
    </rPh>
    <phoneticPr fontId="21"/>
  </si>
  <si>
    <t>WEB計算入力シート</t>
    <rPh sb="3" eb="5">
      <t>ケイサン</t>
    </rPh>
    <rPh sb="5" eb="7">
      <t>ニュウリョク</t>
    </rPh>
    <phoneticPr fontId="21"/>
  </si>
  <si>
    <t>その他</t>
    <rPh sb="2" eb="3">
      <t>タ</t>
    </rPh>
    <phoneticPr fontId="21"/>
  </si>
  <si>
    <t>必須</t>
    <phoneticPr fontId="21"/>
  </si>
  <si>
    <t>-</t>
    <phoneticPr fontId="21"/>
  </si>
  <si>
    <t>WEBPRO
による
書式</t>
    <rPh sb="11" eb="13">
      <t>ショシキ</t>
    </rPh>
    <phoneticPr fontId="21"/>
  </si>
  <si>
    <t>・屋上広場が緑化されている場合は、その面積を「G：屋上広場」に入力してください。</t>
    <rPh sb="1" eb="3">
      <t>オクジョウ</t>
    </rPh>
    <rPh sb="3" eb="5">
      <t>ヒロバ</t>
    </rPh>
    <rPh sb="6" eb="8">
      <t>リョクカ</t>
    </rPh>
    <rPh sb="13" eb="15">
      <t>バアイ</t>
    </rPh>
    <rPh sb="19" eb="21">
      <t>メンセキ</t>
    </rPh>
    <rPh sb="25" eb="27">
      <t>オクジョウ</t>
    </rPh>
    <rPh sb="27" eb="29">
      <t>ヒロバ</t>
    </rPh>
    <rPh sb="31" eb="33">
      <t>ニュウリョク</t>
    </rPh>
    <phoneticPr fontId="21"/>
  </si>
  <si>
    <t>C：太陽熱温水パネル敷設面積</t>
    <rPh sb="2" eb="5">
      <t>タイヨウネツ</t>
    </rPh>
    <rPh sb="5" eb="7">
      <t>オンスイ</t>
    </rPh>
    <rPh sb="10" eb="12">
      <t>フセツ</t>
    </rPh>
    <phoneticPr fontId="20"/>
  </si>
  <si>
    <t>屋根または屋上面積を記入していますか</t>
    <rPh sb="0" eb="2">
      <t>ヤネ</t>
    </rPh>
    <rPh sb="5" eb="9">
      <t>オクジョウメンセキ</t>
    </rPh>
    <rPh sb="10" eb="12">
      <t>キニュウ</t>
    </rPh>
    <phoneticPr fontId="21"/>
  </si>
  <si>
    <t>D：採光（トップライト等）敷設面積</t>
    <rPh sb="2" eb="4">
      <t>サイコウ</t>
    </rPh>
    <rPh sb="11" eb="12">
      <t>トウ</t>
    </rPh>
    <rPh sb="13" eb="17">
      <t>フセツメンセキ</t>
    </rPh>
    <phoneticPr fontId="21"/>
  </si>
  <si>
    <t>E：PV以外の設備や機械が設置されている面積</t>
    <phoneticPr fontId="21"/>
  </si>
  <si>
    <t>F：屋上緑化の面積</t>
    <rPh sb="2" eb="6">
      <t>オクジョウリョッカ</t>
    </rPh>
    <rPh sb="7" eb="9">
      <t>メンセキ</t>
    </rPh>
    <phoneticPr fontId="21"/>
  </si>
  <si>
    <t>G：塔屋の面積</t>
    <rPh sb="2" eb="3">
      <t>トウ</t>
    </rPh>
    <rPh sb="3" eb="4">
      <t>ヤ</t>
    </rPh>
    <rPh sb="5" eb="7">
      <t>メンセキ</t>
    </rPh>
    <phoneticPr fontId="21"/>
  </si>
  <si>
    <t>H：屋上広場の面積</t>
    <rPh sb="2" eb="6">
      <t>オクジョウヒロバ</t>
    </rPh>
    <rPh sb="7" eb="9">
      <t>メンセキ</t>
    </rPh>
    <phoneticPr fontId="21"/>
  </si>
  <si>
    <t>I：駐車場面積</t>
    <rPh sb="2" eb="5">
      <t>チュウシャジョウ</t>
    </rPh>
    <rPh sb="5" eb="7">
      <t>メンセキ</t>
    </rPh>
    <phoneticPr fontId="21"/>
  </si>
  <si>
    <t>E：PV以外の設備や機械が設置されている面積</t>
  </si>
  <si>
    <t>計画の有無</t>
    <rPh sb="0" eb="2">
      <t>ケイカク</t>
    </rPh>
    <rPh sb="3" eb="5">
      <t>ウム</t>
    </rPh>
    <phoneticPr fontId="21"/>
  </si>
  <si>
    <t>計画内容</t>
    <rPh sb="0" eb="4">
      <t>ケイカクナイヨウ</t>
    </rPh>
    <phoneticPr fontId="21"/>
  </si>
  <si>
    <t>令和4年度中に雇用者への給与等支給額の増加（賃上げ）に取り組む計画</t>
    <rPh sb="0" eb="2">
      <t>レイワ</t>
    </rPh>
    <rPh sb="3" eb="6">
      <t>ネンドチュウ</t>
    </rPh>
    <rPh sb="7" eb="10">
      <t>コヨウシャ</t>
    </rPh>
    <phoneticPr fontId="21"/>
  </si>
  <si>
    <t>令和4年度中に雇用者への給与等支給額の増加（賃上げ）に取り組む計画</t>
    <rPh sb="0" eb="2">
      <t>レイワ</t>
    </rPh>
    <rPh sb="3" eb="6">
      <t>ネンドチュウ</t>
    </rPh>
    <rPh sb="7" eb="10">
      <t>コヨウシャ</t>
    </rPh>
    <rPh sb="12" eb="14">
      <t>キュウヨ</t>
    </rPh>
    <rPh sb="14" eb="15">
      <t>トウ</t>
    </rPh>
    <rPh sb="15" eb="17">
      <t>シキュウ</t>
    </rPh>
    <rPh sb="17" eb="18">
      <t>ガク</t>
    </rPh>
    <rPh sb="19" eb="21">
      <t>ゾウカ</t>
    </rPh>
    <rPh sb="22" eb="24">
      <t>チンア</t>
    </rPh>
    <rPh sb="27" eb="28">
      <t>ト</t>
    </rPh>
    <rPh sb="29" eb="30">
      <t>ク</t>
    </rPh>
    <rPh sb="31" eb="33">
      <t>ケイカク</t>
    </rPh>
    <phoneticPr fontId="21"/>
  </si>
  <si>
    <t>令和4年度中に雇用者への給与等支給額の
増加（賃上げ）に取り組む計画の有無</t>
    <rPh sb="0" eb="2">
      <t>レイワ</t>
    </rPh>
    <rPh sb="3" eb="6">
      <t>ネンドチュウ</t>
    </rPh>
    <rPh sb="7" eb="10">
      <t>コヨウシャ</t>
    </rPh>
    <rPh sb="12" eb="14">
      <t>キュウヨ</t>
    </rPh>
    <rPh sb="14" eb="15">
      <t>トウ</t>
    </rPh>
    <rPh sb="15" eb="17">
      <t>シキュウ</t>
    </rPh>
    <rPh sb="17" eb="18">
      <t>ガク</t>
    </rPh>
    <rPh sb="20" eb="22">
      <t>ゾウカ</t>
    </rPh>
    <rPh sb="23" eb="25">
      <t>チンア</t>
    </rPh>
    <rPh sb="28" eb="29">
      <t>ト</t>
    </rPh>
    <rPh sb="30" eb="31">
      <t>ク</t>
    </rPh>
    <rPh sb="32" eb="34">
      <t>ケイカク</t>
    </rPh>
    <rPh sb="35" eb="37">
      <t>ウム</t>
    </rPh>
    <phoneticPr fontId="21"/>
  </si>
  <si>
    <t>計画の有無</t>
    <rPh sb="0" eb="2">
      <t>ケイカク</t>
    </rPh>
    <rPh sb="3" eb="5">
      <t>ウム</t>
    </rPh>
    <phoneticPr fontId="21"/>
  </si>
  <si>
    <t>←　A~Iの面積は以下のイメージ図を参考に記入してください。</t>
    <rPh sb="6" eb="8">
      <t>メンセキ</t>
    </rPh>
    <rPh sb="9" eb="11">
      <t>イカ</t>
    </rPh>
    <rPh sb="16" eb="17">
      <t>ズ</t>
    </rPh>
    <rPh sb="18" eb="20">
      <t>サンコウ</t>
    </rPh>
    <rPh sb="21" eb="23">
      <t>キニュウ</t>
    </rPh>
    <phoneticPr fontId="21"/>
  </si>
  <si>
    <t>当該年度事業完了日、最終年度事業完了日は「定型様式１-１（２／２）」６．補助事業の開始及び完了予定日と一致していますか</t>
    <rPh sb="0" eb="2">
      <t>トウガイ</t>
    </rPh>
    <rPh sb="2" eb="4">
      <t>ネンド</t>
    </rPh>
    <rPh sb="4" eb="6">
      <t>ジギョウ</t>
    </rPh>
    <rPh sb="6" eb="9">
      <t>カンリョウビ</t>
    </rPh>
    <rPh sb="10" eb="12">
      <t>サイシュウ</t>
    </rPh>
    <rPh sb="12" eb="14">
      <t>ネンド</t>
    </rPh>
    <rPh sb="14" eb="16">
      <t>ジギョウ</t>
    </rPh>
    <rPh sb="16" eb="19">
      <t>カンリョウビ</t>
    </rPh>
    <rPh sb="21" eb="23">
      <t>テイケイ</t>
    </rPh>
    <rPh sb="51" eb="53">
      <t>イッチ</t>
    </rPh>
    <phoneticPr fontId="21"/>
  </si>
  <si>
    <t>屋上に設置予定のPVパネル、太陽熱温水パネル、採光（トップライト等）、その他機械・設備が全て明記されていますか</t>
    <rPh sb="0" eb="2">
      <t>ヤネ</t>
    </rPh>
    <rPh sb="5" eb="7">
      <t>ヨテイ</t>
    </rPh>
    <rPh sb="14" eb="17">
      <t>タイヨウネツ</t>
    </rPh>
    <rPh sb="17" eb="19">
      <t>オンスイ</t>
    </rPh>
    <rPh sb="23" eb="25">
      <t>サイコウ</t>
    </rPh>
    <rPh sb="32" eb="33">
      <t>トウ</t>
    </rPh>
    <rPh sb="37" eb="38">
      <t>タ</t>
    </rPh>
    <rPh sb="38" eb="40">
      <t>キカイ</t>
    </rPh>
    <rPh sb="41" eb="43">
      <t>セツビ</t>
    </rPh>
    <rPh sb="46" eb="48">
      <t>メイキ</t>
    </rPh>
    <phoneticPr fontId="21"/>
  </si>
  <si>
    <t>屋上緑化部、塔屋、屋上広場、駐車場の面積について明記していますか</t>
    <rPh sb="6" eb="8">
      <t>トウオク</t>
    </rPh>
    <rPh sb="9" eb="13">
      <t>オクジョウヒロバ</t>
    </rPh>
    <rPh sb="14" eb="17">
      <t>チュウシャジョウ</t>
    </rPh>
    <rPh sb="18" eb="20">
      <t>メンセキ</t>
    </rPh>
    <rPh sb="24" eb="26">
      <t>メイキ</t>
    </rPh>
    <phoneticPr fontId="21"/>
  </si>
  <si>
    <t>・PVパネル、太陽熱温水パネル、採光（トップライト等）、その他機械・設備、屋上緑化部、塔屋、屋上広場、駐車場の面積が全て明記されている図面を提出
・屋根または屋上の面積を記入すること</t>
    <rPh sb="7" eb="10">
      <t>タイヨウネツ</t>
    </rPh>
    <rPh sb="10" eb="12">
      <t>オンスイ</t>
    </rPh>
    <rPh sb="16" eb="18">
      <t>サイコウ</t>
    </rPh>
    <rPh sb="25" eb="26">
      <t>トウ</t>
    </rPh>
    <rPh sb="30" eb="31">
      <t>タ</t>
    </rPh>
    <rPh sb="31" eb="33">
      <t>キカイ</t>
    </rPh>
    <rPh sb="34" eb="36">
      <t>セツビ</t>
    </rPh>
    <rPh sb="37" eb="39">
      <t>オクジョウ</t>
    </rPh>
    <rPh sb="39" eb="41">
      <t>リョクカ</t>
    </rPh>
    <rPh sb="41" eb="42">
      <t>ブ</t>
    </rPh>
    <rPh sb="43" eb="45">
      <t>トウオク</t>
    </rPh>
    <rPh sb="46" eb="50">
      <t>オクジョウヒロバ</t>
    </rPh>
    <rPh sb="51" eb="54">
      <t>チュウシャジョウ</t>
    </rPh>
    <rPh sb="55" eb="57">
      <t>メンセキ</t>
    </rPh>
    <rPh sb="58" eb="59">
      <t>スベ</t>
    </rPh>
    <rPh sb="60" eb="62">
      <t>メイキ</t>
    </rPh>
    <rPh sb="67" eb="69">
      <t>ズメン</t>
    </rPh>
    <rPh sb="70" eb="72">
      <t>テイシュツ</t>
    </rPh>
    <rPh sb="85" eb="87">
      <t>キニュウ</t>
    </rPh>
    <phoneticPr fontId="21"/>
  </si>
  <si>
    <t>・屋上（陸屋根）が無い場合は、「A：建築物の屋上（陸屋根）面積」～「I：駐車場面積」は全て０を入力してください。</t>
    <rPh sb="1" eb="3">
      <t>オクジョウ</t>
    </rPh>
    <rPh sb="4" eb="7">
      <t>リクヤネ</t>
    </rPh>
    <rPh sb="18" eb="21">
      <t>ケンチクブツ</t>
    </rPh>
    <rPh sb="22" eb="24">
      <t>オクジョウ</t>
    </rPh>
    <rPh sb="25" eb="28">
      <t>リクヤネ</t>
    </rPh>
    <rPh sb="29" eb="31">
      <t>メンセキ</t>
    </rPh>
    <rPh sb="36" eb="41">
      <t>チュウシャジョウメンセキ</t>
    </rPh>
    <rPh sb="43" eb="44">
      <t>スベ</t>
    </rPh>
    <rPh sb="47" eb="49">
      <t>ニュウリョク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</si>
</sst>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quot;¥&quot;\-#,##0"/>
    <numFmt numFmtId="176" formatCode="#,##0;&quot;▲ &quot;#,##0"/>
    <numFmt numFmtId="177" formatCode="#,##0_);[Red]\(#,##0\)"/>
    <numFmt numFmtId="178" formatCode="#.###"/>
    <numFmt numFmtId="179" formatCode="#,##0.0;[Red]\-#,##0.0"/>
    <numFmt numFmtId="180" formatCode="[DBNum3]0"/>
    <numFmt numFmtId="181" formatCode="[DBNum3]ggge&quot;年&quot;m&quot;月&quot;d&quot;日&quot;"/>
    <numFmt numFmtId="182" formatCode="#,##0_ "/>
    <numFmt numFmtId="183" formatCode="General\%"/>
    <numFmt numFmtId="184" formatCode="0.0&quot;%&quot;"/>
    <numFmt numFmtId="185" formatCode="[DBNum3]0#"/>
    <numFmt numFmtId="186" formatCode="#,##0.00_ ;[Red]\-#,##0.00\ "/>
    <numFmt numFmtId="187" formatCode="#,###;\-#,###;"/>
    <numFmt numFmtId="188" formatCode="0_);[Red]\(0\)"/>
    <numFmt numFmtId="189" formatCode="#,##0.00_);[Red]\(#,##0.00\)"/>
    <numFmt numFmtId="190" formatCode="#,##0_ ;[Red]\-#,##0\ "/>
    <numFmt numFmtId="191" formatCode="#,##0.0_ "/>
    <numFmt numFmtId="192" formatCode="0000000000000"/>
    <numFmt numFmtId="193" formatCode="[$-F800]dddd\,\ mmmm\ dd\,\ yyyy"/>
    <numFmt numFmtId="194" formatCode="0.00_ "/>
    <numFmt numFmtId="195" formatCode="0.0"/>
    <numFmt numFmtId="196" formatCode="[DBNum3]yyyy&quot;年&quot;m&quot;月&quot;d&quot;日&quot;"/>
    <numFmt numFmtId="197" formatCode="#,##0.00;&quot;▲ &quot;#,##0.00"/>
  </numFmts>
  <fonts count="19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9"/>
      <name val="ＭＳ Ｐゴシック"/>
      <family val="3"/>
      <charset val="128"/>
    </font>
    <font>
      <b/>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b/>
      <sz val="12"/>
      <name val="ＭＳ Ｐゴシック"/>
      <family val="3"/>
      <charset val="128"/>
    </font>
    <font>
      <sz val="10"/>
      <color rgb="FFFF000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1"/>
      <color rgb="FFFF0000"/>
      <name val="ＭＳ Ｐゴシック"/>
      <family val="3"/>
      <charset val="128"/>
    </font>
    <font>
      <sz val="6"/>
      <name val="ＭＳ Ｐゴシック"/>
      <family val="2"/>
      <charset val="128"/>
      <scheme val="minor"/>
    </font>
    <font>
      <b/>
      <sz val="11"/>
      <name val="ＭＳ Ｐ明朝"/>
      <family val="1"/>
      <charset val="128"/>
    </font>
    <font>
      <sz val="11"/>
      <color rgb="FF000000"/>
      <name val="ＭＳ Ｐゴシック"/>
      <family val="2"/>
      <charset val="128"/>
      <scheme val="minor"/>
    </font>
    <font>
      <b/>
      <sz val="12"/>
      <color rgb="FFFF0000"/>
      <name val="ＭＳ Ｐゴシック"/>
      <family val="3"/>
      <charset val="128"/>
    </font>
    <font>
      <sz val="6"/>
      <name val="ＭＳ ゴシック"/>
      <family val="3"/>
      <charset val="128"/>
    </font>
    <font>
      <sz val="9"/>
      <color rgb="FF000000"/>
      <name val="ＭＳ Ｐ明朝"/>
      <family val="1"/>
      <charset val="128"/>
    </font>
    <font>
      <sz val="9"/>
      <color rgb="FFFF0000"/>
      <name val="ＭＳ Ｐ明朝"/>
      <family val="1"/>
      <charset val="128"/>
    </font>
    <font>
      <sz val="9"/>
      <color theme="0"/>
      <name val="ＭＳ Ｐ明朝"/>
      <family val="1"/>
      <charset val="128"/>
    </font>
    <font>
      <sz val="12"/>
      <color indexed="8"/>
      <name val="ＭＳ Ｐゴシック"/>
      <family val="3"/>
      <charset val="128"/>
    </font>
    <font>
      <b/>
      <sz val="10"/>
      <name val="ＭＳ Ｐ明朝"/>
      <family val="1"/>
      <charset val="128"/>
    </font>
    <font>
      <b/>
      <sz val="11"/>
      <name val="ＭＳ Ｐゴシック"/>
      <family val="3"/>
      <charset val="128"/>
    </font>
    <font>
      <sz val="8"/>
      <name val="Meiryo UI"/>
      <family val="3"/>
      <charset val="128"/>
    </font>
    <font>
      <strike/>
      <sz val="9"/>
      <name val="ＭＳ Ｐ明朝"/>
      <family val="1"/>
      <charset val="128"/>
    </font>
    <font>
      <b/>
      <sz val="10.5"/>
      <name val="ＭＳ Ｐ明朝"/>
      <family val="1"/>
      <charset val="128"/>
    </font>
    <font>
      <u/>
      <sz val="10"/>
      <name val="ＭＳ Ｐ明朝"/>
      <family val="1"/>
      <charset val="128"/>
    </font>
    <font>
      <b/>
      <sz val="12"/>
      <color theme="0"/>
      <name val="ＭＳ Ｐゴシック"/>
      <family val="3"/>
      <charset val="128"/>
    </font>
    <font>
      <b/>
      <sz val="11"/>
      <color theme="0"/>
      <name val="Meiryo UI"/>
      <family val="3"/>
      <charset val="128"/>
    </font>
    <font>
      <sz val="10"/>
      <color theme="1" tint="0.14999847407452621"/>
      <name val="Meiryo UI"/>
      <family val="3"/>
      <charset val="128"/>
    </font>
    <font>
      <b/>
      <sz val="14"/>
      <color theme="1" tint="0.14999847407452621"/>
      <name val="Meiryo UI"/>
      <family val="3"/>
      <charset val="128"/>
    </font>
    <font>
      <b/>
      <sz val="11"/>
      <color theme="1" tint="0.14999847407452621"/>
      <name val="Meiryo UI"/>
      <family val="3"/>
      <charset val="128"/>
    </font>
    <font>
      <b/>
      <sz val="12"/>
      <color theme="1" tint="0.14999847407452621"/>
      <name val="Meiryo UI"/>
      <family val="3"/>
      <charset val="128"/>
    </font>
    <font>
      <b/>
      <sz val="10"/>
      <color theme="1" tint="0.14999847407452621"/>
      <name val="Meiryo UI"/>
      <family val="3"/>
      <charset val="128"/>
    </font>
    <font>
      <sz val="10.5"/>
      <color theme="1" tint="0.14999847407452621"/>
      <name val="Meiryo UI"/>
      <family val="3"/>
      <charset val="128"/>
    </font>
    <font>
      <sz val="9"/>
      <color theme="1" tint="0.14999847407452621"/>
      <name val="Meiryo UI"/>
      <family val="3"/>
      <charset val="128"/>
    </font>
    <font>
      <b/>
      <u/>
      <sz val="12"/>
      <color theme="0"/>
      <name val="Meiryo UI"/>
      <family val="3"/>
      <charset val="128"/>
    </font>
    <font>
      <b/>
      <u/>
      <sz val="9"/>
      <color theme="1" tint="0.14999847407452621"/>
      <name val="Meiryo UI"/>
      <family val="3"/>
      <charset val="128"/>
    </font>
    <font>
      <b/>
      <u/>
      <sz val="12"/>
      <color rgb="FFFFFF00"/>
      <name val="Meiryo UI"/>
      <family val="3"/>
      <charset val="128"/>
    </font>
    <font>
      <sz val="11"/>
      <color theme="1" tint="0.14999847407452621"/>
      <name val="Meiryo UI"/>
      <family val="3"/>
      <charset val="128"/>
    </font>
    <font>
      <b/>
      <sz val="12"/>
      <color theme="0"/>
      <name val="Meiryo UI"/>
      <family val="3"/>
      <charset val="128"/>
    </font>
    <font>
      <sz val="12"/>
      <color theme="1" tint="0.14999847407452621"/>
      <name val="Meiryo UI"/>
      <family val="3"/>
      <charset val="128"/>
    </font>
    <font>
      <sz val="12"/>
      <color theme="0"/>
      <name val="Meiryo UI"/>
      <family val="3"/>
      <charset val="128"/>
    </font>
    <font>
      <b/>
      <u/>
      <sz val="12"/>
      <color theme="0" tint="-0.14999847407452621"/>
      <name val="Meiryo UI"/>
      <family val="3"/>
      <charset val="128"/>
    </font>
    <font>
      <b/>
      <u/>
      <sz val="12"/>
      <color theme="1" tint="0.14999847407452621"/>
      <name val="Meiryo UI"/>
      <family val="3"/>
      <charset val="128"/>
    </font>
    <font>
      <b/>
      <sz val="16"/>
      <color theme="0"/>
      <name val="Meiryo UI"/>
      <family val="3"/>
      <charset val="128"/>
    </font>
    <font>
      <sz val="10"/>
      <color theme="1" tint="0.14999847407452621"/>
      <name val="ＭＳ Ｐ明朝"/>
      <family val="1"/>
      <charset val="128"/>
    </font>
    <font>
      <sz val="10.5"/>
      <color theme="1" tint="0.14999847407452621"/>
      <name val="ＭＳ Ｐ明朝"/>
      <family val="1"/>
      <charset val="128"/>
    </font>
    <font>
      <b/>
      <sz val="10"/>
      <color indexed="8"/>
      <name val="Meiryo UI"/>
      <family val="3"/>
      <charset val="128"/>
    </font>
    <font>
      <sz val="10"/>
      <color indexed="8"/>
      <name val="Meiryo UI"/>
      <family val="3"/>
      <charset val="128"/>
    </font>
    <font>
      <sz val="10"/>
      <name val="Meiryo UI"/>
      <family val="3"/>
      <charset val="128"/>
    </font>
    <font>
      <sz val="10"/>
      <color rgb="FFFF0000"/>
      <name val="Meiryo UI"/>
      <family val="3"/>
      <charset val="128"/>
    </font>
    <font>
      <sz val="10"/>
      <color theme="1"/>
      <name val="Meiryo UI"/>
      <family val="3"/>
      <charset val="128"/>
    </font>
    <font>
      <b/>
      <u/>
      <sz val="12"/>
      <color theme="9" tint="0.59999389629810485"/>
      <name val="Meiryo UI"/>
      <family val="3"/>
      <charset val="128"/>
    </font>
    <font>
      <sz val="10"/>
      <color theme="1" tint="4.9989318521683403E-2"/>
      <name val="Meiryo UI"/>
      <family val="3"/>
      <charset val="128"/>
    </font>
    <font>
      <b/>
      <u/>
      <sz val="11"/>
      <color rgb="FFFF0000"/>
      <name val="Meiryo UI"/>
      <family val="3"/>
      <charset val="128"/>
    </font>
    <font>
      <b/>
      <vertAlign val="superscript"/>
      <sz val="10"/>
      <color theme="1" tint="0.14999847407452621"/>
      <name val="Meiryo UI"/>
      <family val="3"/>
      <charset val="128"/>
    </font>
    <font>
      <b/>
      <sz val="11"/>
      <color theme="9" tint="0.59999389629810485"/>
      <name val="Meiryo UI"/>
      <family val="3"/>
      <charset val="128"/>
    </font>
    <font>
      <b/>
      <sz val="11"/>
      <color theme="0" tint="-0.14999847407452621"/>
      <name val="Meiryo UI"/>
      <family val="3"/>
      <charset val="128"/>
    </font>
    <font>
      <sz val="10"/>
      <color theme="0" tint="-0.14999847407452621"/>
      <name val="Meiryo UI"/>
      <family val="3"/>
      <charset val="128"/>
    </font>
    <font>
      <sz val="8"/>
      <color theme="1" tint="0.14999847407452621"/>
      <name val="Meiryo UI"/>
      <family val="3"/>
      <charset val="128"/>
    </font>
    <font>
      <sz val="9"/>
      <name val="Meiryo UI"/>
      <family val="3"/>
      <charset val="128"/>
    </font>
    <font>
      <sz val="9"/>
      <color theme="1" tint="4.9989318521683403E-2"/>
      <name val="Meiryo UI"/>
      <family val="3"/>
      <charset val="128"/>
    </font>
    <font>
      <b/>
      <u/>
      <sz val="11"/>
      <color theme="1" tint="0.14999847407452621"/>
      <name val="Meiryo UI"/>
      <family val="3"/>
      <charset val="128"/>
    </font>
    <font>
      <b/>
      <sz val="10"/>
      <name val="Meiryo UI"/>
      <family val="3"/>
      <charset val="128"/>
    </font>
    <font>
      <sz val="11"/>
      <name val="ＭＳ Ｐゴシック"/>
      <family val="3"/>
      <charset val="128"/>
      <scheme val="minor"/>
    </font>
    <font>
      <sz val="12"/>
      <name val="ＭＳ Ｐゴシック"/>
      <family val="3"/>
      <charset val="128"/>
      <scheme val="major"/>
    </font>
    <font>
      <sz val="28"/>
      <color theme="1"/>
      <name val="ＭＳ Ｐゴシック"/>
      <family val="2"/>
      <charset val="128"/>
      <scheme val="minor"/>
    </font>
    <font>
      <b/>
      <sz val="28"/>
      <color rgb="FFFF0000"/>
      <name val="Meiryo UI"/>
      <family val="3"/>
      <charset val="128"/>
    </font>
    <font>
      <b/>
      <sz val="10.5"/>
      <color rgb="FFFF0000"/>
      <name val="Meiryo UI"/>
      <family val="3"/>
      <charset val="128"/>
    </font>
    <font>
      <b/>
      <sz val="10.5"/>
      <color rgb="FFFF3399"/>
      <name val="Meiryo UI"/>
      <family val="3"/>
      <charset val="128"/>
    </font>
    <font>
      <sz val="10"/>
      <name val="ＭＳ ゴシック"/>
      <family val="3"/>
      <charset val="128"/>
    </font>
    <font>
      <sz val="11"/>
      <name val="Meiryo UI"/>
      <family val="3"/>
      <charset val="128"/>
    </font>
    <font>
      <b/>
      <sz val="11"/>
      <name val="Meiryo UI"/>
      <family val="3"/>
      <charset val="128"/>
    </font>
    <font>
      <sz val="11"/>
      <color theme="0"/>
      <name val="ＭＳ Ｐゴシック"/>
      <family val="2"/>
      <charset val="128"/>
      <scheme val="minor"/>
    </font>
    <font>
      <sz val="10"/>
      <color rgb="FF0000FF"/>
      <name val="Meiryo UI"/>
      <family val="3"/>
      <charset val="128"/>
    </font>
    <font>
      <sz val="9.5"/>
      <name val="ＭＳ Ｐ明朝"/>
      <family val="1"/>
      <charset val="128"/>
    </font>
    <font>
      <b/>
      <sz val="12"/>
      <name val="ＭＳ Ｐゴシック"/>
      <family val="3"/>
      <charset val="128"/>
      <scheme val="minor"/>
    </font>
    <font>
      <sz val="10"/>
      <color theme="1"/>
      <name val="ＭＳ Ｐゴシック"/>
      <family val="2"/>
      <charset val="128"/>
      <scheme val="minor"/>
    </font>
    <font>
      <b/>
      <sz val="20"/>
      <name val="ＭＳ Ｐ明朝"/>
      <family val="1"/>
      <charset val="128"/>
    </font>
    <font>
      <b/>
      <sz val="12"/>
      <color rgb="FFFF0000"/>
      <name val="Meiryo UI"/>
      <family val="3"/>
      <charset val="128"/>
    </font>
    <font>
      <b/>
      <sz val="12"/>
      <color indexed="8"/>
      <name val="ＭＳ Ｐゴシック"/>
      <family val="3"/>
      <charset val="128"/>
    </font>
    <font>
      <sz val="12"/>
      <color rgb="FFFF0000"/>
      <name val="ＭＳ Ｐゴシック"/>
      <family val="3"/>
      <charset val="128"/>
    </font>
    <font>
      <vertAlign val="superscript"/>
      <sz val="12"/>
      <name val="ＭＳ Ｐゴシック"/>
      <family val="3"/>
      <charset val="128"/>
    </font>
    <font>
      <b/>
      <vertAlign val="superscript"/>
      <sz val="12"/>
      <color theme="0"/>
      <name val="ＭＳ Ｐゴシック"/>
      <family val="3"/>
      <charset val="128"/>
    </font>
    <font>
      <sz val="12"/>
      <name val="Meiryo UI"/>
      <family val="3"/>
      <charset val="128"/>
    </font>
    <font>
      <b/>
      <vertAlign val="superscript"/>
      <sz val="12"/>
      <name val="ＭＳ Ｐゴシック"/>
      <family val="3"/>
      <charset val="128"/>
    </font>
    <font>
      <b/>
      <sz val="11"/>
      <color rgb="FFFFFF00"/>
      <name val="Meiryo UI"/>
      <family val="3"/>
      <charset val="128"/>
    </font>
    <font>
      <sz val="10.5"/>
      <name val="HGPｺﾞｼｯｸM"/>
      <family val="3"/>
      <charset val="128"/>
    </font>
    <font>
      <sz val="12"/>
      <name val="HGPｺﾞｼｯｸM"/>
      <family val="3"/>
      <charset val="128"/>
    </font>
    <font>
      <sz val="11"/>
      <name val="HGPｺﾞｼｯｸM"/>
      <family val="3"/>
      <charset val="128"/>
    </font>
    <font>
      <sz val="9"/>
      <color rgb="FF00B050"/>
      <name val="HGPｺﾞｼｯｸM"/>
      <family val="3"/>
      <charset val="128"/>
    </font>
    <font>
      <b/>
      <sz val="14"/>
      <name val="HGPｺﾞｼｯｸM"/>
      <family val="3"/>
      <charset val="128"/>
    </font>
    <font>
      <sz val="12"/>
      <color theme="1"/>
      <name val="HGPｺﾞｼｯｸM"/>
      <family val="3"/>
      <charset val="128"/>
    </font>
    <font>
      <sz val="16"/>
      <name val="Arial"/>
      <family val="2"/>
    </font>
    <font>
      <sz val="11"/>
      <color theme="1"/>
      <name val="HGPｺﾞｼｯｸM"/>
      <family val="3"/>
      <charset val="128"/>
    </font>
    <font>
      <sz val="16"/>
      <color theme="1"/>
      <name val="Arial"/>
      <family val="2"/>
    </font>
    <font>
      <sz val="11"/>
      <color rgb="FFFF0000"/>
      <name val="HGPｺﾞｼｯｸM"/>
      <family val="3"/>
      <charset val="128"/>
    </font>
    <font>
      <sz val="10"/>
      <color theme="1"/>
      <name val="HGPｺﾞｼｯｸM"/>
      <family val="3"/>
      <charset val="128"/>
    </font>
    <font>
      <b/>
      <sz val="12"/>
      <color rgb="FFFFFF00"/>
      <name val="Meiryo UI"/>
      <family val="3"/>
      <charset val="128"/>
    </font>
    <font>
      <b/>
      <sz val="14"/>
      <color rgb="FFFF0000"/>
      <name val="HGPｺﾞｼｯｸM"/>
      <family val="3"/>
      <charset val="128"/>
    </font>
    <font>
      <sz val="12"/>
      <name val="Arial"/>
      <family val="2"/>
    </font>
    <font>
      <b/>
      <sz val="11"/>
      <name val="HGPｺﾞｼｯｸM"/>
      <family val="3"/>
      <charset val="128"/>
    </font>
    <font>
      <b/>
      <sz val="12"/>
      <name val="Arial"/>
      <family val="2"/>
    </font>
    <font>
      <sz val="8"/>
      <name val="HGPｺﾞｼｯｸM"/>
      <family val="3"/>
      <charset val="128"/>
    </font>
    <font>
      <b/>
      <sz val="15"/>
      <name val="HGPｺﾞｼｯｸM"/>
      <family val="3"/>
      <charset val="128"/>
    </font>
    <font>
      <b/>
      <sz val="9"/>
      <color indexed="81"/>
      <name val="ＭＳ Ｐゴシック"/>
      <family val="3"/>
      <charset val="128"/>
    </font>
    <font>
      <b/>
      <sz val="11"/>
      <color theme="0"/>
      <name val="HGPｺﾞｼｯｸM"/>
      <family val="3"/>
      <charset val="128"/>
    </font>
    <font>
      <sz val="11.5"/>
      <name val="ＭＳ Ｐゴシック"/>
      <family val="3"/>
      <charset val="128"/>
    </font>
    <font>
      <b/>
      <u/>
      <sz val="11"/>
      <name val="Meiryo UI"/>
      <family val="3"/>
      <charset val="128"/>
    </font>
    <font>
      <b/>
      <u/>
      <sz val="10"/>
      <name val="Meiryo UI"/>
      <family val="3"/>
      <charset val="128"/>
    </font>
    <font>
      <b/>
      <sz val="12"/>
      <name val="ＭＳ Ｐゴシック"/>
      <family val="3"/>
      <charset val="128"/>
      <scheme val="major"/>
    </font>
    <font>
      <b/>
      <sz val="9"/>
      <name val="ＭＳ Ｐゴシック"/>
      <family val="3"/>
      <charset val="128"/>
      <scheme val="major"/>
    </font>
    <font>
      <sz val="10.5"/>
      <name val="ＭＳ Ｐゴシック"/>
      <family val="3"/>
      <charset val="128"/>
      <scheme val="major"/>
    </font>
    <font>
      <sz val="10"/>
      <name val="ＭＳ Ｐゴシック"/>
      <family val="3"/>
      <charset val="128"/>
      <scheme val="major"/>
    </font>
    <font>
      <b/>
      <sz val="12"/>
      <name val="HGPｺﾞｼｯｸM"/>
      <family val="3"/>
      <charset val="128"/>
    </font>
    <font>
      <b/>
      <u/>
      <sz val="10"/>
      <color theme="1" tint="0.14999847407452621"/>
      <name val="Meiryo UI"/>
      <family val="3"/>
      <charset val="128"/>
    </font>
    <font>
      <sz val="11.5"/>
      <name val="ＭＳ Ｐゴシック"/>
      <family val="3"/>
      <charset val="128"/>
      <scheme val="major"/>
    </font>
    <font>
      <b/>
      <sz val="16"/>
      <color rgb="FFFFFF00"/>
      <name val="ＭＳ Ｐゴシック"/>
      <family val="3"/>
      <charset val="128"/>
    </font>
    <font>
      <b/>
      <sz val="10"/>
      <color theme="1"/>
      <name val="Meiryo UI"/>
      <family val="3"/>
      <charset val="128"/>
    </font>
    <font>
      <b/>
      <u/>
      <sz val="10.5"/>
      <color theme="1" tint="0.14999847407452621"/>
      <name val="Meiryo UI"/>
      <family val="3"/>
      <charset val="128"/>
    </font>
    <font>
      <sz val="11"/>
      <color rgb="FF0000FF"/>
      <name val="HGPｺﾞｼｯｸM"/>
      <family val="3"/>
      <charset val="128"/>
    </font>
    <font>
      <b/>
      <sz val="10.5"/>
      <color rgb="FFFFFF00"/>
      <name val="Meiryo UI"/>
      <family val="3"/>
      <charset val="128"/>
    </font>
    <font>
      <sz val="11"/>
      <name val="HGSｺﾞｼｯｸM"/>
      <family val="3"/>
      <charset val="128"/>
    </font>
    <font>
      <b/>
      <sz val="14"/>
      <name val="HGSｺﾞｼｯｸM"/>
      <family val="3"/>
      <charset val="128"/>
    </font>
    <font>
      <b/>
      <sz val="18"/>
      <name val="HGSｺﾞｼｯｸM"/>
      <family val="3"/>
      <charset val="128"/>
    </font>
    <font>
      <sz val="10"/>
      <name val="HGSｺﾞｼｯｸM"/>
      <family val="3"/>
      <charset val="128"/>
    </font>
    <font>
      <b/>
      <sz val="11"/>
      <name val="HGSｺﾞｼｯｸM"/>
      <family val="3"/>
      <charset val="128"/>
    </font>
    <font>
      <b/>
      <sz val="10"/>
      <color theme="0"/>
      <name val="HGSｺﾞｼｯｸM"/>
      <family val="3"/>
      <charset val="128"/>
    </font>
    <font>
      <sz val="10"/>
      <color rgb="FFFF0000"/>
      <name val="HGSｺﾞｼｯｸM"/>
      <family val="3"/>
      <charset val="128"/>
    </font>
    <font>
      <sz val="11"/>
      <color rgb="FFFF0000"/>
      <name val="HGSｺﾞｼｯｸM"/>
      <family val="3"/>
      <charset val="128"/>
    </font>
    <font>
      <sz val="10"/>
      <color theme="1"/>
      <name val="HGSｺﾞｼｯｸM"/>
      <family val="3"/>
      <charset val="128"/>
    </font>
    <font>
      <b/>
      <sz val="10"/>
      <color rgb="FFFF0000"/>
      <name val="HGSｺﾞｼｯｸM"/>
      <family val="3"/>
      <charset val="128"/>
    </font>
    <font>
      <sz val="9"/>
      <name val="HGSｺﾞｼｯｸM"/>
      <family val="3"/>
      <charset val="128"/>
    </font>
    <font>
      <sz val="8"/>
      <name val="HGSｺﾞｼｯｸM"/>
      <family val="3"/>
      <charset val="128"/>
    </font>
    <font>
      <vertAlign val="superscript"/>
      <sz val="8"/>
      <name val="HGSｺﾞｼｯｸM"/>
      <family val="3"/>
      <charset val="128"/>
    </font>
    <font>
      <vertAlign val="subscript"/>
      <sz val="8"/>
      <name val="HGSｺﾞｼｯｸM"/>
      <family val="3"/>
      <charset val="128"/>
    </font>
    <font>
      <sz val="9"/>
      <color indexed="8"/>
      <name val="HGSｺﾞｼｯｸM"/>
      <family val="3"/>
      <charset val="128"/>
    </font>
    <font>
      <b/>
      <sz val="10"/>
      <name val="HGSｺﾞｼｯｸM"/>
      <family val="3"/>
      <charset val="128"/>
    </font>
    <font>
      <sz val="10"/>
      <color theme="1" tint="0.14999847407452621"/>
      <name val="HGSｺﾞｼｯｸM"/>
      <family val="3"/>
      <charset val="128"/>
    </font>
    <font>
      <sz val="14"/>
      <name val="ＭＳ Ｐ明朝"/>
      <family val="1"/>
      <charset val="128"/>
    </font>
    <font>
      <b/>
      <sz val="10"/>
      <color rgb="FFFFFF00"/>
      <name val="Meiryo UI"/>
      <family val="3"/>
      <charset val="128"/>
    </font>
    <font>
      <b/>
      <u/>
      <sz val="12"/>
      <name val="Meiryo UI"/>
      <family val="3"/>
      <charset val="128"/>
    </font>
    <font>
      <sz val="10"/>
      <name val="ＭＳ Ｐ明朝"/>
      <family val="3"/>
      <charset val="128"/>
    </font>
    <font>
      <b/>
      <sz val="14"/>
      <name val="Meiryo UI"/>
      <family val="3"/>
      <charset val="128"/>
    </font>
    <font>
      <b/>
      <sz val="13"/>
      <name val="Meiryo UI"/>
      <family val="3"/>
      <charset val="128"/>
    </font>
    <font>
      <b/>
      <sz val="14"/>
      <name val="ＭＳ 明朝"/>
      <family val="1"/>
      <charset val="128"/>
    </font>
    <font>
      <sz val="6"/>
      <name val="Meiryo UI"/>
      <family val="3"/>
      <charset val="128"/>
    </font>
    <font>
      <sz val="12"/>
      <color rgb="FFFFFF00"/>
      <name val="ＭＳ Ｐゴシック"/>
      <family val="3"/>
      <charset val="128"/>
    </font>
    <font>
      <sz val="7"/>
      <name val="ＭＳ Ｐゴシック"/>
      <family val="3"/>
      <charset val="128"/>
    </font>
    <font>
      <sz val="8"/>
      <name val="ＭＳ Ｐゴシック"/>
      <family val="3"/>
      <charset val="128"/>
    </font>
    <font>
      <sz val="11"/>
      <color rgb="FFFFFF00"/>
      <name val="ＭＳ Ｐゴシック"/>
      <family val="3"/>
      <charset val="128"/>
    </font>
    <font>
      <sz val="11"/>
      <color rgb="FF00B050"/>
      <name val="ＭＳ Ｐゴシック"/>
      <family val="3"/>
      <charset val="128"/>
    </font>
    <font>
      <b/>
      <sz val="14"/>
      <color rgb="FFFF0066"/>
      <name val="HGPｺﾞｼｯｸM"/>
      <family val="3"/>
      <charset val="128"/>
    </font>
    <font>
      <sz val="9"/>
      <color theme="0" tint="-0.34998626667073579"/>
      <name val="ＭＳ Ｐゴシック"/>
      <family val="3"/>
      <charset val="128"/>
    </font>
    <font>
      <sz val="11"/>
      <color theme="0"/>
      <name val="ＭＳ Ｐゴシック"/>
      <family val="3"/>
      <charset val="128"/>
    </font>
    <font>
      <sz val="11"/>
      <color theme="0" tint="-0.34998626667073579"/>
      <name val="ＭＳ Ｐゴシック"/>
      <family val="3"/>
      <charset val="128"/>
    </font>
    <font>
      <b/>
      <sz val="12"/>
      <color rgb="FFFFFF00"/>
      <name val="ＭＳ Ｐゴシック"/>
      <family val="3"/>
      <charset val="128"/>
    </font>
    <font>
      <b/>
      <sz val="12"/>
      <color theme="9" tint="0.39997558519241921"/>
      <name val="Meiryo UI"/>
      <family val="3"/>
      <charset val="128"/>
    </font>
    <font>
      <sz val="10"/>
      <color rgb="FF0000FF"/>
      <name val="ＭＳ Ｐ明朝"/>
      <family val="1"/>
      <charset val="128"/>
    </font>
    <font>
      <sz val="10.5"/>
      <color rgb="FF0000FF"/>
      <name val="Meiryo UI"/>
      <family val="3"/>
      <charset val="128"/>
    </font>
    <font>
      <sz val="10.5"/>
      <color rgb="FF0000FF"/>
      <name val="ＭＳ Ｐ明朝"/>
      <family val="1"/>
      <charset val="128"/>
    </font>
    <font>
      <sz val="11"/>
      <color rgb="FF0000FF"/>
      <name val="ＭＳ Ｐ明朝"/>
      <family val="1"/>
      <charset val="128"/>
    </font>
    <font>
      <sz val="12"/>
      <color rgb="FF0000FF"/>
      <name val="ＭＳ Ｐ明朝"/>
      <family val="1"/>
      <charset val="128"/>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D0E5F7"/>
        <bgColor indexed="64"/>
      </patternFill>
    </fill>
    <fill>
      <patternFill patternType="solid">
        <fgColor rgb="FFFEE792"/>
        <bgColor indexed="64"/>
      </patternFill>
    </fill>
    <fill>
      <patternFill patternType="solid">
        <fgColor rgb="FFF7C9DC"/>
        <bgColor indexed="64"/>
      </patternFill>
    </fill>
    <fill>
      <patternFill patternType="solid">
        <fgColor rgb="FFC5ACAC"/>
        <bgColor indexed="64"/>
      </patternFill>
    </fill>
    <fill>
      <patternFill patternType="solid">
        <fgColor rgb="FFD5ABFF"/>
        <bgColor indexed="64"/>
      </patternFill>
    </fill>
    <fill>
      <patternFill patternType="solid">
        <fgColor rgb="FFA9CF51"/>
        <bgColor indexed="64"/>
      </patternFill>
    </fill>
    <fill>
      <patternFill patternType="solid">
        <fgColor rgb="FFD9D9D9"/>
        <bgColor indexed="64"/>
      </patternFill>
    </fill>
    <fill>
      <patternFill patternType="solid">
        <fgColor rgb="FFFFFFFF"/>
        <bgColor indexed="64"/>
      </patternFill>
    </fill>
    <fill>
      <patternFill patternType="solid">
        <fgColor rgb="FF00BFB2"/>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BBE0DD"/>
        <bgColor indexed="64"/>
      </patternFill>
    </fill>
    <fill>
      <patternFill patternType="solid">
        <fgColor rgb="FFFF33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4EAE7"/>
        <bgColor indexed="64"/>
      </patternFill>
    </fill>
    <fill>
      <patternFill patternType="solid">
        <fgColor theme="1" tint="0.499984740745262"/>
        <bgColor indexed="64"/>
      </patternFill>
    </fill>
    <fill>
      <patternFill patternType="solid">
        <fgColor theme="8"/>
      </patternFill>
    </fill>
    <fill>
      <patternFill patternType="solid">
        <fgColor rgb="FF99CCF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C4EAE7"/>
        <bgColor theme="0" tint="-0.14999847407452621"/>
      </patternFill>
    </fill>
    <fill>
      <patternFill patternType="solid">
        <fgColor theme="0" tint="-0.24994659260841701"/>
        <bgColor indexed="64"/>
      </patternFill>
    </fill>
  </fills>
  <borders count="448">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style="hair">
        <color theme="0"/>
      </top>
      <bottom style="thin">
        <color theme="0"/>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dotted">
        <color theme="0" tint="-0.14993743705557422"/>
      </bottom>
      <diagonal/>
    </border>
    <border>
      <left/>
      <right/>
      <top style="dotted">
        <color theme="0" tint="-0.14993743705557422"/>
      </top>
      <bottom style="dotted">
        <color theme="0" tint="-0.14993743705557422"/>
      </bottom>
      <diagonal/>
    </border>
    <border>
      <left/>
      <right/>
      <top style="dotted">
        <color theme="0" tint="-0.14993743705557422"/>
      </top>
      <bottom/>
      <diagonal/>
    </border>
    <border>
      <left/>
      <right/>
      <top/>
      <bottom style="dotted">
        <color theme="1" tint="0.499984740745262"/>
      </bottom>
      <diagonal/>
    </border>
    <border>
      <left/>
      <right/>
      <top style="thin">
        <color theme="1" tint="0.499984740745262"/>
      </top>
      <bottom style="thin">
        <color theme="1" tint="0.499984740745262"/>
      </bottom>
      <diagonal/>
    </border>
    <border>
      <left/>
      <right/>
      <top/>
      <bottom style="double">
        <color theme="0"/>
      </bottom>
      <diagonal/>
    </border>
    <border>
      <left/>
      <right style="thin">
        <color theme="0"/>
      </right>
      <top/>
      <bottom style="double">
        <color theme="0"/>
      </bottom>
      <diagonal/>
    </border>
    <border>
      <left/>
      <right style="thin">
        <color theme="0"/>
      </right>
      <top style="thin">
        <color theme="0"/>
      </top>
      <bottom style="double">
        <color theme="0"/>
      </bottom>
      <diagonal/>
    </border>
    <border>
      <left style="thin">
        <color theme="0" tint="-0.499984740745262"/>
      </left>
      <right style="thin">
        <color theme="0" tint="-0.499984740745262"/>
      </right>
      <top style="thin">
        <color theme="0" tint="-0.499984740745262"/>
      </top>
      <bottom/>
      <diagonal/>
    </border>
    <border>
      <left/>
      <right/>
      <top/>
      <bottom style="dotted">
        <color theme="0" tint="-0.14990691854609822"/>
      </bottom>
      <diagonal/>
    </border>
    <border>
      <left style="thin">
        <color theme="0"/>
      </left>
      <right style="thin">
        <color theme="0"/>
      </right>
      <top/>
      <bottom/>
      <diagonal/>
    </border>
    <border>
      <left/>
      <right/>
      <top style="thin">
        <color theme="0"/>
      </top>
      <bottom style="hair">
        <color theme="0"/>
      </bottom>
      <diagonal/>
    </border>
    <border>
      <left/>
      <right style="thin">
        <color theme="0"/>
      </right>
      <top style="thin">
        <color theme="0"/>
      </top>
      <bottom style="hair">
        <color theme="0"/>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style="thin">
        <color theme="0"/>
      </top>
      <bottom style="double">
        <color theme="0"/>
      </bottom>
      <diagonal/>
    </border>
    <border>
      <left/>
      <right/>
      <top style="double">
        <color theme="0"/>
      </top>
      <bottom/>
      <diagonal/>
    </border>
    <border>
      <left style="thin">
        <color theme="0"/>
      </left>
      <right style="thin">
        <color theme="0"/>
      </right>
      <top/>
      <bottom style="double">
        <color theme="0"/>
      </bottom>
      <diagonal/>
    </border>
    <border>
      <left style="thin">
        <color indexed="64"/>
      </left>
      <right style="thin">
        <color indexed="64"/>
      </right>
      <top style="medium">
        <color indexed="64"/>
      </top>
      <bottom style="double">
        <color indexed="64"/>
      </bottom>
      <diagonal/>
    </border>
    <border>
      <left style="medium">
        <color rgb="FF00A498"/>
      </left>
      <right/>
      <top style="medium">
        <color rgb="FF00A498"/>
      </top>
      <bottom/>
      <diagonal/>
    </border>
    <border>
      <left/>
      <right/>
      <top style="medium">
        <color rgb="FF00A498"/>
      </top>
      <bottom/>
      <diagonal/>
    </border>
    <border>
      <left/>
      <right style="medium">
        <color rgb="FF00A498"/>
      </right>
      <top style="medium">
        <color rgb="FF00A498"/>
      </top>
      <bottom/>
      <diagonal/>
    </border>
    <border>
      <left style="medium">
        <color rgb="FF00A498"/>
      </left>
      <right/>
      <top/>
      <bottom style="medium">
        <color rgb="FF00A498"/>
      </bottom>
      <diagonal/>
    </border>
    <border>
      <left/>
      <right/>
      <top/>
      <bottom style="medium">
        <color rgb="FF00A498"/>
      </bottom>
      <diagonal/>
    </border>
    <border>
      <left/>
      <right style="medium">
        <color rgb="FF00A498"/>
      </right>
      <top/>
      <bottom style="medium">
        <color rgb="FF00A498"/>
      </bottom>
      <diagonal/>
    </border>
    <border>
      <left/>
      <right/>
      <top style="double">
        <color theme="0"/>
      </top>
      <bottom style="thin">
        <color theme="0"/>
      </bottom>
      <diagonal/>
    </border>
    <border>
      <left/>
      <right style="thin">
        <color theme="0"/>
      </right>
      <top style="double">
        <color theme="0"/>
      </top>
      <bottom style="thin">
        <color theme="0"/>
      </bottom>
      <diagonal/>
    </border>
    <border>
      <left/>
      <right/>
      <top style="double">
        <color theme="0"/>
      </top>
      <bottom style="double">
        <color theme="0"/>
      </bottom>
      <diagonal/>
    </border>
    <border>
      <left/>
      <right style="thin">
        <color theme="0"/>
      </right>
      <top style="double">
        <color theme="0"/>
      </top>
      <bottom style="double">
        <color theme="0"/>
      </bottom>
      <diagonal/>
    </border>
    <border>
      <left style="thin">
        <color theme="0"/>
      </left>
      <right style="thin">
        <color theme="0"/>
      </right>
      <top style="thin">
        <color theme="0"/>
      </top>
      <bottom style="double">
        <color theme="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right/>
      <top/>
      <bottom style="double">
        <color indexed="64"/>
      </bottom>
      <diagonal/>
    </border>
    <border>
      <left style="thin">
        <color theme="0"/>
      </left>
      <right/>
      <top style="thin">
        <color theme="0"/>
      </top>
      <bottom style="hair">
        <color theme="0"/>
      </bottom>
      <diagonal/>
    </border>
    <border>
      <left style="medium">
        <color rgb="FFFF0000"/>
      </left>
      <right/>
      <top style="medium">
        <color rgb="FFFF0000"/>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theme="0"/>
      </top>
      <bottom style="hair">
        <color theme="0"/>
      </bottom>
      <diagonal/>
    </border>
    <border>
      <left/>
      <right style="medium">
        <color rgb="FFFF0000"/>
      </right>
      <top style="thin">
        <color theme="0"/>
      </top>
      <bottom style="hair">
        <color theme="0"/>
      </bottom>
      <diagonal/>
    </border>
    <border>
      <left style="medium">
        <color rgb="FFFF0000"/>
      </left>
      <right/>
      <top style="hair">
        <color theme="0"/>
      </top>
      <bottom style="thin">
        <color theme="0"/>
      </bottom>
      <diagonal/>
    </border>
    <border>
      <left/>
      <right style="medium">
        <color rgb="FFFF0000"/>
      </right>
      <top style="hair">
        <color theme="0"/>
      </top>
      <bottom style="thin">
        <color theme="0"/>
      </bottom>
      <diagonal/>
    </border>
    <border>
      <left/>
      <right style="thin">
        <color indexed="64"/>
      </right>
      <top style="thin">
        <color theme="0"/>
      </top>
      <bottom style="hair">
        <color theme="0"/>
      </bottom>
      <diagonal/>
    </border>
    <border>
      <left/>
      <right style="thin">
        <color indexed="64"/>
      </right>
      <top style="hair">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
      <left style="thin">
        <color indexed="64"/>
      </left>
      <right/>
      <top style="hair">
        <color indexed="64"/>
      </top>
      <bottom/>
      <diagonal/>
    </border>
    <border>
      <left/>
      <right/>
      <top style="thin">
        <color rgb="FFFFFFFF"/>
      </top>
      <bottom style="thin">
        <color theme="0"/>
      </bottom>
      <diagonal/>
    </border>
    <border>
      <left/>
      <right style="medium">
        <color rgb="FFFF0000"/>
      </right>
      <top/>
      <bottom/>
      <diagonal/>
    </border>
    <border>
      <left style="thin">
        <color indexed="64"/>
      </left>
      <right/>
      <top style="thin">
        <color theme="0"/>
      </top>
      <bottom style="thin">
        <color theme="0"/>
      </bottom>
      <diagonal/>
    </border>
    <border>
      <left/>
      <right style="medium">
        <color rgb="FFFF0000"/>
      </right>
      <top style="thin">
        <color theme="0"/>
      </top>
      <bottom style="thin">
        <color theme="0"/>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bottom/>
      <diagonal/>
    </border>
    <border>
      <left/>
      <right/>
      <top style="thin">
        <color rgb="FFFFFFFF"/>
      </top>
      <bottom style="thin">
        <color rgb="FFFFFFFF"/>
      </bottom>
      <diagonal/>
    </border>
    <border>
      <left/>
      <right/>
      <top/>
      <bottom style="double">
        <color rgb="FFFFFFFF"/>
      </bottom>
      <diagonal/>
    </border>
    <border>
      <left/>
      <right/>
      <top style="double">
        <color rgb="FFFFFFFF"/>
      </top>
      <bottom/>
      <diagonal/>
    </border>
    <border>
      <left/>
      <right/>
      <top style="double">
        <color rgb="FFFFFFFF"/>
      </top>
      <bottom style="thin">
        <color rgb="FFFFFFFF"/>
      </bottom>
      <diagonal/>
    </border>
    <border>
      <left/>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hair">
        <color indexed="64"/>
      </right>
      <top style="thin">
        <color theme="1" tint="0.499984740745262"/>
      </top>
      <bottom style="thin">
        <color theme="1" tint="0.499984740745262"/>
      </bottom>
      <diagonal/>
    </border>
    <border>
      <left style="hair">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indexed="64"/>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right/>
      <top style="thin">
        <color theme="1" tint="0.499984740745262"/>
      </top>
      <bottom style="hair">
        <color indexed="64"/>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style="hair">
        <color indexed="64"/>
      </top>
      <bottom style="hair">
        <color indexed="64"/>
      </bottom>
      <diagonal/>
    </border>
    <border>
      <left style="thin">
        <color indexed="64"/>
      </left>
      <right style="thin">
        <color theme="1" tint="0.499984740745262"/>
      </right>
      <top/>
      <bottom/>
      <diagonal/>
    </border>
    <border>
      <left/>
      <right style="thin">
        <color indexed="64"/>
      </right>
      <top style="hair">
        <color indexed="64"/>
      </top>
      <bottom style="thin">
        <color theme="1" tint="0.499984740745262"/>
      </bottom>
      <diagonal/>
    </border>
    <border>
      <left style="thin">
        <color indexed="64"/>
      </left>
      <right style="thin">
        <color indexed="64"/>
      </right>
      <top style="hair">
        <color indexed="64"/>
      </top>
      <bottom style="thin">
        <color theme="1" tint="0.499984740745262"/>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style="thin">
        <color indexed="64"/>
      </left>
      <right style="thin">
        <color theme="1" tint="0.499984740745262"/>
      </right>
      <top style="hair">
        <color indexed="64"/>
      </top>
      <bottom style="thin">
        <color theme="1" tint="0.499984740745262"/>
      </bottom>
      <diagonal/>
    </border>
    <border>
      <left style="thin">
        <color indexed="64"/>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style="hair">
        <color indexed="64"/>
      </top>
      <bottom style="hair">
        <color indexed="64"/>
      </bottom>
      <diagonal/>
    </border>
    <border>
      <left style="thin">
        <color theme="1" tint="0.499984740745262"/>
      </left>
      <right style="thin">
        <color indexed="64"/>
      </right>
      <top style="hair">
        <color indexed="64"/>
      </top>
      <bottom style="thin">
        <color theme="1" tint="0.499984740745262"/>
      </bottom>
      <diagonal/>
    </border>
    <border>
      <left style="thin">
        <color theme="1" tint="0.499984740745262"/>
      </left>
      <right style="thin">
        <color indexed="64"/>
      </right>
      <top/>
      <bottom style="hair">
        <color indexed="64"/>
      </bottom>
      <diagonal/>
    </border>
    <border>
      <left style="thin">
        <color indexed="64"/>
      </left>
      <right style="thin">
        <color theme="1" tint="0.499984740745262"/>
      </right>
      <top/>
      <bottom style="hair">
        <color indexed="64"/>
      </bottom>
      <diagonal/>
    </border>
    <border>
      <left style="thin">
        <color theme="1" tint="0.499984740745262"/>
      </left>
      <right style="thin">
        <color indexed="64"/>
      </right>
      <top style="hair">
        <color indexed="64"/>
      </top>
      <bottom/>
      <diagonal/>
    </border>
    <border>
      <left style="thin">
        <color indexed="64"/>
      </left>
      <right style="thin">
        <color theme="1" tint="0.499984740745262"/>
      </right>
      <top style="hair">
        <color indexed="64"/>
      </top>
      <bottom/>
      <diagonal/>
    </border>
    <border>
      <left style="thin">
        <color theme="1" tint="0.499984740745262"/>
      </left>
      <right style="hair">
        <color indexed="64"/>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diagonal/>
    </border>
    <border>
      <left style="thin">
        <color theme="1" tint="0.499984740745262"/>
      </left>
      <right style="hair">
        <color indexed="64"/>
      </right>
      <top style="thin">
        <color theme="1" tint="0.499984740745262"/>
      </top>
      <bottom style="hair">
        <color indexed="64"/>
      </bottom>
      <diagonal/>
    </border>
    <border>
      <left style="thin">
        <color theme="1" tint="0.499984740745262"/>
      </left>
      <right style="hair">
        <color indexed="64"/>
      </right>
      <top style="hair">
        <color indexed="64"/>
      </top>
      <bottom style="hair">
        <color indexed="64"/>
      </bottom>
      <diagonal/>
    </border>
    <border>
      <left style="thin">
        <color theme="1" tint="0.499984740745262"/>
      </left>
      <right style="hair">
        <color indexed="64"/>
      </right>
      <top style="hair">
        <color indexed="64"/>
      </top>
      <bottom style="thin">
        <color theme="1" tint="0.499984740745262"/>
      </bottom>
      <diagonal/>
    </border>
    <border>
      <left style="thin">
        <color theme="1" tint="0.499984740745262"/>
      </left>
      <right style="hair">
        <color indexed="64"/>
      </right>
      <top/>
      <bottom style="hair">
        <color indexed="64"/>
      </bottom>
      <diagonal/>
    </border>
    <border>
      <left style="thin">
        <color theme="1" tint="0.499984740745262"/>
      </left>
      <right style="hair">
        <color indexed="64"/>
      </right>
      <top style="hair">
        <color indexed="64"/>
      </top>
      <bottom/>
      <diagonal/>
    </border>
    <border>
      <left style="thin">
        <color theme="1" tint="0.499984740745262"/>
      </left>
      <right/>
      <top style="hair">
        <color indexed="64"/>
      </top>
      <bottom style="hair">
        <color indexed="64"/>
      </bottom>
      <diagonal/>
    </border>
    <border>
      <left/>
      <right/>
      <top style="hair">
        <color indexed="64"/>
      </top>
      <bottom/>
      <diagonal/>
    </border>
    <border>
      <left style="thin">
        <color theme="1" tint="0.499984740745262"/>
      </left>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hair">
        <color indexed="64"/>
      </left>
      <right/>
      <top/>
      <bottom style="hair">
        <color indexed="64"/>
      </bottom>
      <diagonal/>
    </border>
    <border>
      <left style="hair">
        <color indexed="64"/>
      </left>
      <right style="hair">
        <color indexed="64"/>
      </right>
      <top style="thin">
        <color theme="1" tint="0.499984740745262"/>
      </top>
      <bottom style="thin">
        <color theme="1" tint="0.499984740745262"/>
      </bottom>
      <diagonal/>
    </border>
    <border>
      <left style="thin">
        <color theme="1" tint="0.499984740745262"/>
      </left>
      <right/>
      <top/>
      <bottom style="hair">
        <color indexed="64"/>
      </bottom>
      <diagonal/>
    </border>
    <border>
      <left style="thin">
        <color theme="1" tint="0.499984740745262"/>
      </left>
      <right style="thin">
        <color indexed="64"/>
      </right>
      <top style="thin">
        <color theme="1" tint="0.499984740745262"/>
      </top>
      <bottom style="hair">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theme="1" tint="0.499984740745262"/>
      </right>
      <top style="thin">
        <color theme="1" tint="0.499984740745262"/>
      </top>
      <bottom style="hair">
        <color indexed="64"/>
      </bottom>
      <diagonal/>
    </border>
    <border>
      <left style="thin">
        <color indexed="64"/>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hair">
        <color indexed="64"/>
      </right>
      <top/>
      <bottom/>
      <diagonal/>
    </border>
    <border>
      <left style="thin">
        <color indexed="64"/>
      </left>
      <right style="thin">
        <color theme="1" tint="0.499984740745262"/>
      </right>
      <top/>
      <bottom style="thin">
        <color theme="1" tint="0.499984740745262"/>
      </bottom>
      <diagonal/>
    </border>
    <border>
      <left style="hair">
        <color indexed="64"/>
      </left>
      <right/>
      <top style="thin">
        <color theme="1" tint="0.499984740745262"/>
      </top>
      <bottom/>
      <diagonal/>
    </border>
    <border>
      <left style="hair">
        <color indexed="64"/>
      </left>
      <right style="thin">
        <color indexed="64"/>
      </right>
      <top style="thin">
        <color theme="1" tint="0.499984740745262"/>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theme="1" tint="0.499984740745262"/>
      </bottom>
      <diagonal/>
    </border>
    <border>
      <left style="hair">
        <color indexed="64"/>
      </left>
      <right style="thin">
        <color indexed="64"/>
      </right>
      <top/>
      <bottom style="thin">
        <color theme="1" tint="0.499984740745262"/>
      </bottom>
      <diagonal/>
    </border>
    <border>
      <left style="hair">
        <color indexed="64"/>
      </left>
      <right style="thin">
        <color indexed="64"/>
      </right>
      <top style="hair">
        <color indexed="64"/>
      </top>
      <bottom/>
      <diagonal/>
    </border>
    <border>
      <left style="hair">
        <color indexed="64"/>
      </left>
      <right/>
      <top style="hair">
        <color indexed="64"/>
      </top>
      <bottom style="thin">
        <color theme="1"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left>
      <right/>
      <top/>
      <bottom style="hair">
        <color theme="0"/>
      </bottom>
      <diagonal/>
    </border>
    <border>
      <left/>
      <right style="medium">
        <color rgb="FFFF0000"/>
      </right>
      <top/>
      <bottom style="hair">
        <color theme="0"/>
      </bottom>
      <diagonal/>
    </border>
    <border>
      <left/>
      <right style="thin">
        <color theme="0"/>
      </right>
      <top/>
      <bottom style="hair">
        <color theme="0"/>
      </bottom>
      <diagonal/>
    </border>
    <border>
      <left/>
      <right style="medium">
        <color rgb="FFFF0000"/>
      </right>
      <top style="thin">
        <color indexed="64"/>
      </top>
      <bottom style="double">
        <color indexed="64"/>
      </bottom>
      <diagonal/>
    </border>
    <border>
      <left style="thin">
        <color indexed="64"/>
      </left>
      <right/>
      <top/>
      <bottom style="double">
        <color indexed="64"/>
      </bottom>
      <diagonal/>
    </border>
    <border>
      <left style="thin">
        <color indexed="64"/>
      </left>
      <right style="medium">
        <color rgb="FFFF0000"/>
      </right>
      <top/>
      <bottom style="thin">
        <color indexed="64"/>
      </bottom>
      <diagonal/>
    </border>
    <border>
      <left style="medium">
        <color rgb="FFFF0000"/>
      </left>
      <right/>
      <top style="double">
        <color indexed="64"/>
      </top>
      <bottom style="thin">
        <color indexed="64"/>
      </bottom>
      <diagonal/>
    </border>
    <border>
      <left/>
      <right style="thin">
        <color indexed="64"/>
      </right>
      <top/>
      <bottom style="double">
        <color indexed="64"/>
      </bottom>
      <diagonal/>
    </border>
    <border>
      <left/>
      <right style="medium">
        <color rgb="FFFF0000"/>
      </right>
      <top/>
      <bottom style="double">
        <color indexed="64"/>
      </bottom>
      <diagonal/>
    </border>
    <border>
      <left style="medium">
        <color rgb="FFFF0000"/>
      </left>
      <right/>
      <top/>
      <bottom style="double">
        <color indexed="64"/>
      </bottom>
      <diagonal/>
    </border>
    <border>
      <left style="thin">
        <color indexed="64"/>
      </left>
      <right style="medium">
        <color rgb="FFFF0000"/>
      </right>
      <top style="thin">
        <color indexed="64"/>
      </top>
      <bottom/>
      <diagonal/>
    </border>
    <border>
      <left/>
      <right style="medium">
        <color rgb="FFFF0000"/>
      </right>
      <top/>
      <bottom style="thin">
        <color theme="0"/>
      </bottom>
      <diagonal/>
    </border>
    <border>
      <left style="thin">
        <color indexed="64"/>
      </left>
      <right/>
      <top style="thin">
        <color theme="0"/>
      </top>
      <bottom/>
      <diagonal/>
    </border>
    <border>
      <left/>
      <right style="medium">
        <color rgb="FFFF0000"/>
      </right>
      <top style="thin">
        <color theme="0"/>
      </top>
      <bottom/>
      <diagonal/>
    </border>
    <border>
      <left/>
      <right/>
      <top style="medium">
        <color rgb="FFFF0000"/>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thin">
        <color indexed="64"/>
      </top>
      <bottom style="thin">
        <color indexed="64"/>
      </bottom>
      <diagonal/>
    </border>
    <border>
      <left/>
      <right/>
      <top style="double">
        <color theme="0"/>
      </top>
      <bottom style="thin">
        <color theme="0" tint="-0.34998626667073579"/>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double">
        <color indexed="64"/>
      </bottom>
      <diagonal style="thin">
        <color indexed="64"/>
      </diagonal>
    </border>
    <border>
      <left style="medium">
        <color indexed="64"/>
      </left>
      <right style="medium">
        <color indexed="64"/>
      </right>
      <top style="hair">
        <color indexed="64"/>
      </top>
      <bottom/>
      <diagonal/>
    </border>
    <border>
      <left/>
      <right style="double">
        <color theme="0"/>
      </right>
      <top style="thin">
        <color theme="0"/>
      </top>
      <bottom style="thin">
        <color theme="0"/>
      </bottom>
      <diagonal/>
    </border>
    <border>
      <left style="thin">
        <color theme="0"/>
      </left>
      <right style="double">
        <color theme="0"/>
      </right>
      <top style="thin">
        <color theme="0"/>
      </top>
      <bottom style="thin">
        <color theme="0"/>
      </bottom>
      <diagonal/>
    </border>
    <border>
      <left/>
      <right style="double">
        <color theme="0"/>
      </right>
      <top style="thin">
        <color theme="0"/>
      </top>
      <bottom style="double">
        <color theme="0"/>
      </bottom>
      <diagonal/>
    </border>
    <border>
      <left/>
      <right style="double">
        <color theme="0"/>
      </right>
      <top/>
      <bottom style="thin">
        <color theme="0"/>
      </bottom>
      <diagonal/>
    </border>
    <border>
      <left style="hair">
        <color indexed="64"/>
      </left>
      <right/>
      <top style="thin">
        <color theme="1" tint="0.499984740745262"/>
      </top>
      <bottom style="hair">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right style="thin">
        <color theme="1" tint="0.499984740745262"/>
      </right>
      <top/>
      <bottom style="hair">
        <color indexed="64"/>
      </bottom>
      <diagonal/>
    </border>
    <border>
      <left style="thin">
        <color theme="1" tint="0.499984740745262"/>
      </left>
      <right/>
      <top/>
      <bottom style="thin">
        <color theme="1" tint="0.34998626667073579"/>
      </bottom>
      <diagonal/>
    </border>
    <border>
      <left/>
      <right style="thin">
        <color theme="1" tint="0.499984740745262"/>
      </right>
      <top/>
      <bottom style="thin">
        <color theme="1" tint="0.34998626667073579"/>
      </bottom>
      <diagonal/>
    </border>
    <border>
      <left style="thin">
        <color theme="1" tint="0.499984740745262"/>
      </left>
      <right style="thin">
        <color indexed="64"/>
      </right>
      <top/>
      <bottom/>
      <diagonal/>
    </border>
    <border>
      <left style="thin">
        <color theme="1" tint="0.499984740745262"/>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theme="1" tint="0.499984740745262"/>
      </right>
      <top style="hair">
        <color theme="1" tint="0.499984740745262"/>
      </top>
      <bottom style="hair">
        <color theme="1" tint="0.499984740745262"/>
      </bottom>
      <diagonal/>
    </border>
    <border>
      <left style="hair">
        <color indexed="64"/>
      </left>
      <right style="thin">
        <color indexed="64"/>
      </right>
      <top style="thin">
        <color theme="1" tint="0.499984740745262"/>
      </top>
      <bottom style="hair">
        <color indexed="64"/>
      </bottom>
      <diagonal/>
    </border>
    <border>
      <left/>
      <right style="thin">
        <color indexed="64"/>
      </right>
      <top/>
      <bottom style="thin">
        <color theme="1" tint="0.499984740745262"/>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FFFFFF"/>
      </right>
      <top style="thin">
        <color rgb="FFFFFFFF"/>
      </top>
      <bottom/>
      <diagonal/>
    </border>
    <border>
      <left/>
      <right style="thin">
        <color rgb="FFFFFFFF"/>
      </right>
      <top/>
      <bottom/>
      <diagonal/>
    </border>
    <border>
      <left/>
      <right style="thin">
        <color rgb="FFFFFFFF"/>
      </right>
      <top/>
      <bottom style="thin">
        <color theme="0"/>
      </bottom>
      <diagonal/>
    </border>
    <border>
      <left/>
      <right style="thin">
        <color rgb="FFFFFFFF"/>
      </right>
      <top style="thin">
        <color theme="0"/>
      </top>
      <bottom/>
      <diagonal/>
    </border>
    <border>
      <left style="thin">
        <color theme="1" tint="0.499984740745262"/>
      </left>
      <right style="thin">
        <color indexed="64"/>
      </right>
      <top/>
      <bottom style="hair">
        <color theme="1" tint="0.499984740745262"/>
      </bottom>
      <diagonal/>
    </border>
    <border>
      <left style="thin">
        <color indexed="64"/>
      </left>
      <right style="thin">
        <color indexed="64"/>
      </right>
      <top/>
      <bottom style="hair">
        <color theme="1" tint="0.499984740745262"/>
      </bottom>
      <diagonal/>
    </border>
    <border>
      <left style="thin">
        <color indexed="64"/>
      </left>
      <right style="thin">
        <color theme="1" tint="0.499984740745262"/>
      </right>
      <top/>
      <bottom style="hair">
        <color theme="1" tint="0.499984740745262"/>
      </bottom>
      <diagonal/>
    </border>
    <border>
      <left style="thin">
        <color theme="1" tint="0.499984740745262"/>
      </left>
      <right style="thin">
        <color indexed="64"/>
      </right>
      <top style="thin">
        <color theme="1" tint="0.499984740745262"/>
      </top>
      <bottom style="hair">
        <color theme="1" tint="0.499984740745262"/>
      </bottom>
      <diagonal/>
    </border>
    <border>
      <left style="thin">
        <color indexed="64"/>
      </left>
      <right style="thin">
        <color indexed="64"/>
      </right>
      <top style="thin">
        <color theme="1" tint="0.499984740745262"/>
      </top>
      <bottom style="hair">
        <color theme="1" tint="0.499984740745262"/>
      </bottom>
      <diagonal/>
    </border>
    <border>
      <left style="thin">
        <color indexed="64"/>
      </left>
      <right style="thin">
        <color theme="1" tint="0.499984740745262"/>
      </right>
      <top style="thin">
        <color theme="1" tint="0.499984740745262"/>
      </top>
      <bottom style="hair">
        <color theme="1" tint="0.499984740745262"/>
      </bottom>
      <diagonal/>
    </border>
    <border>
      <left style="thin">
        <color theme="1" tint="0.499984740745262"/>
      </left>
      <right style="thin">
        <color indexed="64"/>
      </right>
      <top style="hair">
        <color theme="1" tint="0.499984740745262"/>
      </top>
      <bottom style="thin">
        <color theme="1" tint="0.499984740745262"/>
      </bottom>
      <diagonal/>
    </border>
    <border>
      <left style="thin">
        <color indexed="64"/>
      </left>
      <right style="thin">
        <color indexed="64"/>
      </right>
      <top style="hair">
        <color theme="1" tint="0.499984740745262"/>
      </top>
      <bottom style="thin">
        <color theme="1" tint="0.499984740745262"/>
      </bottom>
      <diagonal/>
    </border>
    <border>
      <left style="thin">
        <color indexed="64"/>
      </left>
      <right style="thin">
        <color theme="1" tint="0.499984740745262"/>
      </right>
      <top style="hair">
        <color theme="1" tint="0.499984740745262"/>
      </top>
      <bottom style="thin">
        <color theme="1" tint="0.499984740745262"/>
      </bottom>
      <diagonal/>
    </border>
    <border>
      <left style="thin">
        <color theme="1" tint="0.499984740745262"/>
      </left>
      <right style="thin">
        <color indexed="64"/>
      </right>
      <top style="hair">
        <color theme="1" tint="0.499984740745262"/>
      </top>
      <bottom/>
      <diagonal/>
    </border>
    <border>
      <left style="thin">
        <color indexed="64"/>
      </left>
      <right style="thin">
        <color indexed="64"/>
      </right>
      <top style="hair">
        <color theme="1" tint="0.499984740745262"/>
      </top>
      <bottom/>
      <diagonal/>
    </border>
    <border>
      <left style="thin">
        <color indexed="64"/>
      </left>
      <right style="thin">
        <color theme="1" tint="0.499984740745262"/>
      </right>
      <top style="hair">
        <color theme="1" tint="0.499984740745262"/>
      </top>
      <bottom/>
      <diagonal/>
    </border>
    <border>
      <left style="thin">
        <color indexed="64"/>
      </left>
      <right style="medium">
        <color indexed="64"/>
      </right>
      <top style="hair">
        <color indexed="64"/>
      </top>
      <bottom/>
      <diagonal/>
    </border>
    <border>
      <left/>
      <right/>
      <top style="dotted">
        <color theme="1" tint="0.499984740745262"/>
      </top>
      <bottom/>
      <diagonal/>
    </border>
    <border>
      <left style="thin">
        <color rgb="FFFFFF00"/>
      </left>
      <right/>
      <top style="thin">
        <color rgb="FFFFFF00"/>
      </top>
      <bottom style="thin">
        <color rgb="FFFFFF00"/>
      </bottom>
      <diagonal/>
    </border>
    <border>
      <left/>
      <right/>
      <top style="thin">
        <color rgb="FFFFFF00"/>
      </top>
      <bottom style="thin">
        <color rgb="FFFFFF00"/>
      </bottom>
      <diagonal/>
    </border>
    <border>
      <left/>
      <right style="thin">
        <color rgb="FFFFFF00"/>
      </right>
      <top style="thin">
        <color rgb="FFFFFF00"/>
      </top>
      <bottom style="thin">
        <color rgb="FFFFFF00"/>
      </bottom>
      <diagonal/>
    </border>
    <border>
      <left style="dashed">
        <color indexed="64"/>
      </left>
      <right style="dashed">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rgb="FFFFFFFF"/>
      </left>
      <right style="thin">
        <color rgb="FFFFFFFF"/>
      </right>
      <top style="thin">
        <color rgb="FFFFFFFF"/>
      </top>
      <bottom style="thin">
        <color theme="0"/>
      </bottom>
      <diagonal/>
    </border>
    <border>
      <left style="thin">
        <color rgb="FFFFFFFF"/>
      </left>
      <right style="thin">
        <color rgb="FFFFFFFF"/>
      </right>
      <top/>
      <bottom style="thin">
        <color rgb="FFFFFFFF"/>
      </bottom>
      <diagonal/>
    </border>
    <border>
      <left style="thin">
        <color theme="0" tint="-0.499984740745262"/>
      </left>
      <right style="thin">
        <color theme="0" tint="-0.499984740745262"/>
      </right>
      <top style="thin">
        <color theme="0" tint="-0.499984740745262"/>
      </top>
      <bottom style="thin">
        <color theme="1" tint="0.499984740745262"/>
      </bottom>
      <diagonal/>
    </border>
    <border>
      <left style="medium">
        <color indexed="64"/>
      </left>
      <right style="medium">
        <color indexed="64"/>
      </right>
      <top style="hair">
        <color indexed="64"/>
      </top>
      <bottom style="medium">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style="thin">
        <color theme="1" tint="0.499984740745262"/>
      </left>
      <right style="thin">
        <color indexed="64"/>
      </right>
      <top style="hair">
        <color indexed="64"/>
      </top>
      <bottom style="hair">
        <color theme="1" tint="0.499984740745262"/>
      </bottom>
      <diagonal/>
    </border>
    <border>
      <left style="thin">
        <color indexed="64"/>
      </left>
      <right style="thin">
        <color theme="1" tint="0.499984740745262"/>
      </right>
      <top style="hair">
        <color indexed="64"/>
      </top>
      <bottom style="hair">
        <color theme="1" tint="0.499984740745262"/>
      </bottom>
      <diagonal/>
    </border>
    <border>
      <left/>
      <right style="thin">
        <color indexed="64"/>
      </right>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thin">
        <color indexed="64"/>
      </right>
      <top style="hair">
        <color theme="1" tint="0.499984740745262"/>
      </top>
      <bottom style="thin">
        <color theme="1" tint="0.499984740745262"/>
      </bottom>
      <diagonal/>
    </border>
    <border>
      <left/>
      <right/>
      <top style="dotted">
        <color theme="0" tint="-0.1498764000366222"/>
      </top>
      <bottom/>
      <diagonal/>
    </border>
    <border>
      <left style="thin">
        <color theme="1" tint="0.34998626667073579"/>
      </left>
      <right style="thin">
        <color theme="1" tint="0.34998626667073579"/>
      </right>
      <top/>
      <bottom style="dotted">
        <color theme="1" tint="0.34998626667073579"/>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style="medium">
        <color rgb="FFFF0000"/>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style="medium">
        <color rgb="FFFF0000"/>
      </right>
      <top style="thin">
        <color theme="0"/>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hair">
        <color indexed="64"/>
      </top>
      <bottom style="medium">
        <color indexed="64"/>
      </bottom>
      <diagonal/>
    </border>
  </borders>
  <cellStyleXfs count="2480">
    <xf numFmtId="0" fontId="0" fillId="0" borderId="0"/>
    <xf numFmtId="9" fontId="20"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38" fontId="2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38" fontId="20" fillId="0" borderId="0" applyFont="0" applyFill="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9" fontId="19" fillId="0" borderId="0" applyFont="0" applyFill="0" applyBorder="0" applyAlignment="0" applyProtection="0">
      <alignment vertical="center"/>
    </xf>
    <xf numFmtId="0" fontId="20" fillId="0" borderId="0"/>
    <xf numFmtId="0" fontId="19" fillId="0" borderId="0">
      <alignment vertical="center"/>
    </xf>
    <xf numFmtId="0" fontId="18" fillId="0" borderId="0">
      <alignment vertical="center"/>
    </xf>
    <xf numFmtId="38" fontId="18"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20" fillId="0" borderId="0"/>
    <xf numFmtId="9" fontId="20" fillId="0" borderId="0" applyFont="0" applyFill="0" applyBorder="0" applyAlignment="0" applyProtection="0">
      <alignment vertical="center"/>
    </xf>
    <xf numFmtId="0" fontId="20" fillId="0" borderId="0"/>
    <xf numFmtId="0" fontId="20" fillId="0" borderId="0"/>
    <xf numFmtId="0" fontId="16" fillId="0" borderId="0">
      <alignment vertical="center"/>
    </xf>
    <xf numFmtId="38" fontId="16"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0" fontId="14" fillId="0" borderId="0">
      <alignment vertical="center"/>
    </xf>
    <xf numFmtId="0" fontId="14" fillId="0" borderId="0">
      <alignment vertical="center"/>
    </xf>
    <xf numFmtId="38" fontId="14"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9" fontId="20" fillId="0" borderId="0" applyFont="0" applyFill="0" applyBorder="0" applyAlignment="0" applyProtection="0"/>
    <xf numFmtId="9" fontId="30" fillId="0" borderId="0" applyFont="0" applyFill="0" applyBorder="0" applyAlignment="0" applyProtection="0">
      <alignment vertical="center"/>
    </xf>
    <xf numFmtId="9" fontId="20" fillId="0" borderId="0" applyFont="0" applyFill="0" applyBorder="0" applyAlignment="0" applyProtection="0">
      <alignment vertical="center"/>
    </xf>
    <xf numFmtId="3" fontId="31" fillId="0" borderId="0" applyFont="0" applyFill="0" applyBorder="0" applyAlignment="0" applyProtection="0">
      <alignment vertical="center"/>
    </xf>
    <xf numFmtId="38" fontId="30" fillId="0" borderId="0" applyFont="0" applyFill="0" applyBorder="0" applyAlignment="0" applyProtection="0">
      <alignment vertical="center"/>
    </xf>
    <xf numFmtId="3" fontId="31" fillId="0" borderId="0" applyFont="0" applyFill="0" applyBorder="0" applyAlignment="0" applyProtection="0">
      <alignment vertical="center"/>
    </xf>
    <xf numFmtId="0" fontId="30" fillId="0" borderId="0">
      <alignment vertical="center"/>
    </xf>
    <xf numFmtId="0" fontId="20" fillId="0" borderId="0"/>
    <xf numFmtId="0" fontId="30" fillId="0" borderId="0"/>
    <xf numFmtId="0" fontId="31" fillId="0" borderId="0">
      <alignment vertical="center"/>
    </xf>
    <xf numFmtId="0" fontId="12" fillId="0" borderId="0">
      <alignment vertical="center"/>
    </xf>
    <xf numFmtId="0" fontId="12" fillId="0" borderId="0">
      <alignment vertical="center"/>
    </xf>
    <xf numFmtId="0" fontId="45" fillId="0" borderId="0">
      <alignment vertical="center"/>
    </xf>
    <xf numFmtId="0" fontId="23" fillId="0" borderId="0"/>
    <xf numFmtId="0" fontId="11" fillId="0" borderId="0">
      <alignment vertical="center"/>
    </xf>
    <xf numFmtId="0" fontId="11" fillId="0" borderId="0">
      <alignment vertical="center"/>
    </xf>
    <xf numFmtId="9" fontId="2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2" fillId="0" borderId="0"/>
    <xf numFmtId="9" fontId="20" fillId="0" borderId="0" applyFont="0" applyFill="0" applyBorder="0" applyAlignment="0" applyProtection="0">
      <alignment vertical="center"/>
    </xf>
    <xf numFmtId="9" fontId="30" fillId="0" borderId="0" applyFont="0" applyFill="0" applyBorder="0" applyAlignment="0" applyProtection="0">
      <alignment vertical="center"/>
    </xf>
    <xf numFmtId="9" fontId="9" fillId="0" borderId="0" applyFont="0" applyFill="0" applyBorder="0" applyAlignment="0" applyProtection="0">
      <alignment vertical="center"/>
    </xf>
    <xf numFmtId="38" fontId="20" fillId="0" borderId="0" applyFon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30" fillId="0" borderId="0">
      <alignment vertical="center"/>
    </xf>
    <xf numFmtId="0" fontId="3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5" fillId="28" borderId="0" applyNumberFormat="0" applyBorder="0" applyAlignment="0" applyProtection="0">
      <alignment vertical="center"/>
    </xf>
    <xf numFmtId="0" fontId="109" fillId="0" borderId="0">
      <alignment vertical="center"/>
    </xf>
    <xf numFmtId="0" fontId="20" fillId="0" borderId="0"/>
    <xf numFmtId="38" fontId="2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20"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0" fillId="0" borderId="0"/>
    <xf numFmtId="38" fontId="20"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20"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188">
    <xf numFmtId="0" fontId="0" fillId="0" borderId="0" xfId="0"/>
    <xf numFmtId="0" fontId="0" fillId="0" borderId="0" xfId="0" applyProtection="1"/>
    <xf numFmtId="49" fontId="33" fillId="0" borderId="0" xfId="0" applyNumberFormat="1" applyFont="1" applyFill="1" applyAlignment="1" applyProtection="1">
      <alignment horizontal="left" vertical="center"/>
    </xf>
    <xf numFmtId="0" fontId="34"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49" fontId="33" fillId="0" borderId="0" xfId="0" applyNumberFormat="1" applyFont="1" applyFill="1" applyAlignment="1" applyProtection="1">
      <alignment horizontal="right" vertical="center"/>
    </xf>
    <xf numFmtId="0" fontId="24" fillId="0" borderId="0" xfId="0" applyFont="1" applyFill="1" applyBorder="1" applyAlignment="1" applyProtection="1">
      <alignment horizontal="center"/>
    </xf>
    <xf numFmtId="49" fontId="33" fillId="0" borderId="0" xfId="0" applyNumberFormat="1" applyFont="1" applyFill="1" applyAlignment="1" applyProtection="1">
      <alignment vertical="center"/>
    </xf>
    <xf numFmtId="49" fontId="24" fillId="0" borderId="0" xfId="0" applyNumberFormat="1" applyFont="1" applyFill="1" applyAlignment="1" applyProtection="1">
      <alignment horizontal="righ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xf>
    <xf numFmtId="38" fontId="24" fillId="0" borderId="0" xfId="13" applyFont="1" applyFill="1" applyBorder="1" applyAlignment="1" applyProtection="1">
      <alignment horizontal="center" vertical="center"/>
    </xf>
    <xf numFmtId="0" fontId="24" fillId="0" borderId="0" xfId="0" applyFont="1" applyFill="1" applyBorder="1" applyProtection="1"/>
    <xf numFmtId="0" fontId="24" fillId="0" borderId="0" xfId="0" applyFont="1" applyFill="1" applyBorder="1" applyAlignment="1" applyProtection="1">
      <alignment horizontal="center" vertical="center"/>
    </xf>
    <xf numFmtId="0" fontId="32" fillId="0" borderId="0" xfId="0" applyFont="1" applyFill="1" applyAlignment="1" applyProtection="1">
      <alignment vertical="center"/>
    </xf>
    <xf numFmtId="0" fontId="36" fillId="0" borderId="0" xfId="0" applyFont="1" applyFill="1" applyProtection="1"/>
    <xf numFmtId="0" fontId="24" fillId="0" borderId="0" xfId="0" applyFont="1" applyAlignment="1" applyProtection="1">
      <alignment horizontal="center" vertical="center"/>
    </xf>
    <xf numFmtId="38" fontId="24" fillId="0" borderId="0" xfId="0" applyNumberFormat="1" applyFont="1" applyFill="1" applyBorder="1" applyAlignment="1" applyProtection="1">
      <alignment horizontal="center" vertical="center" wrapText="1"/>
    </xf>
    <xf numFmtId="49" fontId="24" fillId="0" borderId="0" xfId="0" applyNumberFormat="1" applyFont="1" applyFill="1" applyAlignment="1" applyProtection="1">
      <alignment vertical="center"/>
    </xf>
    <xf numFmtId="0" fontId="27" fillId="0" borderId="0" xfId="0" applyFont="1" applyFill="1" applyProtection="1"/>
    <xf numFmtId="0" fontId="39" fillId="0" borderId="0" xfId="0" applyFont="1" applyAlignment="1" applyProtection="1">
      <alignment vertical="center"/>
    </xf>
    <xf numFmtId="0" fontId="34" fillId="17" borderId="117" xfId="0" applyFont="1" applyFill="1" applyBorder="1" applyAlignment="1" applyProtection="1">
      <alignment horizontal="center" vertical="center" wrapText="1" readingOrder="1"/>
    </xf>
    <xf numFmtId="0" fontId="40" fillId="17" borderId="117" xfId="0" applyFont="1" applyFill="1" applyBorder="1" applyAlignment="1" applyProtection="1">
      <alignment horizontal="center" vertical="center" wrapText="1" readingOrder="1"/>
    </xf>
    <xf numFmtId="0" fontId="34" fillId="7" borderId="121" xfId="0" applyFont="1" applyFill="1" applyBorder="1" applyAlignment="1" applyProtection="1">
      <alignment horizontal="center" vertical="center" wrapText="1" readingOrder="1"/>
    </xf>
    <xf numFmtId="0" fontId="0" fillId="0" borderId="0" xfId="0" applyAlignment="1" applyProtection="1">
      <alignment vertical="center"/>
    </xf>
    <xf numFmtId="0" fontId="27" fillId="7" borderId="7" xfId="11" applyFont="1" applyFill="1" applyBorder="1" applyAlignment="1" applyProtection="1">
      <alignment horizontal="center" vertical="center" wrapText="1"/>
    </xf>
    <xf numFmtId="0" fontId="38" fillId="9" borderId="27" xfId="11" applyFont="1" applyFill="1" applyBorder="1" applyAlignment="1" applyProtection="1">
      <alignment horizontal="center" vertical="center"/>
    </xf>
    <xf numFmtId="0" fontId="27" fillId="7" borderId="27" xfId="11" applyFont="1" applyFill="1" applyBorder="1" applyAlignment="1" applyProtection="1">
      <alignment horizontal="center" vertical="center" wrapText="1"/>
    </xf>
    <xf numFmtId="0" fontId="38" fillId="9" borderId="27" xfId="11" applyFont="1" applyFill="1" applyBorder="1" applyAlignment="1" applyProtection="1">
      <alignment horizontal="center" vertical="center" wrapText="1"/>
    </xf>
    <xf numFmtId="0" fontId="38" fillId="9" borderId="7" xfId="11" applyFont="1" applyFill="1" applyBorder="1" applyAlignment="1" applyProtection="1">
      <alignment horizontal="center" vertical="center" wrapText="1"/>
    </xf>
    <xf numFmtId="0" fontId="27" fillId="3" borderId="152" xfId="11" applyFont="1" applyFill="1" applyBorder="1" applyAlignment="1" applyProtection="1">
      <alignment horizontal="left" vertical="center" wrapText="1"/>
    </xf>
    <xf numFmtId="0" fontId="24" fillId="2" borderId="0" xfId="0" applyFont="1" applyFill="1" applyProtection="1"/>
    <xf numFmtId="0" fontId="33" fillId="0" borderId="0" xfId="0" applyFont="1" applyFill="1" applyBorder="1" applyAlignment="1" applyProtection="1">
      <alignment vertical="center" wrapText="1"/>
    </xf>
    <xf numFmtId="0" fontId="24" fillId="0" borderId="0" xfId="0" applyFont="1" applyFill="1" applyAlignment="1" applyProtection="1">
      <alignment horizontal="center"/>
    </xf>
    <xf numFmtId="0" fontId="24" fillId="0" borderId="0" xfId="0" applyFont="1" applyFill="1" applyAlignment="1" applyProtection="1">
      <alignment vertical="top"/>
    </xf>
    <xf numFmtId="0" fontId="27" fillId="0" borderId="0" xfId="0" applyFont="1" applyAlignment="1" applyProtection="1">
      <alignment vertical="center"/>
    </xf>
    <xf numFmtId="0" fontId="34" fillId="0" borderId="0" xfId="0" applyFont="1" applyBorder="1" applyAlignment="1" applyProtection="1">
      <alignment horizontal="left" vertical="center"/>
    </xf>
    <xf numFmtId="0" fontId="34" fillId="0" borderId="0" xfId="0" applyFont="1" applyAlignment="1" applyProtection="1">
      <alignment horizontal="left" vertical="center"/>
    </xf>
    <xf numFmtId="0" fontId="34" fillId="0" borderId="0" xfId="0" applyFont="1" applyAlignment="1" applyProtection="1">
      <alignment horizontal="center" vertical="center"/>
    </xf>
    <xf numFmtId="0" fontId="34" fillId="0" borderId="19" xfId="67" applyFont="1" applyBorder="1" applyAlignment="1" applyProtection="1">
      <alignment horizontal="left"/>
    </xf>
    <xf numFmtId="0" fontId="34" fillId="0" borderId="19" xfId="67" applyFont="1" applyBorder="1" applyAlignment="1" applyProtection="1">
      <alignment vertical="center"/>
    </xf>
    <xf numFmtId="0" fontId="34" fillId="0" borderId="0" xfId="67" applyFont="1" applyBorder="1" applyAlignment="1" applyProtection="1">
      <alignment vertical="center"/>
    </xf>
    <xf numFmtId="0" fontId="34" fillId="0" borderId="20" xfId="67" applyFont="1" applyBorder="1" applyAlignment="1" applyProtection="1">
      <alignment horizontal="left"/>
    </xf>
    <xf numFmtId="0" fontId="34" fillId="0" borderId="101" xfId="0" applyFont="1" applyBorder="1" applyAlignment="1" applyProtection="1">
      <alignment horizontal="center" vertical="center"/>
    </xf>
    <xf numFmtId="0" fontId="34" fillId="0" borderId="0" xfId="0" applyFont="1" applyAlignment="1" applyProtection="1">
      <alignment horizontal="distributed" vertical="center"/>
    </xf>
    <xf numFmtId="0" fontId="33" fillId="0" borderId="0" xfId="0" applyFont="1" applyFill="1" applyAlignment="1" applyProtection="1">
      <alignment horizontal="left" vertical="center"/>
    </xf>
    <xf numFmtId="0" fontId="27"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55" fillId="0" borderId="0" xfId="0" applyFont="1" applyFill="1" applyAlignment="1" applyProtection="1">
      <alignment vertical="center"/>
    </xf>
    <xf numFmtId="0" fontId="26" fillId="0" borderId="0" xfId="0" applyFont="1" applyFill="1" applyProtection="1"/>
    <xf numFmtId="58" fontId="27" fillId="0" borderId="9" xfId="0" applyNumberFormat="1"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xf>
    <xf numFmtId="0" fontId="24" fillId="0" borderId="0" xfId="2" applyFont="1" applyFill="1" applyBorder="1" applyAlignment="1" applyProtection="1">
      <alignment horizontal="center" vertical="center" wrapText="1"/>
    </xf>
    <xf numFmtId="0" fontId="24" fillId="0" borderId="0" xfId="2" applyFont="1" applyFill="1" applyBorder="1" applyAlignment="1" applyProtection="1">
      <alignment horizontal="left" vertical="center" wrapText="1"/>
    </xf>
    <xf numFmtId="0" fontId="27" fillId="0" borderId="15" xfId="68" applyFont="1" applyFill="1" applyBorder="1" applyAlignment="1" applyProtection="1">
      <alignment horizontal="left" vertical="center"/>
      <protection locked="0"/>
    </xf>
    <xf numFmtId="0" fontId="27" fillId="0" borderId="19" xfId="68" applyFont="1" applyFill="1" applyBorder="1" applyAlignment="1" applyProtection="1">
      <alignment horizontal="left" vertical="center"/>
      <protection locked="0"/>
    </xf>
    <xf numFmtId="0" fontId="57" fillId="0" borderId="0" xfId="66" applyFont="1" applyFill="1" applyBorder="1" applyAlignment="1" applyProtection="1">
      <alignment horizontal="left" vertical="center"/>
      <protection locked="0"/>
    </xf>
    <xf numFmtId="0" fontId="27" fillId="0" borderId="12" xfId="68" applyFont="1" applyFill="1" applyBorder="1" applyAlignment="1" applyProtection="1">
      <alignment horizontal="left" vertical="center"/>
      <protection locked="0"/>
    </xf>
    <xf numFmtId="0" fontId="27" fillId="0" borderId="22" xfId="68" applyFont="1" applyFill="1" applyBorder="1" applyAlignment="1" applyProtection="1">
      <alignment horizontal="left" vertical="center"/>
      <protection locked="0"/>
    </xf>
    <xf numFmtId="0" fontId="27" fillId="0" borderId="35" xfId="68" applyFont="1" applyFill="1" applyBorder="1" applyAlignment="1" applyProtection="1">
      <alignment horizontal="left" vertical="center"/>
      <protection locked="0"/>
    </xf>
    <xf numFmtId="0" fontId="27" fillId="0" borderId="11" xfId="68" applyFont="1" applyFill="1" applyBorder="1" applyAlignment="1" applyProtection="1">
      <alignment horizontal="left" vertical="center"/>
      <protection locked="0"/>
    </xf>
    <xf numFmtId="0" fontId="11" fillId="0" borderId="0" xfId="68" applyProtection="1">
      <alignment vertical="center"/>
      <protection locked="0"/>
    </xf>
    <xf numFmtId="0" fontId="27" fillId="0" borderId="15" xfId="0" applyNumberFormat="1" applyFont="1" applyFill="1" applyBorder="1" applyAlignment="1" applyProtection="1">
      <alignment horizontal="left" vertical="center"/>
      <protection locked="0"/>
    </xf>
    <xf numFmtId="0" fontId="27" fillId="0" borderId="22" xfId="0" applyNumberFormat="1" applyFont="1" applyFill="1" applyBorder="1" applyAlignment="1" applyProtection="1">
      <alignment horizontal="left" vertical="center"/>
      <protection locked="0"/>
    </xf>
    <xf numFmtId="0" fontId="60" fillId="3" borderId="0" xfId="0" applyFont="1" applyFill="1" applyAlignment="1">
      <alignment horizontal="left" vertical="center"/>
    </xf>
    <xf numFmtId="0" fontId="60" fillId="3" borderId="0" xfId="0" applyFont="1" applyFill="1" applyAlignment="1">
      <alignment horizontal="right" vertical="center"/>
    </xf>
    <xf numFmtId="0" fontId="60" fillId="3" borderId="0" xfId="0" applyFont="1" applyFill="1" applyAlignment="1">
      <alignment horizontal="center" vertical="center" shrinkToFit="1"/>
    </xf>
    <xf numFmtId="0" fontId="60" fillId="3" borderId="0" xfId="0" applyFont="1" applyFill="1" applyAlignment="1">
      <alignment horizontal="left" vertical="center" shrinkToFit="1"/>
    </xf>
    <xf numFmtId="0" fontId="65" fillId="0" borderId="186" xfId="0" applyFont="1" applyFill="1" applyBorder="1" applyAlignment="1" applyProtection="1">
      <alignment horizontal="left" vertical="center" shrinkToFit="1"/>
      <protection locked="0"/>
    </xf>
    <xf numFmtId="0" fontId="33" fillId="0" borderId="0" xfId="0" applyNumberFormat="1" applyFont="1" applyFill="1" applyAlignment="1" applyProtection="1">
      <alignment horizontal="right" vertical="center"/>
    </xf>
    <xf numFmtId="0" fontId="33" fillId="0" borderId="0" xfId="0" applyNumberFormat="1" applyFont="1" applyFill="1" applyAlignment="1" applyProtection="1">
      <alignment vertical="center"/>
    </xf>
    <xf numFmtId="0" fontId="32" fillId="0" borderId="0" xfId="0" applyNumberFormat="1" applyFont="1" applyFill="1" applyAlignment="1" applyProtection="1">
      <alignment vertical="center"/>
    </xf>
    <xf numFmtId="0" fontId="24" fillId="0" borderId="0" xfId="0" applyNumberFormat="1" applyFont="1" applyFill="1" applyProtection="1"/>
    <xf numFmtId="0" fontId="27" fillId="0" borderId="15"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vertical="center"/>
      <protection locked="0"/>
    </xf>
    <xf numFmtId="0" fontId="27" fillId="0" borderId="12" xfId="0" applyNumberFormat="1" applyFont="1" applyFill="1" applyBorder="1" applyAlignment="1" applyProtection="1">
      <alignment vertical="center"/>
      <protection locked="0"/>
    </xf>
    <xf numFmtId="0" fontId="60" fillId="24" borderId="172" xfId="0" applyNumberFormat="1" applyFont="1" applyFill="1" applyBorder="1" applyAlignment="1" applyProtection="1">
      <alignment horizontal="left" vertical="center" shrinkToFit="1"/>
      <protection locked="0"/>
    </xf>
    <xf numFmtId="0" fontId="60" fillId="24" borderId="176" xfId="0" applyNumberFormat="1" applyFont="1" applyFill="1" applyBorder="1" applyAlignment="1" applyProtection="1">
      <alignment horizontal="left" vertical="center" shrinkToFit="1"/>
      <protection locked="0"/>
    </xf>
    <xf numFmtId="49" fontId="60" fillId="24" borderId="176" xfId="0" applyNumberFormat="1" applyFont="1" applyFill="1" applyBorder="1" applyAlignment="1" applyProtection="1">
      <alignment horizontal="left" vertical="center" shrinkToFit="1"/>
      <protection locked="0"/>
    </xf>
    <xf numFmtId="0" fontId="65" fillId="24" borderId="176" xfId="0" applyNumberFormat="1" applyFont="1" applyFill="1" applyBorder="1" applyAlignment="1" applyProtection="1">
      <alignment horizontal="left" vertical="center" shrinkToFit="1"/>
      <protection locked="0"/>
    </xf>
    <xf numFmtId="189" fontId="60" fillId="24" borderId="176" xfId="0" applyNumberFormat="1" applyFont="1" applyFill="1" applyBorder="1" applyAlignment="1" applyProtection="1">
      <alignment horizontal="right" vertical="center" shrinkToFit="1"/>
      <protection locked="0"/>
    </xf>
    <xf numFmtId="188" fontId="60" fillId="24" borderId="176" xfId="0" applyNumberFormat="1" applyFont="1" applyFill="1" applyBorder="1" applyAlignment="1" applyProtection="1">
      <alignment horizontal="right" vertical="center" shrinkToFit="1"/>
      <protection locked="0"/>
    </xf>
    <xf numFmtId="0" fontId="60" fillId="24" borderId="176" xfId="0" applyNumberFormat="1" applyFont="1" applyFill="1" applyBorder="1" applyAlignment="1" applyProtection="1">
      <alignment horizontal="left" vertical="center" wrapText="1" shrinkToFit="1"/>
      <protection locked="0"/>
    </xf>
    <xf numFmtId="190" fontId="60" fillId="24" borderId="172" xfId="0" applyNumberFormat="1" applyFont="1" applyFill="1" applyBorder="1" applyAlignment="1" applyProtection="1">
      <alignment horizontal="right" vertical="center" shrinkToFit="1"/>
      <protection locked="0"/>
    </xf>
    <xf numFmtId="190" fontId="60" fillId="24" borderId="172" xfId="13" applyNumberFormat="1" applyFont="1" applyFill="1" applyBorder="1" applyAlignment="1" applyProtection="1">
      <alignment horizontal="right" vertical="center" shrinkToFit="1"/>
      <protection locked="0"/>
    </xf>
    <xf numFmtId="10" fontId="60" fillId="24" borderId="176" xfId="0" applyNumberFormat="1" applyFont="1" applyFill="1" applyBorder="1" applyAlignment="1" applyProtection="1">
      <alignment horizontal="left" vertical="center" shrinkToFit="1"/>
      <protection locked="0"/>
    </xf>
    <xf numFmtId="0" fontId="85" fillId="0" borderId="0" xfId="0" applyFont="1" applyAlignment="1" applyProtection="1">
      <alignment horizontal="center"/>
    </xf>
    <xf numFmtId="0" fontId="85" fillId="0" borderId="0" xfId="0" applyFont="1" applyFill="1" applyBorder="1" applyAlignment="1" applyProtection="1">
      <alignment horizontal="center"/>
    </xf>
    <xf numFmtId="190" fontId="60" fillId="24" borderId="201" xfId="0" applyNumberFormat="1" applyFont="1" applyFill="1" applyBorder="1" applyAlignment="1" applyProtection="1">
      <alignment horizontal="right" vertical="center" shrinkToFit="1"/>
      <protection locked="0"/>
    </xf>
    <xf numFmtId="190" fontId="60" fillId="24" borderId="190" xfId="0" applyNumberFormat="1" applyFont="1" applyFill="1" applyBorder="1" applyAlignment="1" applyProtection="1">
      <alignment horizontal="right" vertical="center" shrinkToFit="1"/>
      <protection locked="0"/>
    </xf>
    <xf numFmtId="190" fontId="60" fillId="24" borderId="176" xfId="13" applyNumberFormat="1" applyFont="1" applyFill="1" applyBorder="1" applyAlignment="1" applyProtection="1">
      <alignment horizontal="right" vertical="center" shrinkToFit="1"/>
      <protection locked="0"/>
    </xf>
    <xf numFmtId="188" fontId="60" fillId="24" borderId="176" xfId="0" applyNumberFormat="1" applyFont="1" applyFill="1" applyBorder="1" applyAlignment="1" applyProtection="1">
      <alignment horizontal="left" vertical="center" shrinkToFit="1"/>
      <protection locked="0"/>
    </xf>
    <xf numFmtId="49" fontId="60" fillId="24" borderId="172" xfId="0" applyNumberFormat="1" applyFont="1" applyFill="1" applyBorder="1" applyAlignment="1" applyProtection="1">
      <alignment horizontal="left" vertical="center" wrapText="1" shrinkToFit="1"/>
      <protection locked="0"/>
    </xf>
    <xf numFmtId="0" fontId="27" fillId="3" borderId="26" xfId="11" applyFont="1" applyFill="1" applyBorder="1" applyAlignment="1" applyProtection="1">
      <alignment horizontal="center" vertical="center" wrapText="1"/>
    </xf>
    <xf numFmtId="0" fontId="60" fillId="2" borderId="0" xfId="0" applyFont="1" applyFill="1" applyBorder="1" applyAlignment="1" applyProtection="1">
      <alignment vertical="center"/>
    </xf>
    <xf numFmtId="0" fontId="60" fillId="0" borderId="0" xfId="0" applyFont="1" applyProtection="1"/>
    <xf numFmtId="0" fontId="60" fillId="0" borderId="0" xfId="0" applyFont="1" applyFill="1" applyProtection="1"/>
    <xf numFmtId="0" fontId="60" fillId="25" borderId="0" xfId="0" applyFont="1" applyFill="1" applyProtection="1"/>
    <xf numFmtId="0" fontId="90" fillId="0" borderId="0" xfId="0" applyFont="1" applyFill="1" applyProtection="1"/>
    <xf numFmtId="0" fontId="27" fillId="0" borderId="35" xfId="0" applyNumberFormat="1" applyFont="1" applyFill="1" applyBorder="1" applyAlignment="1" applyProtection="1">
      <alignment horizontal="left" vertical="center"/>
      <protection locked="0"/>
    </xf>
    <xf numFmtId="0" fontId="27" fillId="0" borderId="11" xfId="0" applyNumberFormat="1" applyFont="1" applyFill="1" applyBorder="1" applyAlignment="1" applyProtection="1">
      <alignment horizontal="left" vertical="center"/>
      <protection locked="0"/>
    </xf>
    <xf numFmtId="0" fontId="27" fillId="0" borderId="0" xfId="0" applyNumberFormat="1" applyFont="1" applyFill="1" applyBorder="1" applyAlignment="1" applyProtection="1">
      <alignment horizontal="left" vertical="center"/>
      <protection locked="0"/>
    </xf>
    <xf numFmtId="0" fontId="27" fillId="0" borderId="12" xfId="0" applyNumberFormat="1" applyFont="1" applyFill="1" applyBorder="1" applyAlignment="1" applyProtection="1">
      <alignment horizontal="left" vertical="center"/>
      <protection locked="0"/>
    </xf>
    <xf numFmtId="0" fontId="27" fillId="0" borderId="0" xfId="68" applyFont="1" applyFill="1" applyBorder="1" applyAlignment="1" applyProtection="1">
      <alignment horizontal="left" vertical="center"/>
      <protection locked="0"/>
    </xf>
    <xf numFmtId="0" fontId="85" fillId="0" borderId="0" xfId="0" applyFont="1" applyAlignment="1" applyProtection="1">
      <alignment horizontal="center" shrinkToFit="1"/>
    </xf>
    <xf numFmtId="0" fontId="85" fillId="0" borderId="7" xfId="0" applyFont="1" applyBorder="1" applyAlignment="1" applyProtection="1">
      <alignment horizontal="center" shrinkToFit="1"/>
    </xf>
    <xf numFmtId="0" fontId="85" fillId="0" borderId="0" xfId="0" applyFont="1" applyBorder="1" applyAlignment="1" applyProtection="1">
      <alignment horizontal="center" shrinkToFit="1"/>
    </xf>
    <xf numFmtId="0" fontId="97" fillId="0" borderId="19" xfId="0" applyNumberFormat="1" applyFont="1" applyFill="1" applyBorder="1" applyAlignment="1" applyProtection="1">
      <alignment horizontal="center" vertical="center"/>
      <protection locked="0"/>
    </xf>
    <xf numFmtId="0" fontId="97" fillId="0" borderId="6" xfId="0" applyNumberFormat="1" applyFont="1" applyFill="1" applyBorder="1" applyAlignment="1" applyProtection="1">
      <alignment horizontal="center" vertical="center"/>
      <protection locked="0"/>
    </xf>
    <xf numFmtId="0" fontId="81" fillId="24" borderId="176" xfId="0" applyNumberFormat="1" applyFont="1" applyFill="1" applyBorder="1" applyAlignment="1" applyProtection="1">
      <alignment horizontal="left" vertical="center" shrinkToFit="1"/>
      <protection locked="0"/>
    </xf>
    <xf numFmtId="0" fontId="96" fillId="0" borderId="18" xfId="0" applyNumberFormat="1" applyFont="1" applyFill="1" applyBorder="1" applyAlignment="1" applyProtection="1">
      <alignment horizontal="center" vertical="center"/>
      <protection locked="0"/>
    </xf>
    <xf numFmtId="0" fontId="96" fillId="0" borderId="19" xfId="0" applyNumberFormat="1" applyFont="1" applyFill="1" applyBorder="1" applyAlignment="1" applyProtection="1">
      <alignment horizontal="center" vertical="center"/>
      <protection locked="0"/>
    </xf>
    <xf numFmtId="0" fontId="96" fillId="0" borderId="15" xfId="0" applyNumberFormat="1" applyFont="1" applyFill="1" applyBorder="1" applyAlignment="1" applyProtection="1">
      <alignment horizontal="center" vertical="center"/>
      <protection locked="0"/>
    </xf>
    <xf numFmtId="0" fontId="96" fillId="0" borderId="0" xfId="0" applyNumberFormat="1" applyFont="1" applyFill="1" applyBorder="1" applyAlignment="1" applyProtection="1">
      <alignment horizontal="center" vertical="center"/>
      <protection locked="0"/>
    </xf>
    <xf numFmtId="0" fontId="97" fillId="0" borderId="0" xfId="0" applyNumberFormat="1" applyFont="1" applyFill="1" applyBorder="1" applyAlignment="1" applyProtection="1">
      <alignment horizontal="center" vertical="center"/>
      <protection locked="0"/>
    </xf>
    <xf numFmtId="0" fontId="97" fillId="0" borderId="12" xfId="0" applyNumberFormat="1" applyFont="1" applyFill="1" applyBorder="1" applyAlignment="1" applyProtection="1">
      <alignment horizontal="center" vertical="center"/>
      <protection locked="0"/>
    </xf>
    <xf numFmtId="0" fontId="60" fillId="0" borderId="0" xfId="0" applyFont="1" applyBorder="1" applyProtection="1"/>
    <xf numFmtId="0" fontId="60" fillId="25" borderId="0" xfId="0" applyFont="1" applyFill="1" applyBorder="1" applyProtection="1"/>
    <xf numFmtId="181" fontId="78" fillId="0" borderId="0" xfId="0" applyNumberFormat="1" applyFont="1" applyFill="1" applyBorder="1" applyAlignment="1" applyProtection="1">
      <alignment horizontal="left" vertical="center" indent="1" shrinkToFit="1"/>
    </xf>
    <xf numFmtId="0" fontId="24" fillId="0" borderId="0" xfId="0" applyFont="1" applyFill="1" applyProtection="1"/>
    <xf numFmtId="0" fontId="24" fillId="21" borderId="0" xfId="0" applyFont="1" applyFill="1" applyProtection="1"/>
    <xf numFmtId="0" fontId="27" fillId="3" borderId="150" xfId="11" applyFont="1" applyFill="1" applyBorder="1" applyAlignment="1" applyProtection="1">
      <alignment horizontal="left" vertical="center" wrapText="1"/>
    </xf>
    <xf numFmtId="0" fontId="68" fillId="3" borderId="0" xfId="0" applyFont="1" applyFill="1" applyBorder="1" applyAlignment="1">
      <alignment vertical="center"/>
    </xf>
    <xf numFmtId="191" fontId="60" fillId="6" borderId="176" xfId="13" applyNumberFormat="1" applyFont="1" applyFill="1" applyBorder="1" applyAlignment="1" applyProtection="1">
      <alignment horizontal="left" vertical="center" shrinkToFit="1"/>
      <protection locked="0"/>
    </xf>
    <xf numFmtId="49" fontId="65" fillId="24" borderId="176" xfId="0" applyNumberFormat="1" applyFont="1" applyFill="1" applyBorder="1" applyAlignment="1" applyProtection="1">
      <alignment horizontal="left" vertical="center" shrinkToFit="1"/>
      <protection locked="0"/>
    </xf>
    <xf numFmtId="0" fontId="103" fillId="0" borderId="0" xfId="0" applyFont="1" applyAlignment="1">
      <alignment vertical="center"/>
    </xf>
    <xf numFmtId="193" fontId="60" fillId="24" borderId="172" xfId="0" applyNumberFormat="1" applyFont="1" applyFill="1" applyBorder="1" applyAlignment="1" applyProtection="1">
      <alignment horizontal="left" vertical="center" shrinkToFit="1"/>
      <protection locked="0"/>
    </xf>
    <xf numFmtId="193" fontId="60" fillId="24" borderId="176" xfId="0" applyNumberFormat="1" applyFont="1" applyFill="1" applyBorder="1" applyAlignment="1" applyProtection="1">
      <alignment horizontal="left" vertical="center" shrinkToFit="1"/>
      <protection locked="0"/>
    </xf>
    <xf numFmtId="193" fontId="81" fillId="24" borderId="176" xfId="0" applyNumberFormat="1" applyFont="1" applyFill="1" applyBorder="1" applyAlignment="1" applyProtection="1">
      <alignment horizontal="left" vertical="center" shrinkToFit="1"/>
      <protection locked="0"/>
    </xf>
    <xf numFmtId="58" fontId="27" fillId="0" borderId="20" xfId="0" applyNumberFormat="1" applyFont="1" applyFill="1" applyBorder="1" applyAlignment="1" applyProtection="1">
      <alignment vertical="center" wrapText="1"/>
    </xf>
    <xf numFmtId="0" fontId="60" fillId="0" borderId="0" xfId="0" applyFont="1" applyFill="1" applyBorder="1" applyProtection="1"/>
    <xf numFmtId="0" fontId="62" fillId="0" borderId="0" xfId="0" applyFont="1" applyFill="1" applyBorder="1" applyAlignment="1" applyProtection="1">
      <alignment horizontal="left" vertical="center" indent="1"/>
    </xf>
    <xf numFmtId="183" fontId="37" fillId="3" borderId="0" xfId="13" applyNumberFormat="1" applyFont="1" applyFill="1" applyBorder="1" applyAlignment="1" applyProtection="1">
      <alignment vertical="center"/>
    </xf>
    <xf numFmtId="0" fontId="85" fillId="0" borderId="7" xfId="0" applyFont="1" applyFill="1" applyBorder="1" applyAlignment="1" applyProtection="1">
      <alignment horizontal="center" shrinkToFit="1"/>
    </xf>
    <xf numFmtId="14" fontId="85" fillId="0" borderId="7" xfId="0" applyNumberFormat="1" applyFont="1" applyBorder="1" applyAlignment="1" applyProtection="1">
      <alignment horizontal="center" shrinkToFit="1"/>
    </xf>
    <xf numFmtId="0" fontId="85" fillId="0" borderId="29" xfId="0" applyFont="1" applyBorder="1" applyAlignment="1" applyProtection="1">
      <alignment horizontal="center" shrinkToFit="1"/>
    </xf>
    <xf numFmtId="0" fontId="85" fillId="0" borderId="7" xfId="0" applyFont="1" applyBorder="1" applyAlignment="1" applyProtection="1">
      <alignment horizontal="center"/>
    </xf>
    <xf numFmtId="193" fontId="81" fillId="24" borderId="247" xfId="0" applyNumberFormat="1" applyFont="1" applyFill="1" applyBorder="1" applyAlignment="1" applyProtection="1">
      <alignment horizontal="left" vertical="center" shrinkToFit="1"/>
      <protection locked="0"/>
    </xf>
    <xf numFmtId="10" fontId="60" fillId="24" borderId="247" xfId="0" applyNumberFormat="1" applyFont="1" applyFill="1" applyBorder="1" applyAlignment="1" applyProtection="1">
      <alignment horizontal="left" vertical="center" shrinkToFit="1"/>
      <protection locked="0"/>
    </xf>
    <xf numFmtId="193" fontId="81" fillId="24" borderId="186" xfId="0" applyNumberFormat="1" applyFont="1" applyFill="1" applyBorder="1" applyAlignment="1" applyProtection="1">
      <alignment horizontal="left" vertical="center" shrinkToFit="1"/>
      <protection locked="0"/>
    </xf>
    <xf numFmtId="0" fontId="60" fillId="0" borderId="249" xfId="0" applyFont="1" applyBorder="1" applyProtection="1"/>
    <xf numFmtId="38" fontId="100" fillId="0" borderId="0" xfId="0" applyNumberFormat="1" applyFont="1" applyFill="1" applyBorder="1" applyAlignment="1" applyProtection="1">
      <alignment horizontal="center"/>
    </xf>
    <xf numFmtId="0" fontId="60" fillId="22" borderId="265" xfId="0" applyFont="1" applyFill="1" applyBorder="1" applyAlignment="1" applyProtection="1">
      <alignment vertical="center" wrapText="1"/>
    </xf>
    <xf numFmtId="38" fontId="60" fillId="22" borderId="265" xfId="13" applyFont="1" applyFill="1" applyBorder="1" applyAlignment="1" applyProtection="1">
      <alignment vertical="center" wrapText="1"/>
    </xf>
    <xf numFmtId="38" fontId="60" fillId="22" borderId="265" xfId="13" applyFont="1" applyFill="1" applyBorder="1" applyAlignment="1" applyProtection="1">
      <alignment vertical="center"/>
    </xf>
    <xf numFmtId="0" fontId="64" fillId="0" borderId="288" xfId="0" applyFont="1" applyFill="1" applyBorder="1" applyAlignment="1" applyProtection="1">
      <alignment horizontal="center" vertical="center" shrinkToFit="1"/>
    </xf>
    <xf numFmtId="0" fontId="64" fillId="0" borderId="289" xfId="0" applyFont="1" applyFill="1" applyBorder="1" applyAlignment="1" applyProtection="1">
      <alignment horizontal="center" vertical="center" shrinkToFit="1"/>
    </xf>
    <xf numFmtId="0" fontId="64" fillId="0" borderId="290" xfId="0" applyFont="1" applyFill="1" applyBorder="1" applyAlignment="1" applyProtection="1">
      <alignment horizontal="center" vertical="center" shrinkToFit="1"/>
    </xf>
    <xf numFmtId="0" fontId="64" fillId="0" borderId="291" xfId="0" applyFont="1" applyFill="1" applyBorder="1" applyAlignment="1" applyProtection="1">
      <alignment horizontal="center" vertical="center" shrinkToFit="1"/>
    </xf>
    <xf numFmtId="0" fontId="64" fillId="0" borderId="292" xfId="0" applyFont="1" applyFill="1" applyBorder="1" applyAlignment="1" applyProtection="1">
      <alignment horizontal="center" vertical="center" shrinkToFit="1"/>
    </xf>
    <xf numFmtId="0" fontId="64" fillId="6" borderId="186" xfId="0" applyFont="1" applyFill="1" applyBorder="1" applyAlignment="1" applyProtection="1">
      <alignment horizontal="left" vertical="center" shrinkToFit="1"/>
    </xf>
    <xf numFmtId="0" fontId="64" fillId="6" borderId="265" xfId="0" applyFont="1" applyFill="1" applyBorder="1" applyAlignment="1" applyProtection="1">
      <alignment horizontal="left" vertical="center" shrinkToFit="1"/>
    </xf>
    <xf numFmtId="0" fontId="64" fillId="0" borderId="287" xfId="0" applyFont="1" applyFill="1" applyBorder="1" applyAlignment="1" applyProtection="1">
      <alignment horizontal="center" vertical="center" shrinkToFit="1"/>
    </xf>
    <xf numFmtId="0" fontId="64" fillId="0" borderId="286" xfId="0" applyFont="1" applyFill="1" applyBorder="1" applyAlignment="1" applyProtection="1">
      <alignment horizontal="center" vertical="center" shrinkToFit="1"/>
    </xf>
    <xf numFmtId="0" fontId="64" fillId="0" borderId="307" xfId="0" applyFont="1" applyFill="1" applyBorder="1" applyAlignment="1" applyProtection="1">
      <alignment horizontal="center" vertical="center" shrinkToFit="1"/>
    </xf>
    <xf numFmtId="0" fontId="64" fillId="6" borderId="265" xfId="0" applyFont="1" applyFill="1" applyBorder="1" applyAlignment="1" applyProtection="1">
      <alignment vertical="center" shrinkToFit="1"/>
    </xf>
    <xf numFmtId="0" fontId="60" fillId="24" borderId="190" xfId="0" applyNumberFormat="1" applyFont="1" applyFill="1" applyBorder="1" applyAlignment="1" applyProtection="1">
      <alignment horizontal="left" vertical="center" shrinkToFit="1"/>
      <protection locked="0"/>
    </xf>
    <xf numFmtId="193" fontId="60" fillId="24" borderId="316" xfId="0" applyNumberFormat="1" applyFont="1" applyFill="1" applyBorder="1" applyAlignment="1" applyProtection="1">
      <alignment horizontal="left" vertical="center" shrinkToFit="1"/>
      <protection locked="0"/>
    </xf>
    <xf numFmtId="0" fontId="32" fillId="0" borderId="0" xfId="0" applyFont="1" applyProtection="1"/>
    <xf numFmtId="0" fontId="112" fillId="2" borderId="0" xfId="0" applyFont="1" applyFill="1" applyBorder="1" applyAlignment="1" applyProtection="1">
      <alignment vertical="center"/>
    </xf>
    <xf numFmtId="0" fontId="26" fillId="2" borderId="0" xfId="0" applyFont="1" applyFill="1" applyBorder="1" applyAlignment="1" applyProtection="1">
      <alignment vertical="center" wrapText="1"/>
    </xf>
    <xf numFmtId="0" fontId="112" fillId="2" borderId="0" xfId="0" applyFont="1" applyFill="1" applyBorder="1" applyAlignment="1" applyProtection="1">
      <alignment horizontal="center" vertical="center"/>
    </xf>
    <xf numFmtId="0" fontId="36" fillId="0" borderId="0" xfId="0" applyFont="1" applyProtection="1"/>
    <xf numFmtId="0" fontId="51" fillId="2" borderId="0" xfId="0" applyFont="1" applyFill="1" applyBorder="1" applyAlignment="1" applyProtection="1">
      <alignment vertical="center"/>
    </xf>
    <xf numFmtId="0" fontId="36" fillId="0" borderId="19" xfId="0" applyFont="1" applyBorder="1" applyProtection="1"/>
    <xf numFmtId="0" fontId="112" fillId="2" borderId="0" xfId="0" applyFont="1" applyFill="1" applyBorder="1" applyAlignment="1" applyProtection="1">
      <alignment horizontal="left" vertical="center"/>
    </xf>
    <xf numFmtId="0" fontId="36" fillId="2" borderId="0" xfId="0" applyFont="1" applyFill="1" applyBorder="1" applyAlignment="1" applyProtection="1">
      <alignment vertical="center"/>
    </xf>
    <xf numFmtId="0" fontId="36" fillId="0" borderId="0" xfId="0" applyFont="1" applyBorder="1" applyProtection="1"/>
    <xf numFmtId="0" fontId="51" fillId="0" borderId="0" xfId="0" applyFont="1" applyFill="1" applyBorder="1" applyAlignment="1" applyProtection="1">
      <alignment vertical="center"/>
    </xf>
    <xf numFmtId="0" fontId="112" fillId="0" borderId="0" xfId="0" applyFont="1" applyFill="1" applyBorder="1" applyAlignment="1" applyProtection="1">
      <alignment vertical="center"/>
    </xf>
    <xf numFmtId="0" fontId="36" fillId="0" borderId="12" xfId="0" applyFont="1" applyBorder="1" applyProtection="1"/>
    <xf numFmtId="0" fontId="36" fillId="6" borderId="6" xfId="0" applyFont="1" applyFill="1" applyBorder="1" applyAlignment="1" applyProtection="1">
      <alignment vertical="center" shrinkToFit="1"/>
    </xf>
    <xf numFmtId="0" fontId="36" fillId="6" borderId="29" xfId="0" applyFont="1" applyFill="1" applyBorder="1" applyAlignment="1" applyProtection="1">
      <alignment vertical="center" shrinkToFit="1"/>
    </xf>
    <xf numFmtId="0" fontId="36" fillId="6" borderId="9" xfId="0" applyFont="1" applyFill="1" applyBorder="1" applyAlignment="1" applyProtection="1">
      <alignment vertical="center" shrinkToFit="1"/>
    </xf>
    <xf numFmtId="0" fontId="36" fillId="6" borderId="9" xfId="0" applyFont="1" applyFill="1" applyBorder="1" applyAlignment="1" applyProtection="1">
      <alignment horizontal="left" vertical="center"/>
    </xf>
    <xf numFmtId="0" fontId="36" fillId="6" borderId="9" xfId="0" applyFont="1" applyFill="1" applyBorder="1" applyAlignment="1" applyProtection="1">
      <alignment vertical="center"/>
    </xf>
    <xf numFmtId="0" fontId="46" fillId="3" borderId="0" xfId="0" applyFont="1" applyFill="1" applyBorder="1" applyAlignment="1" applyProtection="1">
      <alignment vertical="center"/>
    </xf>
    <xf numFmtId="0" fontId="37" fillId="3" borderId="0" xfId="0" applyFont="1" applyFill="1" applyBorder="1" applyAlignment="1" applyProtection="1">
      <alignment vertical="center"/>
    </xf>
    <xf numFmtId="0" fontId="37" fillId="2" borderId="0" xfId="0" applyFont="1" applyFill="1" applyBorder="1" applyAlignment="1" applyProtection="1">
      <alignment vertical="center"/>
    </xf>
    <xf numFmtId="0" fontId="36" fillId="2" borderId="12" xfId="0" applyFont="1" applyFill="1" applyBorder="1" applyAlignment="1" applyProtection="1">
      <alignment vertical="center"/>
    </xf>
    <xf numFmtId="0" fontId="37" fillId="0" borderId="155" xfId="0" applyFont="1" applyFill="1" applyBorder="1" applyAlignment="1" applyProtection="1">
      <alignment horizontal="center" vertical="center" shrinkToFit="1"/>
    </xf>
    <xf numFmtId="0" fontId="37" fillId="0" borderId="161" xfId="0" applyFont="1" applyFill="1" applyBorder="1" applyAlignment="1" applyProtection="1">
      <alignment horizontal="center" vertical="center" shrinkToFit="1"/>
    </xf>
    <xf numFmtId="0" fontId="51" fillId="0" borderId="0" xfId="0" applyFont="1" applyFill="1" applyBorder="1" applyProtection="1"/>
    <xf numFmtId="0" fontId="36" fillId="16" borderId="18" xfId="0" applyFont="1" applyFill="1" applyBorder="1" applyAlignment="1" applyProtection="1">
      <alignment vertical="center"/>
    </xf>
    <xf numFmtId="0" fontId="37" fillId="0" borderId="77" xfId="0" applyFont="1" applyFill="1" applyBorder="1" applyAlignment="1" applyProtection="1">
      <alignment horizontal="center" vertical="center" shrinkToFit="1"/>
    </xf>
    <xf numFmtId="0" fontId="51" fillId="0" borderId="0" xfId="0" applyFont="1" applyFill="1" applyBorder="1" applyAlignment="1" applyProtection="1">
      <alignment horizontal="center" vertical="center"/>
    </xf>
    <xf numFmtId="0" fontId="116" fillId="3" borderId="0" xfId="0" applyFont="1" applyFill="1" applyAlignment="1" applyProtection="1">
      <alignment horizontal="left" vertical="center"/>
    </xf>
    <xf numFmtId="49" fontId="97" fillId="0" borderId="0" xfId="0" applyNumberFormat="1" applyFont="1" applyFill="1" applyBorder="1" applyAlignment="1" applyProtection="1">
      <alignment vertical="center" shrinkToFit="1"/>
    </xf>
    <xf numFmtId="187" fontId="36" fillId="0" borderId="0" xfId="0" applyNumberFormat="1" applyFont="1" applyProtection="1"/>
    <xf numFmtId="38" fontId="36" fillId="0" borderId="18" xfId="13" applyFont="1" applyFill="1" applyBorder="1" applyAlignment="1" applyProtection="1">
      <alignment vertical="center"/>
    </xf>
    <xf numFmtId="0" fontId="36" fillId="0" borderId="6" xfId="0" applyFont="1" applyBorder="1" applyProtection="1"/>
    <xf numFmtId="38" fontId="36" fillId="0" borderId="0" xfId="13" applyFont="1" applyFill="1" applyBorder="1" applyAlignment="1" applyProtection="1">
      <alignment vertical="center"/>
    </xf>
    <xf numFmtId="38" fontId="113" fillId="3" borderId="0" xfId="13" applyFont="1" applyFill="1" applyBorder="1" applyAlignment="1" applyProtection="1">
      <alignment vertical="center"/>
    </xf>
    <xf numFmtId="38" fontId="36" fillId="0" borderId="15" xfId="13" applyFont="1" applyFill="1" applyBorder="1" applyAlignment="1" applyProtection="1">
      <alignment vertical="center"/>
    </xf>
    <xf numFmtId="0" fontId="37" fillId="0" borderId="35" xfId="0" applyFont="1" applyFill="1" applyBorder="1" applyAlignment="1" applyProtection="1"/>
    <xf numFmtId="0" fontId="36" fillId="0" borderId="15" xfId="0" applyFont="1" applyBorder="1" applyProtection="1"/>
    <xf numFmtId="0" fontId="36" fillId="0" borderId="35" xfId="0" applyFont="1" applyBorder="1" applyProtection="1"/>
    <xf numFmtId="0" fontId="37" fillId="0" borderId="162" xfId="0" applyFont="1" applyFill="1" applyBorder="1" applyAlignment="1" applyProtection="1">
      <alignment horizontal="center" vertical="center" shrinkToFit="1"/>
    </xf>
    <xf numFmtId="0" fontId="36" fillId="3" borderId="0" xfId="0" applyFont="1" applyFill="1" applyBorder="1" applyProtection="1"/>
    <xf numFmtId="0" fontId="37" fillId="0" borderId="19" xfId="0" applyFont="1" applyFill="1" applyBorder="1" applyAlignment="1" applyProtection="1">
      <alignment vertical="center" wrapText="1"/>
    </xf>
    <xf numFmtId="0" fontId="37" fillId="0" borderId="163" xfId="0" applyFont="1" applyFill="1" applyBorder="1" applyAlignment="1" applyProtection="1">
      <alignment horizontal="center" vertical="center" shrinkToFit="1"/>
    </xf>
    <xf numFmtId="0" fontId="37" fillId="0" borderId="72" xfId="0" applyFont="1" applyFill="1" applyBorder="1" applyAlignment="1" applyProtection="1">
      <alignment horizontal="center" vertical="center" shrinkToFit="1"/>
    </xf>
    <xf numFmtId="0" fontId="37" fillId="0" borderId="74" xfId="0" applyFont="1" applyFill="1" applyBorder="1" applyAlignment="1" applyProtection="1">
      <alignment horizontal="center" vertical="center" shrinkToFit="1"/>
    </xf>
    <xf numFmtId="0" fontId="37" fillId="0" borderId="20" xfId="0" applyFont="1" applyFill="1" applyBorder="1" applyAlignment="1" applyProtection="1">
      <alignment vertical="center" shrinkToFit="1"/>
    </xf>
    <xf numFmtId="0" fontId="37" fillId="0" borderId="29" xfId="0" applyFont="1" applyFill="1" applyBorder="1" applyAlignment="1" applyProtection="1">
      <alignment vertical="center" shrinkToFit="1"/>
    </xf>
    <xf numFmtId="0" fontId="37" fillId="6" borderId="91" xfId="0" applyFont="1" applyFill="1" applyBorder="1" applyAlignment="1" applyProtection="1">
      <alignment vertical="center" shrinkToFit="1"/>
    </xf>
    <xf numFmtId="177" fontId="127" fillId="0" borderId="27" xfId="13" applyNumberFormat="1" applyFont="1" applyBorder="1" applyAlignment="1" applyProtection="1">
      <alignment horizontal="right" vertical="center" shrinkToFit="1"/>
      <protection locked="0"/>
    </xf>
    <xf numFmtId="0" fontId="0" fillId="21" borderId="0" xfId="0" applyFill="1" applyAlignment="1">
      <alignment vertical="center"/>
    </xf>
    <xf numFmtId="0" fontId="69" fillId="21" borderId="0" xfId="0" applyFont="1" applyFill="1" applyAlignment="1">
      <alignment vertical="center"/>
    </xf>
    <xf numFmtId="0" fontId="0" fillId="21" borderId="0" xfId="0" applyFill="1" applyAlignment="1">
      <alignment horizontal="center" vertical="center"/>
    </xf>
    <xf numFmtId="176" fontId="0" fillId="21" borderId="0" xfId="0" applyNumberFormat="1" applyFill="1" applyAlignment="1">
      <alignment vertical="center"/>
    </xf>
    <xf numFmtId="176" fontId="0" fillId="21" borderId="0" xfId="0" applyNumberFormat="1" applyFill="1" applyAlignment="1">
      <alignment horizontal="center" vertical="center"/>
    </xf>
    <xf numFmtId="0" fontId="42" fillId="21" borderId="0" xfId="0" applyFont="1" applyFill="1" applyAlignment="1">
      <alignment horizontal="center" vertical="center" shrinkToFit="1"/>
    </xf>
    <xf numFmtId="0" fontId="0" fillId="0" borderId="0" xfId="0" applyAlignment="1">
      <alignment vertical="center"/>
    </xf>
    <xf numFmtId="0" fontId="0" fillId="21" borderId="0" xfId="0" applyFill="1" applyAlignment="1">
      <alignment vertical="center" shrinkToFit="1"/>
    </xf>
    <xf numFmtId="0" fontId="130" fillId="21" borderId="0" xfId="0" applyFont="1" applyFill="1" applyAlignment="1">
      <alignment vertical="center"/>
    </xf>
    <xf numFmtId="0" fontId="121" fillId="0" borderId="51" xfId="0" applyFont="1" applyBorder="1" applyAlignment="1">
      <alignment vertical="center" shrinkToFit="1"/>
    </xf>
    <xf numFmtId="0" fontId="121" fillId="0" borderId="51" xfId="0" applyFont="1" applyBorder="1" applyAlignment="1">
      <alignment horizontal="center" vertical="center" shrinkToFit="1"/>
    </xf>
    <xf numFmtId="176" fontId="121" fillId="0" borderId="51" xfId="0" applyNumberFormat="1" applyFont="1" applyBorder="1" applyAlignment="1">
      <alignment vertical="center" shrinkToFit="1"/>
    </xf>
    <xf numFmtId="176" fontId="121" fillId="0" borderId="51" xfId="0" applyNumberFormat="1" applyFont="1" applyBorder="1" applyAlignment="1">
      <alignment horizontal="center" vertical="center" shrinkToFit="1"/>
    </xf>
    <xf numFmtId="0" fontId="128" fillId="0" borderId="51" xfId="0" applyFont="1" applyBorder="1" applyAlignment="1">
      <alignment horizontal="center" vertical="center" shrinkToFit="1"/>
    </xf>
    <xf numFmtId="0" fontId="0" fillId="0" borderId="57" xfId="0" applyBorder="1" applyAlignment="1">
      <alignment vertical="center"/>
    </xf>
    <xf numFmtId="0" fontId="121" fillId="0" borderId="44" xfId="0" applyFont="1" applyBorder="1" applyAlignment="1">
      <alignment vertical="center" shrinkToFit="1"/>
    </xf>
    <xf numFmtId="0" fontId="121" fillId="0" borderId="334" xfId="0" applyFont="1" applyBorder="1" applyAlignment="1">
      <alignment vertical="center" shrinkToFit="1"/>
    </xf>
    <xf numFmtId="0" fontId="121" fillId="0" borderId="59" xfId="0" applyFont="1" applyBorder="1" applyAlignment="1">
      <alignment vertical="center" shrinkToFit="1"/>
    </xf>
    <xf numFmtId="0" fontId="121" fillId="0" borderId="39" xfId="0" applyFont="1" applyBorder="1" applyAlignment="1">
      <alignment horizontal="center" vertical="center" shrinkToFit="1"/>
    </xf>
    <xf numFmtId="0" fontId="121" fillId="0" borderId="15" xfId="0" applyFont="1" applyBorder="1" applyAlignment="1">
      <alignment horizontal="center" vertical="center" shrinkToFit="1"/>
    </xf>
    <xf numFmtId="0" fontId="121" fillId="0" borderId="335" xfId="0" applyFont="1" applyBorder="1" applyAlignment="1">
      <alignment horizontal="center" vertical="center" shrinkToFit="1"/>
    </xf>
    <xf numFmtId="0" fontId="121" fillId="0" borderId="60" xfId="0" applyFont="1" applyBorder="1" applyAlignment="1">
      <alignment horizontal="center" vertical="center" shrinkToFit="1"/>
    </xf>
    <xf numFmtId="0" fontId="121" fillId="0" borderId="8" xfId="0" applyFont="1" applyBorder="1" applyAlignment="1">
      <alignment horizontal="center" vertical="center" shrinkToFit="1"/>
    </xf>
    <xf numFmtId="0" fontId="121" fillId="0" borderId="58" xfId="0" applyFont="1" applyBorder="1" applyAlignment="1">
      <alignment vertical="center" shrinkToFit="1"/>
    </xf>
    <xf numFmtId="0" fontId="121" fillId="0" borderId="336" xfId="0" applyFont="1" applyBorder="1" applyAlignment="1">
      <alignment vertical="center" shrinkToFit="1"/>
    </xf>
    <xf numFmtId="0" fontId="121" fillId="0" borderId="61" xfId="0" applyFont="1" applyBorder="1" applyAlignment="1">
      <alignment vertical="center" shrinkToFit="1"/>
    </xf>
    <xf numFmtId="176" fontId="121" fillId="4" borderId="2" xfId="0" applyNumberFormat="1" applyFont="1" applyFill="1" applyBorder="1" applyAlignment="1">
      <alignment horizontal="center" vertical="center" shrinkToFit="1"/>
    </xf>
    <xf numFmtId="176" fontId="121" fillId="5" borderId="2" xfId="0" applyNumberFormat="1" applyFont="1" applyFill="1" applyBorder="1" applyAlignment="1">
      <alignment horizontal="center" vertical="center" shrinkToFit="1"/>
    </xf>
    <xf numFmtId="176" fontId="121" fillId="0" borderId="2" xfId="0" applyNumberFormat="1" applyFont="1" applyBorder="1" applyAlignment="1">
      <alignment horizontal="center" vertical="center" shrinkToFit="1"/>
    </xf>
    <xf numFmtId="176" fontId="121" fillId="0" borderId="43" xfId="0" applyNumberFormat="1" applyFont="1" applyBorder="1" applyAlignment="1">
      <alignment horizontal="center" vertical="center" shrinkToFit="1"/>
    </xf>
    <xf numFmtId="0" fontId="121" fillId="0" borderId="21" xfId="0" applyFont="1" applyBorder="1" applyAlignment="1">
      <alignment vertical="center" shrinkToFit="1"/>
    </xf>
    <xf numFmtId="176" fontId="132" fillId="0" borderId="12" xfId="0" applyNumberFormat="1" applyFont="1" applyBorder="1" applyAlignment="1">
      <alignment vertical="center" shrinkToFit="1"/>
    </xf>
    <xf numFmtId="176" fontId="132" fillId="4" borderId="3" xfId="0" applyNumberFormat="1" applyFont="1" applyFill="1" applyBorder="1" applyAlignment="1">
      <alignment vertical="center" shrinkToFit="1"/>
    </xf>
    <xf numFmtId="176" fontId="132" fillId="5" borderId="3" xfId="0" applyNumberFormat="1" applyFont="1" applyFill="1" applyBorder="1" applyAlignment="1">
      <alignment vertical="center" shrinkToFit="1"/>
    </xf>
    <xf numFmtId="176" fontId="132" fillId="0" borderId="3" xfId="0" applyNumberFormat="1" applyFont="1" applyBorder="1" applyAlignment="1">
      <alignment vertical="center" shrinkToFit="1"/>
    </xf>
    <xf numFmtId="176" fontId="132" fillId="0" borderId="17" xfId="0" applyNumberFormat="1" applyFont="1" applyBorder="1" applyAlignment="1">
      <alignment vertical="center" shrinkToFit="1"/>
    </xf>
    <xf numFmtId="0" fontId="121" fillId="0" borderId="57" xfId="0" applyFont="1" applyBorder="1" applyAlignment="1">
      <alignment vertical="center" shrinkToFit="1"/>
    </xf>
    <xf numFmtId="0" fontId="121" fillId="0" borderId="56" xfId="0" applyFont="1" applyBorder="1" applyAlignment="1">
      <alignment horizontal="center" vertical="center" shrinkToFit="1"/>
    </xf>
    <xf numFmtId="0" fontId="133" fillId="0" borderId="47" xfId="0" applyFont="1" applyBorder="1" applyAlignment="1">
      <alignment horizontal="left" vertical="center" shrinkToFit="1"/>
    </xf>
    <xf numFmtId="0" fontId="133" fillId="0" borderId="45" xfId="0" applyFont="1" applyBorder="1" applyAlignment="1">
      <alignment horizontal="left" vertical="center" shrinkToFit="1"/>
    </xf>
    <xf numFmtId="0" fontId="133" fillId="0" borderId="46" xfId="0" applyFont="1" applyBorder="1" applyAlignment="1">
      <alignment horizontal="left" vertical="center" shrinkToFit="1"/>
    </xf>
    <xf numFmtId="177" fontId="121" fillId="0" borderId="48" xfId="0" applyNumberFormat="1" applyFont="1" applyBorder="1" applyAlignment="1">
      <alignment horizontal="center" vertical="center" shrinkToFit="1"/>
    </xf>
    <xf numFmtId="176" fontId="132" fillId="0" borderId="46" xfId="0" applyNumberFormat="1" applyFont="1" applyBorder="1" applyAlignment="1" applyProtection="1">
      <alignment vertical="center" shrinkToFit="1"/>
      <protection locked="0"/>
    </xf>
    <xf numFmtId="176" fontId="134" fillId="4" borderId="32" xfId="0" applyNumberFormat="1" applyFont="1" applyFill="1" applyBorder="1" applyAlignment="1">
      <alignment vertical="center" shrinkToFit="1"/>
    </xf>
    <xf numFmtId="176" fontId="134" fillId="5" borderId="32" xfId="0" applyNumberFormat="1" applyFont="1" applyFill="1" applyBorder="1" applyAlignment="1">
      <alignment vertical="center" shrinkToFit="1"/>
    </xf>
    <xf numFmtId="176" fontId="132" fillId="0" borderId="32" xfId="0" applyNumberFormat="1" applyFont="1" applyBorder="1" applyAlignment="1">
      <alignment vertical="center" shrinkToFit="1"/>
    </xf>
    <xf numFmtId="176" fontId="134" fillId="0" borderId="48" xfId="0" applyNumberFormat="1" applyFont="1" applyBorder="1" applyAlignment="1">
      <alignment vertical="center" shrinkToFit="1"/>
    </xf>
    <xf numFmtId="0" fontId="121" fillId="0" borderId="33" xfId="0" applyFont="1" applyBorder="1" applyAlignment="1">
      <alignment vertical="center" shrinkToFit="1"/>
    </xf>
    <xf numFmtId="0" fontId="121" fillId="0" borderId="13" xfId="0" applyFont="1" applyBorder="1" applyAlignment="1">
      <alignment horizontal="center" vertical="center" shrinkToFit="1"/>
    </xf>
    <xf numFmtId="0" fontId="133" fillId="0" borderId="18" xfId="0" applyFont="1" applyBorder="1" applyAlignment="1">
      <alignment horizontal="right" vertical="center" shrinkToFit="1"/>
    </xf>
    <xf numFmtId="0" fontId="133" fillId="0" borderId="19" xfId="0" applyFont="1" applyBorder="1" applyAlignment="1">
      <alignment horizontal="right" vertical="center" shrinkToFit="1"/>
    </xf>
    <xf numFmtId="0" fontId="133" fillId="0" borderId="6" xfId="0" applyFont="1" applyBorder="1" applyAlignment="1">
      <alignment horizontal="right" vertical="center" shrinkToFit="1"/>
    </xf>
    <xf numFmtId="176" fontId="132" fillId="0" borderId="6" xfId="0" applyNumberFormat="1" applyFont="1" applyBorder="1" applyAlignment="1">
      <alignment vertical="center" shrinkToFit="1"/>
    </xf>
    <xf numFmtId="176" fontId="132" fillId="4" borderId="4" xfId="0" applyNumberFormat="1" applyFont="1" applyFill="1" applyBorder="1" applyAlignment="1">
      <alignment vertical="center" shrinkToFit="1"/>
    </xf>
    <xf numFmtId="176" fontId="134" fillId="4" borderId="4" xfId="0" applyNumberFormat="1" applyFont="1" applyFill="1" applyBorder="1" applyAlignment="1">
      <alignment vertical="center" shrinkToFit="1"/>
    </xf>
    <xf numFmtId="176" fontId="132" fillId="5" borderId="4" xfId="0" applyNumberFormat="1" applyFont="1" applyFill="1" applyBorder="1" applyAlignment="1">
      <alignment vertical="center" shrinkToFit="1"/>
    </xf>
    <xf numFmtId="176" fontId="134" fillId="5" borderId="4" xfId="0" applyNumberFormat="1" applyFont="1" applyFill="1" applyBorder="1" applyAlignment="1">
      <alignment vertical="center" shrinkToFit="1"/>
    </xf>
    <xf numFmtId="176" fontId="132" fillId="0" borderId="0" xfId="0" applyNumberFormat="1" applyFont="1" applyAlignment="1">
      <alignment vertical="center" shrinkToFit="1"/>
    </xf>
    <xf numFmtId="176" fontId="134" fillId="0" borderId="23" xfId="0" applyNumberFormat="1" applyFont="1" applyBorder="1" applyAlignment="1">
      <alignment vertical="center" shrinkToFit="1"/>
    </xf>
    <xf numFmtId="0" fontId="121" fillId="0" borderId="5" xfId="0" applyFont="1" applyBorder="1" applyAlignment="1">
      <alignment vertical="center" shrinkToFit="1"/>
    </xf>
    <xf numFmtId="176" fontId="132" fillId="0" borderId="46" xfId="0" applyNumberFormat="1" applyFont="1" applyBorder="1" applyAlignment="1">
      <alignment vertical="center" shrinkToFit="1"/>
    </xf>
    <xf numFmtId="176" fontId="132" fillId="4" borderId="32" xfId="0" applyNumberFormat="1" applyFont="1" applyFill="1" applyBorder="1" applyAlignment="1">
      <alignment vertical="center" shrinkToFit="1"/>
    </xf>
    <xf numFmtId="176" fontId="132" fillId="5" borderId="32" xfId="0" applyNumberFormat="1" applyFont="1" applyFill="1" applyBorder="1" applyAlignment="1">
      <alignment vertical="center" shrinkToFit="1"/>
    </xf>
    <xf numFmtId="176" fontId="132" fillId="0" borderId="48" xfId="0" applyNumberFormat="1" applyFont="1" applyBorder="1" applyAlignment="1">
      <alignment vertical="center" shrinkToFit="1"/>
    </xf>
    <xf numFmtId="0" fontId="121" fillId="0" borderId="31" xfId="0" applyFont="1" applyBorder="1" applyAlignment="1" applyProtection="1">
      <alignment horizontal="center" vertical="center" shrinkToFit="1"/>
      <protection locked="0"/>
    </xf>
    <xf numFmtId="177" fontId="121" fillId="0" borderId="16" xfId="0" applyNumberFormat="1" applyFont="1" applyBorder="1" applyAlignment="1" applyProtection="1">
      <alignment horizontal="center" vertical="center" shrinkToFit="1"/>
      <protection locked="0"/>
    </xf>
    <xf numFmtId="176" fontId="132" fillId="0" borderId="9" xfId="0" applyNumberFormat="1" applyFont="1" applyBorder="1" applyAlignment="1" applyProtection="1">
      <alignment vertical="center" shrinkToFit="1"/>
      <protection locked="0"/>
    </xf>
    <xf numFmtId="176" fontId="132" fillId="4" borderId="7" xfId="0" applyNumberFormat="1" applyFont="1" applyFill="1" applyBorder="1" applyAlignment="1" applyProtection="1">
      <alignment vertical="center" shrinkToFit="1"/>
      <protection locked="0"/>
    </xf>
    <xf numFmtId="176" fontId="132" fillId="4" borderId="7" xfId="0" applyNumberFormat="1" applyFont="1" applyFill="1" applyBorder="1" applyAlignment="1">
      <alignment vertical="center" shrinkToFit="1"/>
    </xf>
    <xf numFmtId="176" fontId="132" fillId="5" borderId="7" xfId="0" applyNumberFormat="1" applyFont="1" applyFill="1" applyBorder="1" applyAlignment="1" applyProtection="1">
      <alignment vertical="center" shrinkToFit="1"/>
      <protection locked="0"/>
    </xf>
    <xf numFmtId="176" fontId="132" fillId="5" borderId="7" xfId="0" applyNumberFormat="1" applyFont="1" applyFill="1" applyBorder="1" applyAlignment="1">
      <alignment vertical="center" shrinkToFit="1"/>
    </xf>
    <xf numFmtId="176" fontId="132" fillId="0" borderId="7" xfId="0" applyNumberFormat="1" applyFont="1" applyBorder="1" applyAlignment="1" applyProtection="1">
      <alignment vertical="center" shrinkToFit="1"/>
      <protection locked="0"/>
    </xf>
    <xf numFmtId="176" fontId="132" fillId="0" borderId="16" xfId="0" applyNumberFormat="1" applyFont="1" applyBorder="1" applyAlignment="1">
      <alignment vertical="center" shrinkToFit="1"/>
    </xf>
    <xf numFmtId="0" fontId="121" fillId="0" borderId="8" xfId="0" applyFont="1" applyBorder="1" applyAlignment="1">
      <alignment vertical="center" shrinkToFit="1"/>
    </xf>
    <xf numFmtId="0" fontId="121" fillId="0" borderId="154" xfId="0" applyFont="1" applyBorder="1" applyAlignment="1" applyProtection="1">
      <alignment horizontal="center" vertical="center" shrinkToFit="1"/>
      <protection locked="0"/>
    </xf>
    <xf numFmtId="0" fontId="121" fillId="0" borderId="35" xfId="0" applyFont="1" applyBorder="1" applyAlignment="1" applyProtection="1">
      <alignment vertical="center" shrinkToFit="1"/>
      <protection locked="0"/>
    </xf>
    <xf numFmtId="177" fontId="121" fillId="0" borderId="337" xfId="0" applyNumberFormat="1" applyFont="1" applyBorder="1" applyAlignment="1" applyProtection="1">
      <alignment horizontal="center" vertical="center" shrinkToFit="1"/>
      <protection locked="0"/>
    </xf>
    <xf numFmtId="176" fontId="132" fillId="0" borderId="11" xfId="0" applyNumberFormat="1" applyFont="1" applyBorder="1" applyAlignment="1" applyProtection="1">
      <alignment vertical="center" shrinkToFit="1"/>
      <protection locked="0"/>
    </xf>
    <xf numFmtId="176" fontId="132" fillId="4" borderId="10" xfId="0" applyNumberFormat="1" applyFont="1" applyFill="1" applyBorder="1" applyAlignment="1" applyProtection="1">
      <alignment vertical="center" shrinkToFit="1"/>
      <protection locked="0"/>
    </xf>
    <xf numFmtId="176" fontId="132" fillId="4" borderId="10" xfId="0" applyNumberFormat="1" applyFont="1" applyFill="1" applyBorder="1" applyAlignment="1">
      <alignment vertical="center" shrinkToFit="1"/>
    </xf>
    <xf numFmtId="176" fontId="132" fillId="5" borderId="10" xfId="0" applyNumberFormat="1" applyFont="1" applyFill="1" applyBorder="1" applyAlignment="1" applyProtection="1">
      <alignment vertical="center" shrinkToFit="1"/>
      <protection locked="0"/>
    </xf>
    <xf numFmtId="176" fontId="132" fillId="5" borderId="10" xfId="0" applyNumberFormat="1" applyFont="1" applyFill="1" applyBorder="1" applyAlignment="1">
      <alignment vertical="center" shrinkToFit="1"/>
    </xf>
    <xf numFmtId="176" fontId="132" fillId="0" borderId="10" xfId="0" applyNumberFormat="1" applyFont="1" applyBorder="1" applyAlignment="1" applyProtection="1">
      <alignment vertical="center" shrinkToFit="1"/>
      <protection locked="0"/>
    </xf>
    <xf numFmtId="176" fontId="132" fillId="0" borderId="337" xfId="0" applyNumberFormat="1" applyFont="1" applyBorder="1" applyAlignment="1">
      <alignment vertical="center" shrinkToFit="1"/>
    </xf>
    <xf numFmtId="0" fontId="121" fillId="0" borderId="338" xfId="0" applyFont="1" applyBorder="1" applyAlignment="1">
      <alignment vertical="center" shrinkToFit="1"/>
    </xf>
    <xf numFmtId="0" fontId="133" fillId="0" borderId="45" xfId="0" applyFont="1" applyBorder="1" applyAlignment="1">
      <alignment horizontal="right" vertical="center" shrinkToFit="1"/>
    </xf>
    <xf numFmtId="177" fontId="133" fillId="0" borderId="48" xfId="0" applyNumberFormat="1" applyFont="1" applyBorder="1" applyAlignment="1">
      <alignment horizontal="center" vertical="center" shrinkToFit="1"/>
    </xf>
    <xf numFmtId="176" fontId="134" fillId="0" borderId="46" xfId="0" applyNumberFormat="1" applyFont="1" applyBorder="1" applyAlignment="1">
      <alignment vertical="center" shrinkToFit="1"/>
    </xf>
    <xf numFmtId="176" fontId="134" fillId="0" borderId="32" xfId="0" applyNumberFormat="1" applyFont="1" applyBorder="1" applyAlignment="1">
      <alignment vertical="center" shrinkToFit="1"/>
    </xf>
    <xf numFmtId="177" fontId="133" fillId="0" borderId="23" xfId="0" applyNumberFormat="1" applyFont="1" applyBorder="1" applyAlignment="1">
      <alignment horizontal="center" vertical="center" shrinkToFit="1"/>
    </xf>
    <xf numFmtId="176" fontId="134" fillId="0" borderId="6" xfId="0" applyNumberFormat="1" applyFont="1" applyBorder="1" applyAlignment="1">
      <alignment vertical="center" shrinkToFit="1"/>
    </xf>
    <xf numFmtId="176" fontId="134" fillId="0" borderId="4" xfId="0" applyNumberFormat="1" applyFont="1" applyBorder="1" applyAlignment="1">
      <alignment vertical="center" shrinkToFit="1"/>
    </xf>
    <xf numFmtId="176" fontId="134" fillId="0" borderId="9" xfId="0" applyNumberFormat="1" applyFont="1" applyBorder="1" applyAlignment="1" applyProtection="1">
      <alignment vertical="center" shrinkToFit="1"/>
      <protection locked="0"/>
    </xf>
    <xf numFmtId="0" fontId="121" fillId="0" borderId="31" xfId="0" applyFont="1" applyBorder="1" applyAlignment="1">
      <alignment horizontal="center" vertical="center" shrinkToFit="1"/>
    </xf>
    <xf numFmtId="0" fontId="121" fillId="0" borderId="20" xfId="0" applyFont="1" applyBorder="1" applyAlignment="1">
      <alignment horizontal="right" vertical="center" shrinkToFit="1"/>
    </xf>
    <xf numFmtId="0" fontId="121" fillId="0" borderId="20" xfId="0" applyFont="1" applyBorder="1" applyAlignment="1">
      <alignment horizontal="left" vertical="center" shrinkToFit="1"/>
    </xf>
    <xf numFmtId="0" fontId="121" fillId="0" borderId="9" xfId="0" applyFont="1" applyBorder="1" applyAlignment="1">
      <alignment horizontal="left" vertical="center" shrinkToFit="1"/>
    </xf>
    <xf numFmtId="177" fontId="121" fillId="0" borderId="16" xfId="0" applyNumberFormat="1" applyFont="1" applyBorder="1" applyAlignment="1">
      <alignment horizontal="center" vertical="center" shrinkToFit="1"/>
    </xf>
    <xf numFmtId="176" fontId="132" fillId="0" borderId="9" xfId="0" applyNumberFormat="1" applyFont="1" applyBorder="1" applyAlignment="1">
      <alignment vertical="center" shrinkToFit="1"/>
    </xf>
    <xf numFmtId="176" fontId="134" fillId="4" borderId="7" xfId="0" applyNumberFormat="1" applyFont="1" applyFill="1" applyBorder="1" applyAlignment="1">
      <alignment vertical="center" shrinkToFit="1"/>
    </xf>
    <xf numFmtId="176" fontId="134" fillId="5" borderId="7" xfId="0" applyNumberFormat="1" applyFont="1" applyFill="1" applyBorder="1" applyAlignment="1">
      <alignment vertical="center" shrinkToFit="1"/>
    </xf>
    <xf numFmtId="176" fontId="132" fillId="0" borderId="7" xfId="0" applyNumberFormat="1" applyFont="1" applyBorder="1" applyAlignment="1">
      <alignment vertical="center" shrinkToFit="1"/>
    </xf>
    <xf numFmtId="176" fontId="134" fillId="0" borderId="16" xfId="0" applyNumberFormat="1" applyFont="1" applyBorder="1" applyAlignment="1">
      <alignment vertical="center" shrinkToFit="1"/>
    </xf>
    <xf numFmtId="5" fontId="121" fillId="0" borderId="33" xfId="0" applyNumberFormat="1" applyFont="1" applyBorder="1" applyAlignment="1">
      <alignment vertical="center" shrinkToFit="1"/>
    </xf>
    <xf numFmtId="0" fontId="133" fillId="0" borderId="29" xfId="0" applyFont="1" applyBorder="1" applyAlignment="1">
      <alignment horizontal="right" vertical="center" shrinkToFit="1"/>
    </xf>
    <xf numFmtId="0" fontId="133" fillId="0" borderId="20" xfId="0" applyFont="1" applyBorder="1" applyAlignment="1">
      <alignment horizontal="left" vertical="center" shrinkToFit="1"/>
    </xf>
    <xf numFmtId="0" fontId="133" fillId="0" borderId="9" xfId="0" applyFont="1" applyBorder="1" applyAlignment="1">
      <alignment horizontal="left" vertical="center" shrinkToFit="1"/>
    </xf>
    <xf numFmtId="177" fontId="133" fillId="0" borderId="16" xfId="0" applyNumberFormat="1" applyFont="1" applyBorder="1" applyAlignment="1">
      <alignment horizontal="center" vertical="center" shrinkToFit="1"/>
    </xf>
    <xf numFmtId="176" fontId="134" fillId="0" borderId="9" xfId="0" applyNumberFormat="1" applyFont="1" applyBorder="1" applyAlignment="1">
      <alignment vertical="center" shrinkToFit="1"/>
    </xf>
    <xf numFmtId="176" fontId="134" fillId="0" borderId="7" xfId="0" applyNumberFormat="1" applyFont="1" applyBorder="1" applyAlignment="1">
      <alignment vertical="center" shrinkToFit="1"/>
    </xf>
    <xf numFmtId="5" fontId="121" fillId="0" borderId="8" xfId="0" applyNumberFormat="1" applyFont="1" applyBorder="1" applyAlignment="1">
      <alignment vertical="center" shrinkToFit="1"/>
    </xf>
    <xf numFmtId="0" fontId="121" fillId="0" borderId="62" xfId="0" applyFont="1" applyBorder="1" applyAlignment="1">
      <alignment horizontal="center" vertical="center" shrinkToFit="1"/>
    </xf>
    <xf numFmtId="0" fontId="121" fillId="0" borderId="63" xfId="0" applyFont="1" applyBorder="1" applyAlignment="1">
      <alignment vertical="center" shrinkToFit="1"/>
    </xf>
    <xf numFmtId="0" fontId="133" fillId="0" borderId="339" xfId="0" applyFont="1" applyBorder="1" applyAlignment="1">
      <alignment horizontal="left" vertical="center" shrinkToFit="1"/>
    </xf>
    <xf numFmtId="0" fontId="133" fillId="0" borderId="64" xfId="0" applyFont="1" applyBorder="1" applyAlignment="1">
      <alignment horizontal="left" vertical="center" shrinkToFit="1"/>
    </xf>
    <xf numFmtId="177" fontId="133" fillId="0" borderId="65" xfId="0" applyNumberFormat="1" applyFont="1" applyBorder="1" applyAlignment="1">
      <alignment horizontal="center" vertical="center" shrinkToFit="1"/>
    </xf>
    <xf numFmtId="176" fontId="134" fillId="0" borderId="64" xfId="0" applyNumberFormat="1" applyFont="1" applyBorder="1" applyAlignment="1">
      <alignment vertical="center" shrinkToFit="1"/>
    </xf>
    <xf numFmtId="176" fontId="134" fillId="4" borderId="66" xfId="0" applyNumberFormat="1" applyFont="1" applyFill="1" applyBorder="1" applyAlignment="1">
      <alignment vertical="center" shrinkToFit="1"/>
    </xf>
    <xf numFmtId="176" fontId="134" fillId="5" borderId="66" xfId="0" applyNumberFormat="1" applyFont="1" applyFill="1" applyBorder="1" applyAlignment="1">
      <alignment vertical="center" shrinkToFit="1"/>
    </xf>
    <xf numFmtId="176" fontId="134" fillId="0" borderId="66" xfId="0" applyNumberFormat="1" applyFont="1" applyBorder="1" applyAlignment="1">
      <alignment vertical="center" shrinkToFit="1"/>
    </xf>
    <xf numFmtId="176" fontId="134" fillId="0" borderId="65" xfId="0" applyNumberFormat="1" applyFont="1" applyBorder="1" applyAlignment="1">
      <alignment vertical="center" shrinkToFit="1"/>
    </xf>
    <xf numFmtId="0" fontId="121" fillId="0" borderId="67" xfId="0" applyFont="1" applyBorder="1" applyAlignment="1">
      <alignment vertical="center" shrinkToFit="1"/>
    </xf>
    <xf numFmtId="0" fontId="121" fillId="0" borderId="0" xfId="0" applyFont="1" applyAlignment="1">
      <alignment horizontal="center" vertical="center" shrinkToFit="1"/>
    </xf>
    <xf numFmtId="0" fontId="121" fillId="0" borderId="0" xfId="0" applyFont="1" applyAlignment="1">
      <alignment vertical="center" shrinkToFit="1"/>
    </xf>
    <xf numFmtId="177" fontId="121" fillId="0" borderId="0" xfId="0" applyNumberFormat="1" applyFont="1" applyAlignment="1">
      <alignment horizontal="center" vertical="center" shrinkToFit="1"/>
    </xf>
    <xf numFmtId="0" fontId="121" fillId="8" borderId="55" xfId="0" applyFont="1" applyFill="1" applyBorder="1" applyAlignment="1">
      <alignment horizontal="center" vertical="center" shrinkToFit="1"/>
    </xf>
    <xf numFmtId="0" fontId="133" fillId="8" borderId="38" xfId="0" applyFont="1" applyFill="1" applyBorder="1" applyAlignment="1">
      <alignment horizontal="left" vertical="center" shrinkToFit="1"/>
    </xf>
    <xf numFmtId="0" fontId="133" fillId="8" borderId="340" xfId="0" applyFont="1" applyFill="1" applyBorder="1" applyAlignment="1">
      <alignment horizontal="left" vertical="center" shrinkToFit="1"/>
    </xf>
    <xf numFmtId="0" fontId="133" fillId="8" borderId="37" xfId="0" applyFont="1" applyFill="1" applyBorder="1" applyAlignment="1">
      <alignment horizontal="left" vertical="center" shrinkToFit="1"/>
    </xf>
    <xf numFmtId="177" fontId="121" fillId="8" borderId="52" xfId="0" applyNumberFormat="1" applyFont="1" applyFill="1" applyBorder="1" applyAlignment="1">
      <alignment horizontal="center" vertical="center" shrinkToFit="1"/>
    </xf>
    <xf numFmtId="176" fontId="132" fillId="8" borderId="37" xfId="0" applyNumberFormat="1" applyFont="1" applyFill="1" applyBorder="1" applyAlignment="1">
      <alignment vertical="center" shrinkToFit="1"/>
    </xf>
    <xf numFmtId="176" fontId="132" fillId="8" borderId="34" xfId="0" applyNumberFormat="1" applyFont="1" applyFill="1" applyBorder="1" applyAlignment="1">
      <alignment vertical="center" shrinkToFit="1"/>
    </xf>
    <xf numFmtId="176" fontId="132" fillId="8" borderId="52" xfId="0" applyNumberFormat="1" applyFont="1" applyFill="1" applyBorder="1" applyAlignment="1">
      <alignment vertical="center" shrinkToFit="1"/>
    </xf>
    <xf numFmtId="0" fontId="121" fillId="8" borderId="39" xfId="0" applyFont="1" applyFill="1" applyBorder="1" applyAlignment="1">
      <alignment vertical="center" shrinkToFit="1"/>
    </xf>
    <xf numFmtId="0" fontId="121" fillId="8" borderId="31" xfId="0" applyFont="1" applyFill="1" applyBorder="1" applyAlignment="1" applyProtection="1">
      <alignment horizontal="center" vertical="center" shrinkToFit="1"/>
      <protection locked="0"/>
    </xf>
    <xf numFmtId="177" fontId="121" fillId="8" borderId="16" xfId="0" applyNumberFormat="1" applyFont="1" applyFill="1" applyBorder="1" applyAlignment="1" applyProtection="1">
      <alignment horizontal="center" vertical="center" shrinkToFit="1"/>
      <protection locked="0"/>
    </xf>
    <xf numFmtId="176" fontId="132" fillId="8" borderId="9" xfId="0" applyNumberFormat="1" applyFont="1" applyFill="1" applyBorder="1" applyAlignment="1" applyProtection="1">
      <alignment vertical="center" shrinkToFit="1"/>
      <protection locked="0"/>
    </xf>
    <xf numFmtId="176" fontId="132" fillId="8" borderId="7" xfId="0" applyNumberFormat="1" applyFont="1" applyFill="1" applyBorder="1" applyAlignment="1" applyProtection="1">
      <alignment vertical="center" shrinkToFit="1"/>
      <protection locked="0"/>
    </xf>
    <xf numFmtId="176" fontId="132" fillId="8" borderId="7" xfId="0" applyNumberFormat="1" applyFont="1" applyFill="1" applyBorder="1" applyAlignment="1">
      <alignment vertical="center" shrinkToFit="1"/>
    </xf>
    <xf numFmtId="176" fontId="132" fillId="8" borderId="16" xfId="0" applyNumberFormat="1" applyFont="1" applyFill="1" applyBorder="1" applyAlignment="1">
      <alignment vertical="center" shrinkToFit="1"/>
    </xf>
    <xf numFmtId="0" fontId="121" fillId="8" borderId="8" xfId="0" applyFont="1" applyFill="1" applyBorder="1" applyAlignment="1">
      <alignment vertical="center" shrinkToFit="1"/>
    </xf>
    <xf numFmtId="0" fontId="121" fillId="8" borderId="31" xfId="0" applyFont="1" applyFill="1" applyBorder="1" applyAlignment="1">
      <alignment horizontal="center" vertical="center" shrinkToFit="1"/>
    </xf>
    <xf numFmtId="0" fontId="121" fillId="8" borderId="20" xfId="0" applyFont="1" applyFill="1" applyBorder="1" applyAlignment="1">
      <alignment horizontal="left" vertical="center" shrinkToFit="1"/>
    </xf>
    <xf numFmtId="0" fontId="121" fillId="8" borderId="9" xfId="0" applyFont="1" applyFill="1" applyBorder="1" applyAlignment="1">
      <alignment horizontal="left" vertical="center" shrinkToFit="1"/>
    </xf>
    <xf numFmtId="177" fontId="121" fillId="8" borderId="16" xfId="0" applyNumberFormat="1" applyFont="1" applyFill="1" applyBorder="1" applyAlignment="1">
      <alignment horizontal="center" vertical="center" shrinkToFit="1"/>
    </xf>
    <xf numFmtId="176" fontId="132" fillId="8" borderId="9" xfId="0" applyNumberFormat="1" applyFont="1" applyFill="1" applyBorder="1" applyAlignment="1">
      <alignment vertical="center" shrinkToFit="1"/>
    </xf>
    <xf numFmtId="176" fontId="134" fillId="8" borderId="7" xfId="0" applyNumberFormat="1" applyFont="1" applyFill="1" applyBorder="1" applyAlignment="1">
      <alignment vertical="center" shrinkToFit="1"/>
    </xf>
    <xf numFmtId="176" fontId="134" fillId="8" borderId="16" xfId="0" applyNumberFormat="1" applyFont="1" applyFill="1" applyBorder="1" applyAlignment="1">
      <alignment vertical="center" shrinkToFit="1"/>
    </xf>
    <xf numFmtId="0" fontId="121" fillId="8" borderId="62" xfId="0" applyFont="1" applyFill="1" applyBorder="1" applyAlignment="1">
      <alignment horizontal="center" vertical="center" shrinkToFit="1"/>
    </xf>
    <xf numFmtId="0" fontId="133" fillId="8" borderId="63" xfId="0" applyFont="1" applyFill="1" applyBorder="1" applyAlignment="1">
      <alignment horizontal="right" vertical="center" shrinkToFit="1"/>
    </xf>
    <xf numFmtId="0" fontId="133" fillId="8" borderId="339" xfId="0" applyFont="1" applyFill="1" applyBorder="1" applyAlignment="1">
      <alignment horizontal="right" vertical="center"/>
    </xf>
    <xf numFmtId="0" fontId="133" fillId="8" borderId="64" xfId="0" applyFont="1" applyFill="1" applyBorder="1" applyAlignment="1">
      <alignment horizontal="left" vertical="center" shrinkToFit="1"/>
    </xf>
    <xf numFmtId="177" fontId="133" fillId="8" borderId="65" xfId="0" applyNumberFormat="1" applyFont="1" applyFill="1" applyBorder="1" applyAlignment="1">
      <alignment horizontal="center" vertical="center" shrinkToFit="1"/>
    </xf>
    <xf numFmtId="176" fontId="134" fillId="8" borderId="64" xfId="0" applyNumberFormat="1" applyFont="1" applyFill="1" applyBorder="1" applyAlignment="1">
      <alignment vertical="center" shrinkToFit="1"/>
    </xf>
    <xf numFmtId="176" fontId="134" fillId="8" borderId="66" xfId="0" applyNumberFormat="1" applyFont="1" applyFill="1" applyBorder="1" applyAlignment="1">
      <alignment vertical="center" shrinkToFit="1"/>
    </xf>
    <xf numFmtId="176" fontId="134" fillId="8" borderId="65" xfId="0" applyNumberFormat="1" applyFont="1" applyFill="1" applyBorder="1" applyAlignment="1">
      <alignment vertical="center" shrinkToFit="1"/>
    </xf>
    <xf numFmtId="0" fontId="121" fillId="8" borderId="67" xfId="0" applyFont="1" applyFill="1" applyBorder="1" applyAlignment="1">
      <alignment vertical="center" shrinkToFit="1"/>
    </xf>
    <xf numFmtId="176" fontId="132" fillId="0" borderId="37" xfId="0" applyNumberFormat="1" applyFont="1" applyBorder="1" applyAlignment="1">
      <alignment vertical="center" shrinkToFit="1"/>
    </xf>
    <xf numFmtId="176" fontId="132" fillId="4" borderId="34" xfId="0" applyNumberFormat="1" applyFont="1" applyFill="1" applyBorder="1" applyAlignment="1">
      <alignment vertical="center" shrinkToFit="1"/>
    </xf>
    <xf numFmtId="176" fontId="132" fillId="5" borderId="34" xfId="0" applyNumberFormat="1" applyFont="1" applyFill="1" applyBorder="1" applyAlignment="1">
      <alignment vertical="center" shrinkToFit="1"/>
    </xf>
    <xf numFmtId="176" fontId="132" fillId="0" borderId="34" xfId="0" applyNumberFormat="1" applyFont="1" applyBorder="1" applyAlignment="1">
      <alignment vertical="center" shrinkToFit="1"/>
    </xf>
    <xf numFmtId="176" fontId="132" fillId="0" borderId="52" xfId="0" applyNumberFormat="1" applyFont="1" applyBorder="1" applyAlignment="1">
      <alignment vertical="center" shrinkToFit="1"/>
    </xf>
    <xf numFmtId="0" fontId="121" fillId="0" borderId="39" xfId="0" applyFont="1" applyBorder="1" applyAlignment="1">
      <alignment vertical="center" shrinkToFit="1"/>
    </xf>
    <xf numFmtId="0" fontId="133" fillId="0" borderId="29" xfId="0" applyFont="1" applyBorder="1" applyAlignment="1">
      <alignment horizontal="left" vertical="center" shrinkToFit="1"/>
    </xf>
    <xf numFmtId="0" fontId="121" fillId="0" borderId="49" xfId="0" applyFont="1" applyBorder="1" applyAlignment="1">
      <alignment horizontal="center" vertical="center" shrinkToFit="1"/>
    </xf>
    <xf numFmtId="0" fontId="133" fillId="0" borderId="42" xfId="0" applyFont="1" applyBorder="1" applyAlignment="1">
      <alignment horizontal="right" vertical="center" shrinkToFit="1"/>
    </xf>
    <xf numFmtId="177" fontId="121" fillId="0" borderId="43" xfId="0" applyNumberFormat="1" applyFont="1" applyBorder="1" applyAlignment="1">
      <alignment horizontal="center" vertical="center" shrinkToFit="1"/>
    </xf>
    <xf numFmtId="176" fontId="132" fillId="0" borderId="41" xfId="0" applyNumberFormat="1" applyFont="1" applyBorder="1" applyAlignment="1">
      <alignment vertical="center" shrinkToFit="1"/>
    </xf>
    <xf numFmtId="176" fontId="132" fillId="4" borderId="2" xfId="0" applyNumberFormat="1" applyFont="1" applyFill="1" applyBorder="1" applyAlignment="1">
      <alignment vertical="center" shrinkToFit="1"/>
    </xf>
    <xf numFmtId="176" fontId="134" fillId="4" borderId="2" xfId="0" applyNumberFormat="1" applyFont="1" applyFill="1" applyBorder="1" applyAlignment="1">
      <alignment vertical="center" shrinkToFit="1"/>
    </xf>
    <xf numFmtId="176" fontId="132" fillId="5" borderId="2" xfId="0" applyNumberFormat="1" applyFont="1" applyFill="1" applyBorder="1" applyAlignment="1">
      <alignment vertical="center" shrinkToFit="1"/>
    </xf>
    <xf numFmtId="176" fontId="134" fillId="5" borderId="2" xfId="0" applyNumberFormat="1" applyFont="1" applyFill="1" applyBorder="1" applyAlignment="1">
      <alignment vertical="center" shrinkToFit="1"/>
    </xf>
    <xf numFmtId="176" fontId="132" fillId="0" borderId="2" xfId="0" applyNumberFormat="1" applyFont="1" applyBorder="1" applyAlignment="1">
      <alignment vertical="center" shrinkToFit="1"/>
    </xf>
    <xf numFmtId="176" fontId="134" fillId="0" borderId="43" xfId="0" applyNumberFormat="1" applyFont="1" applyBorder="1" applyAlignment="1">
      <alignment vertical="center" shrinkToFit="1"/>
    </xf>
    <xf numFmtId="0" fontId="121" fillId="0" borderId="154" xfId="0" applyFont="1" applyBorder="1" applyAlignment="1">
      <alignment horizontal="center" vertical="center" shrinkToFit="1"/>
    </xf>
    <xf numFmtId="0" fontId="121" fillId="0" borderId="22" xfId="0" applyFont="1" applyBorder="1" applyAlignment="1">
      <alignment horizontal="left" vertical="center" shrinkToFit="1"/>
    </xf>
    <xf numFmtId="0" fontId="121" fillId="0" borderId="35" xfId="0" applyFont="1" applyBorder="1" applyAlignment="1">
      <alignment horizontal="left" vertical="center" shrinkToFit="1"/>
    </xf>
    <xf numFmtId="0" fontId="121" fillId="0" borderId="11" xfId="0" applyFont="1" applyBorder="1" applyAlignment="1">
      <alignment horizontal="left" vertical="center" shrinkToFit="1"/>
    </xf>
    <xf numFmtId="177" fontId="121" fillId="0" borderId="337" xfId="0" applyNumberFormat="1" applyFont="1" applyBorder="1" applyAlignment="1">
      <alignment horizontal="center" vertical="center" shrinkToFit="1"/>
    </xf>
    <xf numFmtId="176" fontId="132" fillId="0" borderId="11" xfId="0" applyNumberFormat="1" applyFont="1" applyBorder="1" applyAlignment="1">
      <alignment vertical="center" shrinkToFit="1"/>
    </xf>
    <xf numFmtId="176" fontId="132" fillId="0" borderId="10" xfId="0" applyNumberFormat="1" applyFont="1" applyBorder="1" applyAlignment="1">
      <alignment vertical="center" shrinkToFit="1"/>
    </xf>
    <xf numFmtId="0" fontId="121" fillId="0" borderId="29" xfId="0" applyFont="1" applyBorder="1" applyAlignment="1" applyProtection="1">
      <alignment vertical="center" shrinkToFit="1"/>
      <protection locked="0"/>
    </xf>
    <xf numFmtId="0" fontId="121" fillId="0" borderId="342" xfId="0" applyFont="1" applyBorder="1" applyAlignment="1" applyProtection="1">
      <alignment vertical="center" shrinkToFit="1"/>
      <protection locked="0"/>
    </xf>
    <xf numFmtId="0" fontId="121" fillId="0" borderId="157" xfId="0" applyFont="1" applyBorder="1" applyAlignment="1" applyProtection="1">
      <alignment vertical="center" shrinkToFit="1"/>
      <protection locked="0"/>
    </xf>
    <xf numFmtId="0" fontId="133" fillId="0" borderId="20" xfId="0" applyFont="1" applyBorder="1" applyAlignment="1">
      <alignment horizontal="right" vertical="center" shrinkToFit="1"/>
    </xf>
    <xf numFmtId="0" fontId="121" fillId="0" borderId="49" xfId="0" applyFont="1" applyBorder="1" applyAlignment="1" applyProtection="1">
      <alignment horizontal="center" vertical="center" shrinkToFit="1"/>
      <protection locked="0"/>
    </xf>
    <xf numFmtId="0" fontId="133" fillId="0" borderId="41" xfId="0" applyFont="1" applyBorder="1" applyAlignment="1">
      <alignment horizontal="left" vertical="center" shrinkToFit="1"/>
    </xf>
    <xf numFmtId="176" fontId="132" fillId="5" borderId="34" xfId="0" applyNumberFormat="1" applyFont="1" applyFill="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2" fillId="0" borderId="0" xfId="0" applyFont="1" applyAlignment="1">
      <alignment horizontal="center" vertical="center" shrinkToFit="1"/>
    </xf>
    <xf numFmtId="0" fontId="85" fillId="0" borderId="9" xfId="0" applyFont="1" applyBorder="1" applyAlignment="1" applyProtection="1">
      <alignment horizontal="center" shrinkToFit="1"/>
    </xf>
    <xf numFmtId="0" fontId="36" fillId="3" borderId="0" xfId="0" applyFont="1" applyFill="1" applyBorder="1" applyAlignment="1" applyProtection="1">
      <alignment vertical="center"/>
    </xf>
    <xf numFmtId="0" fontId="46" fillId="3" borderId="35" xfId="0" applyFont="1" applyFill="1" applyBorder="1" applyAlignment="1" applyProtection="1"/>
    <xf numFmtId="0" fontId="121" fillId="0" borderId="11" xfId="0" applyFont="1" applyBorder="1" applyAlignment="1" applyProtection="1">
      <alignment vertical="center" shrinkToFit="1"/>
      <protection locked="0"/>
    </xf>
    <xf numFmtId="183" fontId="37" fillId="3" borderId="35" xfId="13" applyNumberFormat="1" applyFont="1" applyFill="1" applyBorder="1" applyAlignment="1" applyProtection="1">
      <alignment vertical="center"/>
    </xf>
    <xf numFmtId="0" fontId="133" fillId="0" borderId="45" xfId="0" applyFont="1" applyBorder="1" applyAlignment="1">
      <alignment horizontal="center" vertical="center" shrinkToFit="1"/>
    </xf>
    <xf numFmtId="0" fontId="133" fillId="0" borderId="19" xfId="0" applyFont="1" applyBorder="1" applyAlignment="1">
      <alignment horizontal="center" vertical="center" shrinkToFit="1"/>
    </xf>
    <xf numFmtId="0" fontId="121" fillId="0" borderId="345" xfId="0" applyFont="1" applyBorder="1" applyAlignment="1" applyProtection="1">
      <alignment horizontal="center" vertical="center" shrinkToFit="1"/>
      <protection locked="0"/>
    </xf>
    <xf numFmtId="0" fontId="121" fillId="0" borderId="20" xfId="0" applyFont="1" applyBorder="1" applyAlignment="1" applyProtection="1">
      <alignment horizontal="center" vertical="center" shrinkToFit="1"/>
      <protection locked="0"/>
    </xf>
    <xf numFmtId="0" fontId="133" fillId="0" borderId="20" xfId="0" applyFont="1" applyBorder="1" applyAlignment="1">
      <alignment horizontal="center" vertical="center" shrinkToFit="1"/>
    </xf>
    <xf numFmtId="0" fontId="133" fillId="0" borderId="339" xfId="0" applyFont="1" applyBorder="1" applyAlignment="1">
      <alignment horizontal="center" vertical="center" shrinkToFit="1"/>
    </xf>
    <xf numFmtId="0" fontId="133" fillId="8" borderId="340" xfId="0" applyFont="1" applyFill="1" applyBorder="1" applyAlignment="1">
      <alignment horizontal="center" vertical="center" shrinkToFit="1"/>
    </xf>
    <xf numFmtId="0" fontId="121" fillId="8" borderId="345" xfId="0" applyFont="1" applyFill="1" applyBorder="1" applyAlignment="1" applyProtection="1">
      <alignment horizontal="center" vertical="center" shrinkToFit="1"/>
      <protection locked="0"/>
    </xf>
    <xf numFmtId="0" fontId="121" fillId="8" borderId="20" xfId="0" applyFont="1" applyFill="1" applyBorder="1" applyAlignment="1" applyProtection="1">
      <alignment horizontal="center" vertical="center" shrinkToFit="1"/>
      <protection locked="0"/>
    </xf>
    <xf numFmtId="0" fontId="133" fillId="8" borderId="339" xfId="0" applyFont="1" applyFill="1" applyBorder="1" applyAlignment="1">
      <alignment horizontal="center" vertical="center" shrinkToFit="1"/>
    </xf>
    <xf numFmtId="0" fontId="121" fillId="0" borderId="20" xfId="0" applyFont="1" applyBorder="1" applyAlignment="1">
      <alignment horizontal="center" vertical="center" shrinkToFit="1"/>
    </xf>
    <xf numFmtId="0" fontId="133" fillId="0" borderId="1" xfId="0" applyFont="1" applyBorder="1" applyAlignment="1">
      <alignment horizontal="center" vertical="center" shrinkToFit="1"/>
    </xf>
    <xf numFmtId="0" fontId="121" fillId="0" borderId="35" xfId="0" applyFont="1" applyBorder="1" applyAlignment="1">
      <alignment horizontal="center" vertical="center" shrinkToFit="1"/>
    </xf>
    <xf numFmtId="0" fontId="121" fillId="0" borderId="346" xfId="0" applyFont="1" applyBorder="1" applyAlignment="1" applyProtection="1">
      <alignment horizontal="center" vertical="center" shrinkToFit="1"/>
      <protection locked="0"/>
    </xf>
    <xf numFmtId="38" fontId="106" fillId="0" borderId="0" xfId="13" applyFont="1" applyFill="1" applyBorder="1" applyAlignment="1" applyProtection="1">
      <alignment vertical="center"/>
    </xf>
    <xf numFmtId="0" fontId="64" fillId="0" borderId="0" xfId="0" applyFont="1" applyFill="1" applyBorder="1" applyAlignment="1" applyProtection="1">
      <alignment vertical="center"/>
      <protection locked="0"/>
    </xf>
    <xf numFmtId="0" fontId="64" fillId="0" borderId="0" xfId="0" applyFont="1" applyFill="1" applyBorder="1" applyAlignment="1" applyProtection="1">
      <alignment vertical="top" wrapText="1"/>
      <protection locked="0"/>
    </xf>
    <xf numFmtId="0" fontId="133" fillId="0" borderId="22" xfId="0" applyFont="1" applyBorder="1" applyAlignment="1">
      <alignment horizontal="right" vertical="center" shrinkToFit="1"/>
    </xf>
    <xf numFmtId="0" fontId="133" fillId="0" borderId="35" xfId="0" applyFont="1" applyBorder="1" applyAlignment="1">
      <alignment horizontal="right" vertical="center" shrinkToFit="1"/>
    </xf>
    <xf numFmtId="0" fontId="133" fillId="0" borderId="11" xfId="0" applyFont="1" applyBorder="1" applyAlignment="1">
      <alignment horizontal="left" vertical="center" shrinkToFit="1"/>
    </xf>
    <xf numFmtId="0" fontId="121" fillId="0" borderId="349" xfId="0" applyFont="1" applyBorder="1" applyAlignment="1" applyProtection="1">
      <alignment horizontal="center" vertical="center" shrinkToFit="1"/>
      <protection locked="0"/>
    </xf>
    <xf numFmtId="176" fontId="134" fillId="4" borderId="10" xfId="0" applyNumberFormat="1" applyFont="1" applyFill="1" applyBorder="1" applyAlignment="1">
      <alignment vertical="center" shrinkToFit="1"/>
    </xf>
    <xf numFmtId="176" fontId="134" fillId="5" borderId="10" xfId="0" applyNumberFormat="1" applyFont="1" applyFill="1" applyBorder="1" applyAlignment="1">
      <alignment vertical="center" shrinkToFit="1"/>
    </xf>
    <xf numFmtId="176" fontId="134" fillId="0" borderId="337" xfId="0" applyNumberFormat="1" applyFont="1" applyBorder="1" applyAlignment="1">
      <alignment vertical="center" shrinkToFit="1"/>
    </xf>
    <xf numFmtId="0" fontId="121" fillId="0" borderId="350" xfId="0" applyFont="1" applyBorder="1" applyAlignment="1" applyProtection="1">
      <alignment horizontal="center" vertical="center" shrinkToFit="1"/>
      <protection locked="0"/>
    </xf>
    <xf numFmtId="176" fontId="132" fillId="4" borderId="346" xfId="0" applyNumberFormat="1" applyFont="1" applyFill="1" applyBorder="1" applyAlignment="1">
      <alignment vertical="center" shrinkToFit="1"/>
    </xf>
    <xf numFmtId="176" fontId="132" fillId="5" borderId="346" xfId="0" applyNumberFormat="1" applyFont="1" applyFill="1" applyBorder="1" applyAlignment="1">
      <alignment vertical="center" shrinkToFit="1"/>
    </xf>
    <xf numFmtId="176" fontId="132" fillId="0" borderId="346" xfId="0" applyNumberFormat="1" applyFont="1" applyBorder="1" applyAlignment="1">
      <alignment vertical="center" shrinkToFit="1"/>
    </xf>
    <xf numFmtId="0" fontId="121" fillId="0" borderId="352" xfId="0" applyFont="1" applyBorder="1" applyAlignment="1">
      <alignment vertical="center" shrinkToFit="1"/>
    </xf>
    <xf numFmtId="0" fontId="121" fillId="0" borderId="353" xfId="0" applyFont="1" applyBorder="1" applyAlignment="1" applyProtection="1">
      <alignment horizontal="center" vertical="center" shrinkToFit="1"/>
      <protection locked="0"/>
    </xf>
    <xf numFmtId="49" fontId="133" fillId="0" borderId="29" xfId="0" applyNumberFormat="1" applyFont="1" applyBorder="1" applyAlignment="1">
      <alignment horizontal="right" vertical="center" shrinkToFit="1"/>
    </xf>
    <xf numFmtId="49" fontId="133" fillId="0" borderId="1" xfId="0" applyNumberFormat="1" applyFont="1" applyBorder="1" applyAlignment="1">
      <alignment horizontal="right" vertical="center" shrinkToFit="1"/>
    </xf>
    <xf numFmtId="176" fontId="134" fillId="4" borderId="346" xfId="0" applyNumberFormat="1" applyFont="1" applyFill="1" applyBorder="1" applyAlignment="1">
      <alignment vertical="center" shrinkToFit="1"/>
    </xf>
    <xf numFmtId="176" fontId="134" fillId="5" borderId="346" xfId="0" applyNumberFormat="1" applyFont="1" applyFill="1" applyBorder="1" applyAlignment="1">
      <alignment vertical="center" shrinkToFit="1"/>
    </xf>
    <xf numFmtId="176" fontId="134" fillId="0" borderId="351" xfId="0" applyNumberFormat="1" applyFont="1" applyBorder="1" applyAlignment="1">
      <alignment vertical="center" shrinkToFit="1"/>
    </xf>
    <xf numFmtId="49" fontId="133" fillId="0" borderId="22" xfId="0" applyNumberFormat="1" applyFont="1" applyBorder="1" applyAlignment="1">
      <alignment horizontal="right" vertical="center" shrinkToFit="1"/>
    </xf>
    <xf numFmtId="0" fontId="121" fillId="0" borderId="42" xfId="0" applyFont="1" applyBorder="1" applyAlignment="1" applyProtection="1">
      <alignment vertical="center" shrinkToFit="1"/>
      <protection locked="0"/>
    </xf>
    <xf numFmtId="0" fontId="121" fillId="0" borderId="354" xfId="0" applyFont="1" applyBorder="1" applyAlignment="1" applyProtection="1">
      <alignment vertical="center" shrinkToFit="1"/>
      <protection locked="0"/>
    </xf>
    <xf numFmtId="0" fontId="121" fillId="0" borderId="355" xfId="0" applyFont="1" applyBorder="1" applyAlignment="1" applyProtection="1">
      <alignment vertical="center" shrinkToFit="1"/>
      <protection locked="0"/>
    </xf>
    <xf numFmtId="0" fontId="121" fillId="0" borderId="1" xfId="0" applyFont="1" applyBorder="1" applyAlignment="1" applyProtection="1">
      <alignment horizontal="center" vertical="center" shrinkToFit="1"/>
      <protection locked="0"/>
    </xf>
    <xf numFmtId="177" fontId="121" fillId="0" borderId="43" xfId="0" applyNumberFormat="1" applyFont="1" applyBorder="1" applyAlignment="1" applyProtection="1">
      <alignment horizontal="center" vertical="center" shrinkToFit="1"/>
      <protection locked="0"/>
    </xf>
    <xf numFmtId="176" fontId="132" fillId="0" borderId="41" xfId="0" applyNumberFormat="1" applyFont="1" applyBorder="1" applyAlignment="1" applyProtection="1">
      <alignment vertical="center" shrinkToFit="1"/>
      <protection locked="0"/>
    </xf>
    <xf numFmtId="176" fontId="132" fillId="4" borderId="2" xfId="0" applyNumberFormat="1" applyFont="1" applyFill="1" applyBorder="1" applyAlignment="1" applyProtection="1">
      <alignment vertical="center" shrinkToFit="1"/>
      <protection locked="0"/>
    </xf>
    <xf numFmtId="176" fontId="132" fillId="5" borderId="2" xfId="0" applyNumberFormat="1" applyFont="1" applyFill="1" applyBorder="1" applyAlignment="1" applyProtection="1">
      <alignment vertical="center" shrinkToFit="1"/>
      <protection locked="0"/>
    </xf>
    <xf numFmtId="176" fontId="132" fillId="0" borderId="43" xfId="0" applyNumberFormat="1" applyFont="1" applyBorder="1" applyAlignment="1">
      <alignment vertical="center" shrinkToFit="1"/>
    </xf>
    <xf numFmtId="0" fontId="133" fillId="0" borderId="88" xfId="0" applyFont="1" applyBorder="1" applyAlignment="1">
      <alignment horizontal="right" vertical="center" shrinkToFit="1"/>
    </xf>
    <xf numFmtId="49" fontId="133" fillId="0" borderId="89" xfId="0" applyNumberFormat="1" applyFont="1" applyBorder="1" applyAlignment="1">
      <alignment horizontal="right" vertical="center" shrinkToFit="1"/>
    </xf>
    <xf numFmtId="0" fontId="133" fillId="0" borderId="90" xfId="0" applyFont="1" applyBorder="1" applyAlignment="1">
      <alignment horizontal="left" vertical="center" shrinkToFit="1"/>
    </xf>
    <xf numFmtId="0" fontId="121" fillId="0" borderId="356" xfId="0" applyFont="1" applyBorder="1" applyAlignment="1" applyProtection="1">
      <alignment horizontal="center" vertical="center" shrinkToFit="1"/>
      <protection locked="0"/>
    </xf>
    <xf numFmtId="177" fontId="121" fillId="0" borderId="351" xfId="0" applyNumberFormat="1" applyFont="1" applyBorder="1" applyAlignment="1">
      <alignment horizontal="center" vertical="center" shrinkToFit="1"/>
    </xf>
    <xf numFmtId="176" fontId="132" fillId="0" borderId="90" xfId="0" applyNumberFormat="1" applyFont="1" applyBorder="1" applyAlignment="1">
      <alignment vertical="center" shrinkToFit="1"/>
    </xf>
    <xf numFmtId="0" fontId="121" fillId="0" borderId="29" xfId="0" applyFont="1" applyBorder="1" applyAlignment="1" applyProtection="1">
      <alignment vertical="center" shrinkToFit="1"/>
      <protection locked="0"/>
    </xf>
    <xf numFmtId="0" fontId="133" fillId="0" borderId="89" xfId="0" applyFont="1" applyBorder="1" applyAlignment="1">
      <alignment horizontal="right" vertical="center" shrinkToFit="1"/>
    </xf>
    <xf numFmtId="0" fontId="33" fillId="0" borderId="0" xfId="0" applyFont="1" applyFill="1" applyAlignment="1" applyProtection="1">
      <alignment horizontal="right" vertical="center"/>
    </xf>
    <xf numFmtId="0" fontId="33" fillId="0" borderId="0" xfId="0" applyFont="1" applyFill="1" applyAlignment="1" applyProtection="1">
      <alignment vertical="center"/>
    </xf>
    <xf numFmtId="0" fontId="26" fillId="0" borderId="0" xfId="0" applyFont="1" applyFill="1" applyAlignment="1" applyProtection="1">
      <alignment vertical="center"/>
    </xf>
    <xf numFmtId="0" fontId="34" fillId="0" borderId="0" xfId="0" applyFont="1" applyFill="1" applyAlignment="1" applyProtection="1">
      <alignment vertical="center"/>
    </xf>
    <xf numFmtId="0" fontId="33" fillId="0" borderId="0" xfId="0" applyFont="1" applyFill="1" applyAlignment="1" applyProtection="1">
      <alignment vertical="center"/>
      <protection locked="0"/>
    </xf>
    <xf numFmtId="0" fontId="24" fillId="0" borderId="0" xfId="0" applyFont="1" applyProtection="1">
      <protection locked="0"/>
    </xf>
    <xf numFmtId="0" fontId="33" fillId="0" borderId="29" xfId="0" applyFont="1" applyFill="1" applyBorder="1" applyAlignment="1" applyProtection="1">
      <alignment vertical="center" wrapText="1"/>
      <protection locked="0"/>
    </xf>
    <xf numFmtId="0" fontId="24" fillId="0" borderId="0" xfId="0" applyFont="1" applyProtection="1"/>
    <xf numFmtId="0" fontId="34" fillId="0" borderId="0" xfId="0" applyFont="1" applyFill="1" applyAlignment="1" applyProtection="1">
      <alignment vertical="center"/>
      <protection locked="0"/>
    </xf>
    <xf numFmtId="0" fontId="33" fillId="0" borderId="9" xfId="0" applyFont="1" applyFill="1" applyBorder="1" applyAlignment="1" applyProtection="1">
      <alignment vertical="center" wrapText="1"/>
      <protection locked="0"/>
    </xf>
    <xf numFmtId="0" fontId="33" fillId="0" borderId="20" xfId="0" applyFont="1" applyFill="1" applyBorder="1" applyAlignment="1" applyProtection="1">
      <alignment horizontal="center" vertical="center" wrapText="1"/>
      <protection locked="0"/>
    </xf>
    <xf numFmtId="0" fontId="0" fillId="21" borderId="0" xfId="0" applyFill="1" applyAlignment="1">
      <alignment vertical="center"/>
    </xf>
    <xf numFmtId="0" fontId="69" fillId="21" borderId="0" xfId="0" applyFont="1" applyFill="1" applyAlignment="1">
      <alignment vertical="center"/>
    </xf>
    <xf numFmtId="0" fontId="0" fillId="21" borderId="0" xfId="0" applyFill="1" applyAlignment="1">
      <alignment horizontal="center" vertical="center"/>
    </xf>
    <xf numFmtId="176" fontId="0" fillId="21" borderId="0" xfId="0" applyNumberFormat="1" applyFill="1" applyAlignment="1">
      <alignment vertical="center"/>
    </xf>
    <xf numFmtId="176" fontId="0" fillId="21" borderId="0" xfId="0" applyNumberFormat="1" applyFill="1" applyAlignment="1">
      <alignment horizontal="center" vertical="center"/>
    </xf>
    <xf numFmtId="0" fontId="42" fillId="21" borderId="0" xfId="0" applyFont="1" applyFill="1" applyAlignment="1">
      <alignment horizontal="center" vertical="center" shrinkToFit="1"/>
    </xf>
    <xf numFmtId="0" fontId="0" fillId="0" borderId="0" xfId="0" applyAlignment="1">
      <alignment vertical="center"/>
    </xf>
    <xf numFmtId="0" fontId="0" fillId="21" borderId="0" xfId="0" applyFill="1" applyAlignment="1">
      <alignment vertical="center" shrinkToFit="1"/>
    </xf>
    <xf numFmtId="0" fontId="130" fillId="21" borderId="0" xfId="0" applyFont="1" applyFill="1" applyAlignment="1">
      <alignment vertical="center"/>
    </xf>
    <xf numFmtId="0" fontId="121" fillId="0" borderId="51" xfId="0" applyFont="1" applyBorder="1" applyAlignment="1">
      <alignment vertical="center" shrinkToFit="1"/>
    </xf>
    <xf numFmtId="0" fontId="121" fillId="0" borderId="51" xfId="0" applyFont="1" applyBorder="1" applyAlignment="1">
      <alignment horizontal="center" vertical="center" shrinkToFit="1"/>
    </xf>
    <xf numFmtId="176" fontId="121" fillId="0" borderId="51" xfId="0" applyNumberFormat="1" applyFont="1" applyBorder="1" applyAlignment="1">
      <alignment vertical="center" shrinkToFit="1"/>
    </xf>
    <xf numFmtId="176" fontId="121" fillId="0" borderId="51" xfId="0" applyNumberFormat="1" applyFont="1" applyBorder="1" applyAlignment="1">
      <alignment horizontal="center" vertical="center" shrinkToFit="1"/>
    </xf>
    <xf numFmtId="0" fontId="128" fillId="0" borderId="51" xfId="0" applyFont="1" applyBorder="1" applyAlignment="1">
      <alignment horizontal="center" vertical="center" shrinkToFit="1"/>
    </xf>
    <xf numFmtId="0" fontId="0" fillId="0" borderId="57" xfId="0" applyBorder="1" applyAlignment="1">
      <alignment vertical="center"/>
    </xf>
    <xf numFmtId="0" fontId="121" fillId="0" borderId="44" xfId="0" applyFont="1" applyBorder="1" applyAlignment="1">
      <alignment vertical="center" shrinkToFit="1"/>
    </xf>
    <xf numFmtId="0" fontId="121" fillId="0" borderId="334" xfId="0" applyFont="1" applyBorder="1" applyAlignment="1">
      <alignment vertical="center" shrinkToFit="1"/>
    </xf>
    <xf numFmtId="0" fontId="121" fillId="0" borderId="59" xfId="0" applyFont="1" applyBorder="1" applyAlignment="1">
      <alignment vertical="center" shrinkToFit="1"/>
    </xf>
    <xf numFmtId="0" fontId="121" fillId="0" borderId="39" xfId="0" applyFont="1" applyBorder="1" applyAlignment="1">
      <alignment horizontal="center" vertical="center" shrinkToFit="1"/>
    </xf>
    <xf numFmtId="0" fontId="121" fillId="0" borderId="15" xfId="0" applyFont="1" applyBorder="1" applyAlignment="1">
      <alignment horizontal="center" vertical="center" shrinkToFit="1"/>
    </xf>
    <xf numFmtId="0" fontId="121" fillId="0" borderId="335" xfId="0" applyFont="1" applyBorder="1" applyAlignment="1">
      <alignment horizontal="center" vertical="center" shrinkToFit="1"/>
    </xf>
    <xf numFmtId="0" fontId="121" fillId="0" borderId="60" xfId="0" applyFont="1" applyBorder="1" applyAlignment="1">
      <alignment horizontal="center" vertical="center" shrinkToFit="1"/>
    </xf>
    <xf numFmtId="0" fontId="121" fillId="0" borderId="8" xfId="0" applyFont="1" applyBorder="1" applyAlignment="1">
      <alignment horizontal="center" vertical="center" shrinkToFit="1"/>
    </xf>
    <xf numFmtId="0" fontId="121" fillId="0" borderId="58" xfId="0" applyFont="1" applyBorder="1" applyAlignment="1">
      <alignment vertical="center" shrinkToFit="1"/>
    </xf>
    <xf numFmtId="0" fontId="121" fillId="0" borderId="336" xfId="0" applyFont="1" applyBorder="1" applyAlignment="1">
      <alignment vertical="center" shrinkToFit="1"/>
    </xf>
    <xf numFmtId="0" fontId="121" fillId="0" borderId="61" xfId="0" applyFont="1" applyBorder="1" applyAlignment="1">
      <alignment vertical="center" shrinkToFit="1"/>
    </xf>
    <xf numFmtId="176" fontId="121" fillId="4" borderId="2" xfId="0" applyNumberFormat="1" applyFont="1" applyFill="1" applyBorder="1" applyAlignment="1">
      <alignment horizontal="center" vertical="center" shrinkToFit="1"/>
    </xf>
    <xf numFmtId="176" fontId="121" fillId="5" borderId="2" xfId="0" applyNumberFormat="1" applyFont="1" applyFill="1" applyBorder="1" applyAlignment="1">
      <alignment horizontal="center" vertical="center" shrinkToFit="1"/>
    </xf>
    <xf numFmtId="176" fontId="121" fillId="0" borderId="2" xfId="0" applyNumberFormat="1" applyFont="1" applyBorder="1" applyAlignment="1">
      <alignment horizontal="center" vertical="center" shrinkToFit="1"/>
    </xf>
    <xf numFmtId="176" fontId="121" fillId="0" borderId="43" xfId="0" applyNumberFormat="1" applyFont="1" applyBorder="1" applyAlignment="1">
      <alignment horizontal="center" vertical="center" shrinkToFit="1"/>
    </xf>
    <xf numFmtId="0" fontId="121" fillId="0" borderId="21" xfId="0" applyFont="1" applyBorder="1" applyAlignment="1">
      <alignment vertical="center" shrinkToFit="1"/>
    </xf>
    <xf numFmtId="176" fontId="132" fillId="0" borderId="12" xfId="0" applyNumberFormat="1" applyFont="1" applyBorder="1" applyAlignment="1">
      <alignment vertical="center" shrinkToFit="1"/>
    </xf>
    <xf numFmtId="176" fontId="132" fillId="4" borderId="3" xfId="0" applyNumberFormat="1" applyFont="1" applyFill="1" applyBorder="1" applyAlignment="1">
      <alignment vertical="center" shrinkToFit="1"/>
    </xf>
    <xf numFmtId="176" fontId="132" fillId="5" borderId="3" xfId="0" applyNumberFormat="1" applyFont="1" applyFill="1" applyBorder="1" applyAlignment="1">
      <alignment vertical="center" shrinkToFit="1"/>
    </xf>
    <xf numFmtId="176" fontId="132" fillId="0" borderId="3" xfId="0" applyNumberFormat="1" applyFont="1" applyBorder="1" applyAlignment="1">
      <alignment vertical="center" shrinkToFit="1"/>
    </xf>
    <xf numFmtId="176" fontId="132" fillId="0" borderId="17" xfId="0" applyNumberFormat="1" applyFont="1" applyBorder="1" applyAlignment="1">
      <alignment vertical="center" shrinkToFit="1"/>
    </xf>
    <xf numFmtId="0" fontId="121" fillId="0" borderId="57" xfId="0" applyFont="1" applyBorder="1" applyAlignment="1">
      <alignment vertical="center" shrinkToFit="1"/>
    </xf>
    <xf numFmtId="0" fontId="121" fillId="0" borderId="56" xfId="0" applyFont="1" applyBorder="1" applyAlignment="1">
      <alignment horizontal="center" vertical="center" shrinkToFit="1"/>
    </xf>
    <xf numFmtId="0" fontId="133" fillId="0" borderId="47" xfId="0" applyFont="1" applyBorder="1" applyAlignment="1">
      <alignment horizontal="left" vertical="center" shrinkToFit="1"/>
    </xf>
    <xf numFmtId="0" fontId="133" fillId="0" borderId="45" xfId="0" applyFont="1" applyBorder="1" applyAlignment="1">
      <alignment horizontal="left" vertical="center" shrinkToFit="1"/>
    </xf>
    <xf numFmtId="0" fontId="133" fillId="0" borderId="46" xfId="0" applyFont="1" applyBorder="1" applyAlignment="1">
      <alignment horizontal="left" vertical="center" shrinkToFit="1"/>
    </xf>
    <xf numFmtId="177" fontId="121" fillId="0" borderId="48" xfId="0" applyNumberFormat="1" applyFont="1" applyBorder="1" applyAlignment="1">
      <alignment horizontal="center" vertical="center" shrinkToFit="1"/>
    </xf>
    <xf numFmtId="176" fontId="132" fillId="0" borderId="46" xfId="0" applyNumberFormat="1" applyFont="1" applyBorder="1" applyAlignment="1" applyProtection="1">
      <alignment vertical="center" shrinkToFit="1"/>
      <protection locked="0"/>
    </xf>
    <xf numFmtId="176" fontId="134" fillId="4" borderId="32" xfId="0" applyNumberFormat="1" applyFont="1" applyFill="1" applyBorder="1" applyAlignment="1">
      <alignment vertical="center" shrinkToFit="1"/>
    </xf>
    <xf numFmtId="176" fontId="134" fillId="5" borderId="32" xfId="0" applyNumberFormat="1" applyFont="1" applyFill="1" applyBorder="1" applyAlignment="1">
      <alignment vertical="center" shrinkToFit="1"/>
    </xf>
    <xf numFmtId="176" fontId="132" fillId="0" borderId="32" xfId="0" applyNumberFormat="1" applyFont="1" applyBorder="1" applyAlignment="1">
      <alignment vertical="center" shrinkToFit="1"/>
    </xf>
    <xf numFmtId="176" fontId="134" fillId="0" borderId="48" xfId="0" applyNumberFormat="1" applyFont="1" applyBorder="1" applyAlignment="1">
      <alignment vertical="center" shrinkToFit="1"/>
    </xf>
    <xf numFmtId="0" fontId="121" fillId="0" borderId="33" xfId="0" applyFont="1" applyBorder="1" applyAlignment="1">
      <alignment vertical="center" shrinkToFit="1"/>
    </xf>
    <xf numFmtId="0" fontId="121" fillId="0" borderId="13" xfId="0" applyFont="1" applyBorder="1" applyAlignment="1">
      <alignment horizontal="center" vertical="center" shrinkToFit="1"/>
    </xf>
    <xf numFmtId="0" fontId="133" fillId="0" borderId="18" xfId="0" applyFont="1" applyBorder="1" applyAlignment="1">
      <alignment horizontal="right" vertical="center" shrinkToFit="1"/>
    </xf>
    <xf numFmtId="0" fontId="133" fillId="0" borderId="19" xfId="0" applyFont="1" applyBorder="1" applyAlignment="1">
      <alignment horizontal="right" vertical="center" shrinkToFit="1"/>
    </xf>
    <xf numFmtId="0" fontId="133" fillId="0" borderId="6" xfId="0" applyFont="1" applyBorder="1" applyAlignment="1">
      <alignment horizontal="right" vertical="center" shrinkToFit="1"/>
    </xf>
    <xf numFmtId="177" fontId="121" fillId="0" borderId="23" xfId="0" applyNumberFormat="1" applyFont="1" applyBorder="1" applyAlignment="1">
      <alignment horizontal="center" vertical="center" shrinkToFit="1"/>
    </xf>
    <xf numFmtId="176" fontId="132" fillId="0" borderId="6" xfId="0" applyNumberFormat="1" applyFont="1" applyBorder="1" applyAlignment="1">
      <alignment vertical="center" shrinkToFit="1"/>
    </xf>
    <xf numFmtId="176" fontId="132" fillId="4" borderId="4" xfId="0" applyNumberFormat="1" applyFont="1" applyFill="1" applyBorder="1" applyAlignment="1">
      <alignment vertical="center" shrinkToFit="1"/>
    </xf>
    <xf numFmtId="176" fontId="134" fillId="4" borderId="4" xfId="0" applyNumberFormat="1" applyFont="1" applyFill="1" applyBorder="1" applyAlignment="1">
      <alignment vertical="center" shrinkToFit="1"/>
    </xf>
    <xf numFmtId="176" fontId="132" fillId="5" borderId="4" xfId="0" applyNumberFormat="1" applyFont="1" applyFill="1" applyBorder="1" applyAlignment="1">
      <alignment vertical="center" shrinkToFit="1"/>
    </xf>
    <xf numFmtId="176" fontId="134" fillId="5" borderId="4" xfId="0" applyNumberFormat="1" applyFont="1" applyFill="1" applyBorder="1" applyAlignment="1">
      <alignment vertical="center" shrinkToFit="1"/>
    </xf>
    <xf numFmtId="176" fontId="132" fillId="0" borderId="0" xfId="0" applyNumberFormat="1" applyFont="1" applyAlignment="1">
      <alignment vertical="center" shrinkToFit="1"/>
    </xf>
    <xf numFmtId="176" fontId="134" fillId="0" borderId="23" xfId="0" applyNumberFormat="1" applyFont="1" applyBorder="1" applyAlignment="1">
      <alignment vertical="center" shrinkToFit="1"/>
    </xf>
    <xf numFmtId="0" fontId="121" fillId="0" borderId="5" xfId="0" applyFont="1" applyBorder="1" applyAlignment="1">
      <alignment vertical="center" shrinkToFit="1"/>
    </xf>
    <xf numFmtId="176" fontId="132" fillId="0" borderId="46" xfId="0" applyNumberFormat="1" applyFont="1" applyBorder="1" applyAlignment="1">
      <alignment vertical="center" shrinkToFit="1"/>
    </xf>
    <xf numFmtId="176" fontId="132" fillId="4" borderId="32" xfId="0" applyNumberFormat="1" applyFont="1" applyFill="1" applyBorder="1" applyAlignment="1">
      <alignment vertical="center" shrinkToFit="1"/>
    </xf>
    <xf numFmtId="176" fontId="132" fillId="5" borderId="32" xfId="0" applyNumberFormat="1" applyFont="1" applyFill="1" applyBorder="1" applyAlignment="1">
      <alignment vertical="center" shrinkToFit="1"/>
    </xf>
    <xf numFmtId="176" fontId="132" fillId="0" borderId="48" xfId="0" applyNumberFormat="1" applyFont="1" applyBorder="1" applyAlignment="1">
      <alignment vertical="center" shrinkToFit="1"/>
    </xf>
    <xf numFmtId="0" fontId="121" fillId="0" borderId="31" xfId="0" applyFont="1" applyBorder="1" applyAlignment="1" applyProtection="1">
      <alignment horizontal="center" vertical="center" shrinkToFit="1"/>
      <protection locked="0"/>
    </xf>
    <xf numFmtId="177" fontId="121" fillId="0" borderId="16" xfId="0" applyNumberFormat="1" applyFont="1" applyBorder="1" applyAlignment="1" applyProtection="1">
      <alignment horizontal="center" vertical="center" shrinkToFit="1"/>
      <protection locked="0"/>
    </xf>
    <xf numFmtId="176" fontId="132" fillId="0" borderId="9" xfId="0" applyNumberFormat="1" applyFont="1" applyBorder="1" applyAlignment="1" applyProtection="1">
      <alignment vertical="center" shrinkToFit="1"/>
      <protection locked="0"/>
    </xf>
    <xf numFmtId="176" fontId="132" fillId="4" borderId="7" xfId="0" applyNumberFormat="1" applyFont="1" applyFill="1" applyBorder="1" applyAlignment="1" applyProtection="1">
      <alignment vertical="center" shrinkToFit="1"/>
      <protection locked="0"/>
    </xf>
    <xf numFmtId="176" fontId="132" fillId="4" borderId="7" xfId="0" applyNumberFormat="1" applyFont="1" applyFill="1" applyBorder="1" applyAlignment="1">
      <alignment vertical="center" shrinkToFit="1"/>
    </xf>
    <xf numFmtId="176" fontId="132" fillId="5" borderId="7" xfId="0" applyNumberFormat="1" applyFont="1" applyFill="1" applyBorder="1" applyAlignment="1" applyProtection="1">
      <alignment vertical="center" shrinkToFit="1"/>
      <protection locked="0"/>
    </xf>
    <xf numFmtId="176" fontId="132" fillId="5" borderId="7" xfId="0" applyNumberFormat="1" applyFont="1" applyFill="1" applyBorder="1" applyAlignment="1">
      <alignment vertical="center" shrinkToFit="1"/>
    </xf>
    <xf numFmtId="176" fontId="132" fillId="0" borderId="7" xfId="0" applyNumberFormat="1" applyFont="1" applyBorder="1" applyAlignment="1" applyProtection="1">
      <alignment vertical="center" shrinkToFit="1"/>
      <protection locked="0"/>
    </xf>
    <xf numFmtId="176" fontId="132" fillId="0" borderId="16" xfId="0" applyNumberFormat="1" applyFont="1" applyBorder="1" applyAlignment="1">
      <alignment vertical="center" shrinkToFit="1"/>
    </xf>
    <xf numFmtId="0" fontId="121" fillId="0" borderId="8" xfId="0" applyFont="1" applyBorder="1" applyAlignment="1">
      <alignment vertical="center" shrinkToFit="1"/>
    </xf>
    <xf numFmtId="0" fontId="121" fillId="0" borderId="154" xfId="0" applyFont="1" applyBorder="1" applyAlignment="1" applyProtection="1">
      <alignment horizontal="center" vertical="center" shrinkToFit="1"/>
      <protection locked="0"/>
    </xf>
    <xf numFmtId="0" fontId="121" fillId="0" borderId="35" xfId="0" applyFont="1" applyBorder="1" applyAlignment="1" applyProtection="1">
      <alignment vertical="center" shrinkToFit="1"/>
      <protection locked="0"/>
    </xf>
    <xf numFmtId="177" fontId="121" fillId="0" borderId="337" xfId="0" applyNumberFormat="1" applyFont="1" applyBorder="1" applyAlignment="1" applyProtection="1">
      <alignment horizontal="center" vertical="center" shrinkToFit="1"/>
      <protection locked="0"/>
    </xf>
    <xf numFmtId="176" fontId="132" fillId="0" borderId="11" xfId="0" applyNumberFormat="1" applyFont="1" applyBorder="1" applyAlignment="1" applyProtection="1">
      <alignment vertical="center" shrinkToFit="1"/>
      <protection locked="0"/>
    </xf>
    <xf numFmtId="176" fontId="132" fillId="4" borderId="10" xfId="0" applyNumberFormat="1" applyFont="1" applyFill="1" applyBorder="1" applyAlignment="1" applyProtection="1">
      <alignment vertical="center" shrinkToFit="1"/>
      <protection locked="0"/>
    </xf>
    <xf numFmtId="176" fontId="132" fillId="4" borderId="10" xfId="0" applyNumberFormat="1" applyFont="1" applyFill="1" applyBorder="1" applyAlignment="1">
      <alignment vertical="center" shrinkToFit="1"/>
    </xf>
    <xf numFmtId="176" fontId="132" fillId="5" borderId="10" xfId="0" applyNumberFormat="1" applyFont="1" applyFill="1" applyBorder="1" applyAlignment="1" applyProtection="1">
      <alignment vertical="center" shrinkToFit="1"/>
      <protection locked="0"/>
    </xf>
    <xf numFmtId="176" fontId="132" fillId="5" borderId="10" xfId="0" applyNumberFormat="1" applyFont="1" applyFill="1" applyBorder="1" applyAlignment="1">
      <alignment vertical="center" shrinkToFit="1"/>
    </xf>
    <xf numFmtId="176" fontId="132" fillId="0" borderId="10" xfId="0" applyNumberFormat="1" applyFont="1" applyBorder="1" applyAlignment="1" applyProtection="1">
      <alignment vertical="center" shrinkToFit="1"/>
      <protection locked="0"/>
    </xf>
    <xf numFmtId="176" fontId="132" fillId="0" borderId="337" xfId="0" applyNumberFormat="1" applyFont="1" applyBorder="1" applyAlignment="1">
      <alignment vertical="center" shrinkToFit="1"/>
    </xf>
    <xf numFmtId="0" fontId="121" fillId="0" borderId="338" xfId="0" applyFont="1" applyBorder="1" applyAlignment="1">
      <alignment vertical="center" shrinkToFit="1"/>
    </xf>
    <xf numFmtId="0" fontId="133" fillId="0" borderId="45" xfId="0" applyFont="1" applyBorder="1" applyAlignment="1">
      <alignment horizontal="right" vertical="center" shrinkToFit="1"/>
    </xf>
    <xf numFmtId="177" fontId="133" fillId="0" borderId="48" xfId="0" applyNumberFormat="1" applyFont="1" applyBorder="1" applyAlignment="1">
      <alignment horizontal="center" vertical="center" shrinkToFit="1"/>
    </xf>
    <xf numFmtId="176" fontId="134" fillId="0" borderId="46" xfId="0" applyNumberFormat="1" applyFont="1" applyBorder="1" applyAlignment="1">
      <alignment vertical="center" shrinkToFit="1"/>
    </xf>
    <xf numFmtId="176" fontId="134" fillId="0" borderId="32" xfId="0" applyNumberFormat="1" applyFont="1" applyBorder="1" applyAlignment="1">
      <alignment vertical="center" shrinkToFit="1"/>
    </xf>
    <xf numFmtId="177" fontId="133" fillId="0" borderId="23" xfId="0" applyNumberFormat="1" applyFont="1" applyBorder="1" applyAlignment="1">
      <alignment horizontal="center" vertical="center" shrinkToFit="1"/>
    </xf>
    <xf numFmtId="176" fontId="134" fillId="0" borderId="6" xfId="0" applyNumberFormat="1" applyFont="1" applyBorder="1" applyAlignment="1">
      <alignment vertical="center" shrinkToFit="1"/>
    </xf>
    <xf numFmtId="176" fontId="134" fillId="0" borderId="4" xfId="0" applyNumberFormat="1" applyFont="1" applyBorder="1" applyAlignment="1">
      <alignment vertical="center" shrinkToFit="1"/>
    </xf>
    <xf numFmtId="176" fontId="134" fillId="0" borderId="9" xfId="0" applyNumberFormat="1" applyFont="1" applyBorder="1" applyAlignment="1" applyProtection="1">
      <alignment vertical="center" shrinkToFit="1"/>
      <protection locked="0"/>
    </xf>
    <xf numFmtId="0" fontId="121" fillId="0" borderId="20" xfId="0" applyFont="1" applyBorder="1" applyAlignment="1">
      <alignment horizontal="right" vertical="center" shrinkToFit="1"/>
    </xf>
    <xf numFmtId="0" fontId="121" fillId="0" borderId="9" xfId="0" applyFont="1" applyBorder="1" applyAlignment="1">
      <alignment horizontal="left" vertical="center" shrinkToFit="1"/>
    </xf>
    <xf numFmtId="177" fontId="121" fillId="0" borderId="16" xfId="0" applyNumberFormat="1" applyFont="1" applyBorder="1" applyAlignment="1">
      <alignment horizontal="center" vertical="center" shrinkToFit="1"/>
    </xf>
    <xf numFmtId="176" fontId="132" fillId="0" borderId="9" xfId="0" applyNumberFormat="1" applyFont="1" applyBorder="1" applyAlignment="1">
      <alignment vertical="center" shrinkToFit="1"/>
    </xf>
    <xf numFmtId="176" fontId="134" fillId="4" borderId="7" xfId="0" applyNumberFormat="1" applyFont="1" applyFill="1" applyBorder="1" applyAlignment="1">
      <alignment vertical="center" shrinkToFit="1"/>
    </xf>
    <xf numFmtId="176" fontId="134" fillId="5" borderId="7" xfId="0" applyNumberFormat="1" applyFont="1" applyFill="1" applyBorder="1" applyAlignment="1">
      <alignment vertical="center" shrinkToFit="1"/>
    </xf>
    <xf numFmtId="176" fontId="132" fillId="0" borderId="7" xfId="0" applyNumberFormat="1" applyFont="1" applyBorder="1" applyAlignment="1">
      <alignment vertical="center" shrinkToFit="1"/>
    </xf>
    <xf numFmtId="176" fontId="134" fillId="0" borderId="16" xfId="0" applyNumberFormat="1" applyFont="1" applyBorder="1" applyAlignment="1">
      <alignment vertical="center" shrinkToFit="1"/>
    </xf>
    <xf numFmtId="5" fontId="121" fillId="0" borderId="33" xfId="0" applyNumberFormat="1" applyFont="1" applyBorder="1" applyAlignment="1">
      <alignment vertical="center" shrinkToFit="1"/>
    </xf>
    <xf numFmtId="0" fontId="133" fillId="0" borderId="29" xfId="0" applyFont="1" applyBorder="1" applyAlignment="1">
      <alignment horizontal="right" vertical="center" shrinkToFit="1"/>
    </xf>
    <xf numFmtId="0" fontId="133" fillId="0" borderId="20" xfId="0" applyFont="1" applyBorder="1" applyAlignment="1">
      <alignment horizontal="left" vertical="center" shrinkToFit="1"/>
    </xf>
    <xf numFmtId="0" fontId="133" fillId="0" borderId="9" xfId="0" applyFont="1" applyBorder="1" applyAlignment="1">
      <alignment horizontal="left" vertical="center" shrinkToFit="1"/>
    </xf>
    <xf numFmtId="177" fontId="133" fillId="0" borderId="16" xfId="0" applyNumberFormat="1" applyFont="1" applyBorder="1" applyAlignment="1">
      <alignment horizontal="center" vertical="center" shrinkToFit="1"/>
    </xf>
    <xf numFmtId="176" fontId="134" fillId="0" borderId="9" xfId="0" applyNumberFormat="1" applyFont="1" applyBorder="1" applyAlignment="1">
      <alignment vertical="center" shrinkToFit="1"/>
    </xf>
    <xf numFmtId="176" fontId="134" fillId="0" borderId="7" xfId="0" applyNumberFormat="1" applyFont="1" applyBorder="1" applyAlignment="1">
      <alignment vertical="center" shrinkToFit="1"/>
    </xf>
    <xf numFmtId="5" fontId="121" fillId="0" borderId="8" xfId="0" applyNumberFormat="1" applyFont="1" applyBorder="1" applyAlignment="1">
      <alignment vertical="center" shrinkToFit="1"/>
    </xf>
    <xf numFmtId="0" fontId="121" fillId="0" borderId="62" xfId="0" applyFont="1" applyBorder="1" applyAlignment="1">
      <alignment horizontal="center" vertical="center" shrinkToFit="1"/>
    </xf>
    <xf numFmtId="0" fontId="121" fillId="0" borderId="63" xfId="0" applyFont="1" applyBorder="1" applyAlignment="1">
      <alignment vertical="center" shrinkToFit="1"/>
    </xf>
    <xf numFmtId="0" fontId="133" fillId="0" borderId="339" xfId="0" applyFont="1" applyBorder="1" applyAlignment="1">
      <alignment horizontal="left" vertical="center" shrinkToFit="1"/>
    </xf>
    <xf numFmtId="0" fontId="133" fillId="0" borderId="64" xfId="0" applyFont="1" applyBorder="1" applyAlignment="1">
      <alignment horizontal="left" vertical="center" shrinkToFit="1"/>
    </xf>
    <xf numFmtId="177" fontId="133" fillId="0" borderId="65" xfId="0" applyNumberFormat="1" applyFont="1" applyBorder="1" applyAlignment="1">
      <alignment horizontal="center" vertical="center" shrinkToFit="1"/>
    </xf>
    <xf numFmtId="176" fontId="134" fillId="0" borderId="64" xfId="0" applyNumberFormat="1" applyFont="1" applyBorder="1" applyAlignment="1">
      <alignment vertical="center" shrinkToFit="1"/>
    </xf>
    <xf numFmtId="176" fontId="134" fillId="4" borderId="66" xfId="0" applyNumberFormat="1" applyFont="1" applyFill="1" applyBorder="1" applyAlignment="1">
      <alignment vertical="center" shrinkToFit="1"/>
    </xf>
    <xf numFmtId="176" fontId="134" fillId="5" borderId="66" xfId="0" applyNumberFormat="1" applyFont="1" applyFill="1" applyBorder="1" applyAlignment="1">
      <alignment vertical="center" shrinkToFit="1"/>
    </xf>
    <xf numFmtId="176" fontId="134" fillId="0" borderId="66" xfId="0" applyNumberFormat="1" applyFont="1" applyBorder="1" applyAlignment="1">
      <alignment vertical="center" shrinkToFit="1"/>
    </xf>
    <xf numFmtId="176" fontId="134" fillId="0" borderId="65" xfId="0" applyNumberFormat="1" applyFont="1" applyBorder="1" applyAlignment="1">
      <alignment vertical="center" shrinkToFit="1"/>
    </xf>
    <xf numFmtId="0" fontId="121" fillId="0" borderId="67" xfId="0" applyFont="1" applyBorder="1" applyAlignment="1">
      <alignment vertical="center" shrinkToFit="1"/>
    </xf>
    <xf numFmtId="0" fontId="121" fillId="0" borderId="0" xfId="0" applyFont="1" applyAlignment="1">
      <alignment horizontal="center" vertical="center" shrinkToFit="1"/>
    </xf>
    <xf numFmtId="0" fontId="121" fillId="0" borderId="0" xfId="0" applyFont="1" applyAlignment="1">
      <alignment vertical="center" shrinkToFit="1"/>
    </xf>
    <xf numFmtId="177" fontId="121" fillId="0" borderId="0" xfId="0" applyNumberFormat="1" applyFont="1" applyAlignment="1">
      <alignment horizontal="center" vertical="center" shrinkToFit="1"/>
    </xf>
    <xf numFmtId="0" fontId="121" fillId="8" borderId="55" xfId="0" applyFont="1" applyFill="1" applyBorder="1" applyAlignment="1">
      <alignment horizontal="center" vertical="center" shrinkToFit="1"/>
    </xf>
    <xf numFmtId="0" fontId="133" fillId="8" borderId="38" xfId="0" applyFont="1" applyFill="1" applyBorder="1" applyAlignment="1">
      <alignment horizontal="left" vertical="center" shrinkToFit="1"/>
    </xf>
    <xf numFmtId="0" fontId="133" fillId="8" borderId="340" xfId="0" applyFont="1" applyFill="1" applyBorder="1" applyAlignment="1">
      <alignment horizontal="left" vertical="center" shrinkToFit="1"/>
    </xf>
    <xf numFmtId="0" fontId="133" fillId="8" borderId="37" xfId="0" applyFont="1" applyFill="1" applyBorder="1" applyAlignment="1">
      <alignment horizontal="left" vertical="center" shrinkToFit="1"/>
    </xf>
    <xf numFmtId="177" fontId="121" fillId="8" borderId="52" xfId="0" applyNumberFormat="1" applyFont="1" applyFill="1" applyBorder="1" applyAlignment="1">
      <alignment horizontal="center" vertical="center" shrinkToFit="1"/>
    </xf>
    <xf numFmtId="176" fontId="132" fillId="8" borderId="37" xfId="0" applyNumberFormat="1" applyFont="1" applyFill="1" applyBorder="1" applyAlignment="1">
      <alignment vertical="center" shrinkToFit="1"/>
    </xf>
    <xf numFmtId="176" fontId="132" fillId="8" borderId="34" xfId="0" applyNumberFormat="1" applyFont="1" applyFill="1" applyBorder="1" applyAlignment="1">
      <alignment vertical="center" shrinkToFit="1"/>
    </xf>
    <xf numFmtId="176" fontId="132" fillId="8" borderId="52" xfId="0" applyNumberFormat="1" applyFont="1" applyFill="1" applyBorder="1" applyAlignment="1">
      <alignment vertical="center" shrinkToFit="1"/>
    </xf>
    <xf numFmtId="0" fontId="121" fillId="8" borderId="39" xfId="0" applyFont="1" applyFill="1" applyBorder="1" applyAlignment="1">
      <alignment vertical="center" shrinkToFit="1"/>
    </xf>
    <xf numFmtId="0" fontId="121" fillId="8" borderId="31" xfId="0" applyFont="1" applyFill="1" applyBorder="1" applyAlignment="1" applyProtection="1">
      <alignment horizontal="center" vertical="center" shrinkToFit="1"/>
      <protection locked="0"/>
    </xf>
    <xf numFmtId="177" fontId="121" fillId="8" borderId="16" xfId="0" applyNumberFormat="1" applyFont="1" applyFill="1" applyBorder="1" applyAlignment="1" applyProtection="1">
      <alignment horizontal="center" vertical="center" shrinkToFit="1"/>
      <protection locked="0"/>
    </xf>
    <xf numFmtId="176" fontId="132" fillId="8" borderId="9" xfId="0" applyNumberFormat="1" applyFont="1" applyFill="1" applyBorder="1" applyAlignment="1" applyProtection="1">
      <alignment vertical="center" shrinkToFit="1"/>
      <protection locked="0"/>
    </xf>
    <xf numFmtId="176" fontId="132" fillId="8" borderId="7" xfId="0" applyNumberFormat="1" applyFont="1" applyFill="1" applyBorder="1" applyAlignment="1" applyProtection="1">
      <alignment vertical="center" shrinkToFit="1"/>
      <protection locked="0"/>
    </xf>
    <xf numFmtId="176" fontId="132" fillId="8" borderId="7" xfId="0" applyNumberFormat="1" applyFont="1" applyFill="1" applyBorder="1" applyAlignment="1">
      <alignment vertical="center" shrinkToFit="1"/>
    </xf>
    <xf numFmtId="176" fontId="132" fillId="8" borderId="16" xfId="0" applyNumberFormat="1" applyFont="1" applyFill="1" applyBorder="1" applyAlignment="1">
      <alignment vertical="center" shrinkToFit="1"/>
    </xf>
    <xf numFmtId="0" fontId="121" fillId="8" borderId="8" xfId="0" applyFont="1" applyFill="1" applyBorder="1" applyAlignment="1">
      <alignment vertical="center" shrinkToFit="1"/>
    </xf>
    <xf numFmtId="0" fontId="121" fillId="8" borderId="31" xfId="0" applyFont="1" applyFill="1" applyBorder="1" applyAlignment="1">
      <alignment horizontal="center" vertical="center" shrinkToFit="1"/>
    </xf>
    <xf numFmtId="0" fontId="121" fillId="8" borderId="20" xfId="0" applyFont="1" applyFill="1" applyBorder="1" applyAlignment="1">
      <alignment horizontal="left" vertical="center" shrinkToFit="1"/>
    </xf>
    <xf numFmtId="0" fontId="121" fillId="8" borderId="9" xfId="0" applyFont="1" applyFill="1" applyBorder="1" applyAlignment="1">
      <alignment horizontal="left" vertical="center" shrinkToFit="1"/>
    </xf>
    <xf numFmtId="177" fontId="121" fillId="8" borderId="16" xfId="0" applyNumberFormat="1" applyFont="1" applyFill="1" applyBorder="1" applyAlignment="1">
      <alignment horizontal="center" vertical="center" shrinkToFit="1"/>
    </xf>
    <xf numFmtId="176" fontId="132" fillId="8" borderId="9" xfId="0" applyNumberFormat="1" applyFont="1" applyFill="1" applyBorder="1" applyAlignment="1">
      <alignment vertical="center" shrinkToFit="1"/>
    </xf>
    <xf numFmtId="176" fontId="134" fillId="8" borderId="7" xfId="0" applyNumberFormat="1" applyFont="1" applyFill="1" applyBorder="1" applyAlignment="1">
      <alignment vertical="center" shrinkToFit="1"/>
    </xf>
    <xf numFmtId="176" fontId="134" fillId="8" borderId="16" xfId="0" applyNumberFormat="1" applyFont="1" applyFill="1" applyBorder="1" applyAlignment="1">
      <alignment vertical="center" shrinkToFit="1"/>
    </xf>
    <xf numFmtId="0" fontId="121" fillId="8" borderId="62" xfId="0" applyFont="1" applyFill="1" applyBorder="1" applyAlignment="1">
      <alignment horizontal="center" vertical="center" shrinkToFit="1"/>
    </xf>
    <xf numFmtId="0" fontId="133" fillId="8" borderId="63" xfId="0" applyFont="1" applyFill="1" applyBorder="1" applyAlignment="1">
      <alignment horizontal="right" vertical="center" shrinkToFit="1"/>
    </xf>
    <xf numFmtId="0" fontId="133" fillId="8" borderId="339" xfId="0" applyFont="1" applyFill="1" applyBorder="1" applyAlignment="1">
      <alignment horizontal="right" vertical="center"/>
    </xf>
    <xf numFmtId="0" fontId="133" fillId="8" borderId="64" xfId="0" applyFont="1" applyFill="1" applyBorder="1" applyAlignment="1">
      <alignment horizontal="left" vertical="center" shrinkToFit="1"/>
    </xf>
    <xf numFmtId="177" fontId="133" fillId="8" borderId="65" xfId="0" applyNumberFormat="1" applyFont="1" applyFill="1" applyBorder="1" applyAlignment="1">
      <alignment horizontal="center" vertical="center" shrinkToFit="1"/>
    </xf>
    <xf numFmtId="176" fontId="134" fillId="8" borderId="64" xfId="0" applyNumberFormat="1" applyFont="1" applyFill="1" applyBorder="1" applyAlignment="1">
      <alignment vertical="center" shrinkToFit="1"/>
    </xf>
    <xf numFmtId="176" fontId="134" fillId="8" borderId="66" xfId="0" applyNumberFormat="1" applyFont="1" applyFill="1" applyBorder="1" applyAlignment="1">
      <alignment vertical="center" shrinkToFit="1"/>
    </xf>
    <xf numFmtId="176" fontId="134" fillId="8" borderId="65" xfId="0" applyNumberFormat="1" applyFont="1" applyFill="1" applyBorder="1" applyAlignment="1">
      <alignment vertical="center" shrinkToFit="1"/>
    </xf>
    <xf numFmtId="0" fontId="121" fillId="8" borderId="67" xfId="0" applyFont="1" applyFill="1" applyBorder="1" applyAlignment="1">
      <alignment vertical="center" shrinkToFit="1"/>
    </xf>
    <xf numFmtId="176" fontId="132" fillId="0" borderId="37" xfId="0" applyNumberFormat="1" applyFont="1" applyBorder="1" applyAlignment="1">
      <alignment vertical="center" shrinkToFit="1"/>
    </xf>
    <xf numFmtId="176" fontId="132" fillId="4" borderId="34" xfId="0" applyNumberFormat="1" applyFont="1" applyFill="1" applyBorder="1" applyAlignment="1">
      <alignment vertical="center" shrinkToFit="1"/>
    </xf>
    <xf numFmtId="176" fontId="132" fillId="5" borderId="34" xfId="0" applyNumberFormat="1" applyFont="1" applyFill="1" applyBorder="1" applyAlignment="1">
      <alignment vertical="center" shrinkToFit="1"/>
    </xf>
    <xf numFmtId="176" fontId="132" fillId="0" borderId="34" xfId="0" applyNumberFormat="1" applyFont="1" applyBorder="1" applyAlignment="1">
      <alignment vertical="center" shrinkToFit="1"/>
    </xf>
    <xf numFmtId="176" fontId="132" fillId="0" borderId="52" xfId="0" applyNumberFormat="1" applyFont="1" applyBorder="1" applyAlignment="1">
      <alignment vertical="center" shrinkToFit="1"/>
    </xf>
    <xf numFmtId="0" fontId="121" fillId="0" borderId="39" xfId="0" applyFont="1" applyBorder="1" applyAlignment="1">
      <alignment vertical="center" shrinkToFit="1"/>
    </xf>
    <xf numFmtId="0" fontId="133" fillId="0" borderId="29" xfId="0" applyFont="1" applyBorder="1" applyAlignment="1">
      <alignment horizontal="left" vertical="center" shrinkToFit="1"/>
    </xf>
    <xf numFmtId="0" fontId="133" fillId="0" borderId="42" xfId="0" applyFont="1" applyBorder="1" applyAlignment="1">
      <alignment horizontal="right" vertical="center" shrinkToFit="1"/>
    </xf>
    <xf numFmtId="0" fontId="133" fillId="0" borderId="1" xfId="0" applyFont="1" applyBorder="1" applyAlignment="1">
      <alignment horizontal="right" vertical="center" shrinkToFit="1"/>
    </xf>
    <xf numFmtId="0" fontId="133" fillId="0" borderId="41" xfId="0" applyFont="1" applyBorder="1" applyAlignment="1">
      <alignment vertical="center" shrinkToFit="1"/>
    </xf>
    <xf numFmtId="177" fontId="121" fillId="0" borderId="43" xfId="0" applyNumberFormat="1" applyFont="1" applyBorder="1" applyAlignment="1">
      <alignment horizontal="center" vertical="center" shrinkToFit="1"/>
    </xf>
    <xf numFmtId="176" fontId="132" fillId="0" borderId="41" xfId="0" applyNumberFormat="1" applyFont="1" applyBorder="1" applyAlignment="1">
      <alignment vertical="center" shrinkToFit="1"/>
    </xf>
    <xf numFmtId="176" fontId="132" fillId="4" borderId="2" xfId="0" applyNumberFormat="1" applyFont="1" applyFill="1" applyBorder="1" applyAlignment="1">
      <alignment vertical="center" shrinkToFit="1"/>
    </xf>
    <xf numFmtId="176" fontId="134" fillId="4" borderId="2" xfId="0" applyNumberFormat="1" applyFont="1" applyFill="1" applyBorder="1" applyAlignment="1">
      <alignment vertical="center" shrinkToFit="1"/>
    </xf>
    <xf numFmtId="176" fontId="132" fillId="5" borderId="2" xfId="0" applyNumberFormat="1" applyFont="1" applyFill="1" applyBorder="1" applyAlignment="1">
      <alignment vertical="center" shrinkToFit="1"/>
    </xf>
    <xf numFmtId="176" fontId="134" fillId="5" borderId="2" xfId="0" applyNumberFormat="1" applyFont="1" applyFill="1" applyBorder="1" applyAlignment="1">
      <alignment vertical="center" shrinkToFit="1"/>
    </xf>
    <xf numFmtId="176" fontId="132" fillId="0" borderId="2" xfId="0" applyNumberFormat="1" applyFont="1" applyBorder="1" applyAlignment="1">
      <alignment vertical="center" shrinkToFit="1"/>
    </xf>
    <xf numFmtId="176" fontId="134" fillId="0" borderId="43" xfId="0" applyNumberFormat="1" applyFont="1" applyBorder="1" applyAlignment="1">
      <alignment vertical="center" shrinkToFit="1"/>
    </xf>
    <xf numFmtId="0" fontId="121" fillId="0" borderId="154" xfId="0" applyFont="1" applyBorder="1" applyAlignment="1">
      <alignment horizontal="center" vertical="center" shrinkToFit="1"/>
    </xf>
    <xf numFmtId="0" fontId="121" fillId="0" borderId="22" xfId="0" applyFont="1" applyBorder="1" applyAlignment="1">
      <alignment horizontal="left" vertical="center" shrinkToFit="1"/>
    </xf>
    <xf numFmtId="0" fontId="121" fillId="0" borderId="35" xfId="0" applyFont="1" applyBorder="1" applyAlignment="1">
      <alignment horizontal="left" vertical="center" shrinkToFit="1"/>
    </xf>
    <xf numFmtId="0" fontId="121" fillId="0" borderId="11" xfId="0" applyFont="1" applyBorder="1" applyAlignment="1">
      <alignment horizontal="left" vertical="center" shrinkToFit="1"/>
    </xf>
    <xf numFmtId="177" fontId="121" fillId="0" borderId="337" xfId="0" applyNumberFormat="1" applyFont="1" applyBorder="1" applyAlignment="1">
      <alignment horizontal="center" vertical="center" shrinkToFit="1"/>
    </xf>
    <xf numFmtId="176" fontId="132" fillId="0" borderId="11" xfId="0" applyNumberFormat="1" applyFont="1" applyBorder="1" applyAlignment="1">
      <alignment vertical="center" shrinkToFit="1"/>
    </xf>
    <xf numFmtId="176" fontId="132" fillId="0" borderId="10" xfId="0" applyNumberFormat="1" applyFont="1" applyBorder="1" applyAlignment="1">
      <alignment vertical="center" shrinkToFit="1"/>
    </xf>
    <xf numFmtId="0" fontId="121" fillId="0" borderId="342" xfId="0" applyFont="1" applyBorder="1" applyAlignment="1" applyProtection="1">
      <alignment vertical="center" shrinkToFit="1"/>
      <protection locked="0"/>
    </xf>
    <xf numFmtId="0" fontId="121" fillId="0" borderId="157" xfId="0" applyFont="1" applyBorder="1" applyAlignment="1" applyProtection="1">
      <alignment vertical="center" shrinkToFit="1"/>
      <protection locked="0"/>
    </xf>
    <xf numFmtId="0" fontId="133" fillId="0" borderId="20" xfId="0" applyFont="1" applyBorder="1" applyAlignment="1">
      <alignment horizontal="right" vertical="center" shrinkToFit="1"/>
    </xf>
    <xf numFmtId="0" fontId="121" fillId="0" borderId="49" xfId="0" applyFont="1" applyBorder="1" applyAlignment="1" applyProtection="1">
      <alignment horizontal="center" vertical="center" shrinkToFit="1"/>
      <protection locked="0"/>
    </xf>
    <xf numFmtId="0" fontId="133" fillId="0" borderId="41" xfId="0" applyFont="1" applyBorder="1" applyAlignment="1">
      <alignment horizontal="left" vertical="center" shrinkToFit="1"/>
    </xf>
    <xf numFmtId="176" fontId="132" fillId="5" borderId="34" xfId="0" applyNumberFormat="1" applyFont="1" applyFill="1" applyBorder="1" applyAlignment="1" applyProtection="1">
      <alignment vertical="center" shrinkToFit="1"/>
      <protection locked="0"/>
    </xf>
    <xf numFmtId="0" fontId="0" fillId="0" borderId="0" xfId="0" applyAlignment="1">
      <alignment horizontal="center" vertical="center"/>
    </xf>
    <xf numFmtId="0" fontId="0" fillId="0" borderId="0" xfId="0" applyAlignment="1">
      <alignment vertical="center" shrinkToFit="1"/>
    </xf>
    <xf numFmtId="176" fontId="0" fillId="0" borderId="0" xfId="0" applyNumberFormat="1" applyAlignment="1">
      <alignment vertical="center"/>
    </xf>
    <xf numFmtId="176" fontId="0" fillId="0" borderId="0" xfId="0" applyNumberFormat="1" applyAlignment="1">
      <alignment horizontal="center" vertical="center"/>
    </xf>
    <xf numFmtId="0" fontId="42" fillId="0" borderId="0" xfId="0" applyFont="1" applyAlignment="1">
      <alignment horizontal="center" vertical="center" shrinkToFit="1"/>
    </xf>
    <xf numFmtId="0" fontId="121" fillId="0" borderId="29" xfId="0" applyFont="1" applyBorder="1" applyAlignment="1" applyProtection="1">
      <alignment horizontal="left" vertical="center" shrinkToFit="1"/>
      <protection locked="0"/>
    </xf>
    <xf numFmtId="0" fontId="121" fillId="0" borderId="20" xfId="0" applyFont="1" applyBorder="1" applyAlignment="1" applyProtection="1">
      <alignment horizontal="left" vertical="center" shrinkToFit="1"/>
      <protection locked="0"/>
    </xf>
    <xf numFmtId="0" fontId="121" fillId="0" borderId="9" xfId="0" applyFont="1" applyBorder="1" applyAlignment="1" applyProtection="1">
      <alignment horizontal="left" vertical="center" shrinkToFit="1"/>
      <protection locked="0"/>
    </xf>
    <xf numFmtId="0" fontId="121" fillId="0" borderId="20" xfId="0" applyFont="1" applyBorder="1" applyAlignment="1">
      <alignment horizontal="left" vertical="center" shrinkToFit="1"/>
    </xf>
    <xf numFmtId="0" fontId="121" fillId="0" borderId="29" xfId="0" applyFont="1" applyBorder="1" applyAlignment="1" applyProtection="1">
      <alignment vertical="center" shrinkToFit="1"/>
      <protection locked="0"/>
    </xf>
    <xf numFmtId="0" fontId="121" fillId="0" borderId="31" xfId="0" applyFont="1" applyBorder="1" applyAlignment="1">
      <alignment horizontal="center" vertical="center" shrinkToFit="1"/>
    </xf>
    <xf numFmtId="0" fontId="121" fillId="0" borderId="49" xfId="0" applyFont="1" applyBorder="1" applyAlignment="1">
      <alignment horizontal="center" vertical="center" shrinkToFit="1"/>
    </xf>
    <xf numFmtId="49" fontId="123" fillId="0" borderId="51" xfId="0" applyNumberFormat="1" applyFont="1" applyBorder="1" applyAlignment="1">
      <alignment horizontal="right" shrinkToFit="1"/>
    </xf>
    <xf numFmtId="49" fontId="123" fillId="0" borderId="51" xfId="0" applyNumberFormat="1" applyFont="1" applyBorder="1" applyAlignment="1">
      <alignment horizontal="left" shrinkToFit="1"/>
    </xf>
    <xf numFmtId="58" fontId="27" fillId="0" borderId="20"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193" fontId="77" fillId="0" borderId="0" xfId="0" applyNumberFormat="1" applyFont="1" applyFill="1" applyBorder="1" applyAlignment="1" applyProtection="1">
      <alignment horizontal="center" vertical="center" shrinkToFit="1"/>
    </xf>
    <xf numFmtId="0" fontId="36" fillId="6" borderId="9" xfId="0" applyFont="1" applyFill="1" applyBorder="1" applyAlignment="1" applyProtection="1">
      <alignment horizontal="left" vertical="center" shrinkToFit="1"/>
    </xf>
    <xf numFmtId="0" fontId="104" fillId="0" borderId="0" xfId="0" applyFont="1" applyFill="1" applyBorder="1" applyAlignment="1" applyProtection="1">
      <alignment horizontal="left" wrapText="1"/>
    </xf>
    <xf numFmtId="0" fontId="81" fillId="0" borderId="0" xfId="0" applyFont="1" applyFill="1" applyProtection="1"/>
    <xf numFmtId="0" fontId="81" fillId="22" borderId="176" xfId="0" applyFont="1" applyFill="1" applyBorder="1" applyAlignment="1" applyProtection="1">
      <alignment horizontal="center" vertical="center"/>
    </xf>
    <xf numFmtId="0" fontId="97" fillId="6" borderId="7" xfId="0" applyFont="1" applyFill="1" applyBorder="1" applyAlignment="1" applyProtection="1">
      <alignment horizontal="center" vertical="center"/>
    </xf>
    <xf numFmtId="0" fontId="97" fillId="0" borderId="29" xfId="0" applyFont="1" applyFill="1" applyBorder="1" applyAlignment="1" applyProtection="1">
      <alignment vertical="center"/>
    </xf>
    <xf numFmtId="0" fontId="97" fillId="0" borderId="20" xfId="0" applyFont="1" applyFill="1" applyBorder="1" applyAlignment="1" applyProtection="1">
      <alignment vertical="center"/>
    </xf>
    <xf numFmtId="0" fontId="97" fillId="0" borderId="7" xfId="0" applyFont="1" applyFill="1" applyBorder="1" applyAlignment="1" applyProtection="1">
      <alignment vertical="center"/>
    </xf>
    <xf numFmtId="0" fontId="97" fillId="0" borderId="9" xfId="0" applyFont="1" applyFill="1" applyBorder="1" applyAlignment="1" applyProtection="1">
      <alignment vertical="center"/>
    </xf>
    <xf numFmtId="0" fontId="145" fillId="0" borderId="20" xfId="0" applyFont="1" applyFill="1" applyBorder="1" applyAlignment="1" applyProtection="1">
      <alignment vertical="center"/>
    </xf>
    <xf numFmtId="0" fontId="145" fillId="0" borderId="9" xfId="0" applyFont="1" applyFill="1" applyBorder="1" applyAlignment="1" applyProtection="1">
      <alignment vertical="center"/>
    </xf>
    <xf numFmtId="38" fontId="97" fillId="0" borderId="29" xfId="13" applyFont="1" applyFill="1" applyBorder="1" applyAlignment="1" applyProtection="1">
      <alignment vertical="center"/>
    </xf>
    <xf numFmtId="38" fontId="97" fillId="0" borderId="20" xfId="13" applyFont="1" applyFill="1" applyBorder="1" applyAlignment="1" applyProtection="1">
      <alignment vertical="center"/>
    </xf>
    <xf numFmtId="49" fontId="97" fillId="0" borderId="29" xfId="0" applyNumberFormat="1" applyFont="1" applyFill="1" applyBorder="1" applyAlignment="1" applyProtection="1">
      <alignment vertical="center"/>
    </xf>
    <xf numFmtId="49" fontId="81" fillId="0" borderId="260" xfId="0" applyNumberFormat="1" applyFont="1" applyFill="1" applyBorder="1" applyAlignment="1" applyProtection="1">
      <alignment vertical="center"/>
    </xf>
    <xf numFmtId="49" fontId="81" fillId="0" borderId="186" xfId="0" applyNumberFormat="1" applyFont="1" applyFill="1" applyBorder="1" applyAlignment="1" applyProtection="1">
      <alignment vertical="center"/>
    </xf>
    <xf numFmtId="49" fontId="81" fillId="0" borderId="265" xfId="0" applyNumberFormat="1" applyFont="1" applyFill="1" applyBorder="1" applyAlignment="1" applyProtection="1">
      <alignment vertical="center"/>
    </xf>
    <xf numFmtId="0" fontId="34" fillId="0" borderId="101" xfId="67" applyFont="1" applyBorder="1" applyAlignment="1" applyProtection="1">
      <alignment vertical="center" wrapText="1"/>
    </xf>
    <xf numFmtId="0" fontId="34" fillId="0" borderId="101" xfId="67" applyFont="1" applyBorder="1" applyAlignment="1" applyProtection="1">
      <alignment horizontal="center" vertical="center"/>
    </xf>
    <xf numFmtId="0" fontId="34" fillId="0" borderId="0" xfId="67" applyFont="1" applyBorder="1" applyAlignment="1" applyProtection="1">
      <alignment horizontal="left"/>
    </xf>
    <xf numFmtId="0" fontId="34" fillId="0" borderId="0" xfId="67" applyFont="1" applyBorder="1" applyAlignment="1" applyProtection="1">
      <alignment wrapText="1"/>
    </xf>
    <xf numFmtId="0" fontId="34" fillId="0" borderId="0" xfId="67" applyFont="1" applyBorder="1" applyAlignment="1" applyProtection="1">
      <alignment vertical="center" wrapText="1"/>
    </xf>
    <xf numFmtId="0" fontId="85" fillId="0" borderId="12" xfId="0" applyFont="1" applyBorder="1" applyAlignment="1" applyProtection="1">
      <alignment horizontal="center" shrinkToFit="1"/>
    </xf>
    <xf numFmtId="0" fontId="64" fillId="0" borderId="172" xfId="0" applyFont="1" applyFill="1" applyBorder="1" applyAlignment="1" applyProtection="1">
      <alignment vertical="center" shrinkToFit="1"/>
      <protection locked="0"/>
    </xf>
    <xf numFmtId="49" fontId="148" fillId="0" borderId="29" xfId="0" applyNumberFormat="1" applyFont="1" applyFill="1" applyBorder="1" applyAlignment="1" applyProtection="1">
      <alignment vertical="center"/>
    </xf>
    <xf numFmtId="0" fontId="60" fillId="25" borderId="0" xfId="0" applyFont="1" applyFill="1" applyAlignment="1">
      <alignment horizontal="left" vertical="center"/>
    </xf>
    <xf numFmtId="0" fontId="60" fillId="0" borderId="0" xfId="0" applyFont="1" applyFill="1" applyBorder="1" applyAlignment="1" applyProtection="1">
      <alignment vertical="center"/>
    </xf>
    <xf numFmtId="0" fontId="90" fillId="0" borderId="0" xfId="0" applyFont="1" applyFill="1" applyBorder="1" applyAlignment="1" applyProtection="1">
      <alignment vertical="center"/>
    </xf>
    <xf numFmtId="0" fontId="24" fillId="0" borderId="0" xfId="0" applyFont="1" applyFill="1" applyAlignment="1" applyProtection="1">
      <alignment horizontal="center" vertical="center"/>
    </xf>
    <xf numFmtId="0" fontId="24" fillId="0" borderId="0" xfId="0" applyFont="1" applyFill="1" applyAlignment="1" applyProtection="1">
      <alignment horizontal="left" vertical="center"/>
    </xf>
    <xf numFmtId="0" fontId="149" fillId="21" borderId="0" xfId="0" applyFont="1" applyFill="1" applyAlignment="1" applyProtection="1">
      <alignment vertical="center"/>
    </xf>
    <xf numFmtId="0" fontId="11" fillId="21" borderId="0" xfId="68" applyFill="1" applyProtection="1">
      <alignment vertical="center"/>
      <protection locked="0"/>
    </xf>
    <xf numFmtId="0" fontId="103" fillId="21" borderId="0" xfId="0" applyFont="1" applyFill="1" applyAlignment="1">
      <alignment vertical="center"/>
    </xf>
    <xf numFmtId="0" fontId="54" fillId="21" borderId="7" xfId="0" applyFont="1" applyFill="1" applyBorder="1" applyAlignment="1">
      <alignment horizontal="center" vertical="center"/>
    </xf>
    <xf numFmtId="0" fontId="103" fillId="21" borderId="7" xfId="0" applyFont="1" applyFill="1" applyBorder="1" applyAlignment="1">
      <alignment horizontal="center" vertical="center"/>
    </xf>
    <xf numFmtId="38" fontId="103" fillId="21" borderId="7" xfId="13" applyFont="1" applyFill="1" applyBorder="1" applyAlignment="1">
      <alignment vertical="center"/>
    </xf>
    <xf numFmtId="38" fontId="103" fillId="21" borderId="0" xfId="13" applyFont="1" applyFill="1" applyAlignment="1">
      <alignment vertical="center"/>
    </xf>
    <xf numFmtId="49" fontId="123" fillId="0" borderId="51" xfId="0" applyNumberFormat="1" applyFont="1" applyFill="1" applyBorder="1" applyAlignment="1">
      <alignment horizontal="right" shrinkToFit="1"/>
    </xf>
    <xf numFmtId="49" fontId="123" fillId="0" borderId="51" xfId="0" applyNumberFormat="1" applyFont="1" applyFill="1" applyBorder="1" applyAlignment="1">
      <alignment horizontal="left" shrinkToFit="1"/>
    </xf>
    <xf numFmtId="0" fontId="121" fillId="0" borderId="51" xfId="0" applyFont="1" applyFill="1" applyBorder="1" applyAlignment="1">
      <alignment vertical="center" shrinkToFit="1"/>
    </xf>
    <xf numFmtId="0" fontId="121" fillId="0" borderId="51" xfId="0" applyFont="1" applyFill="1" applyBorder="1" applyAlignment="1">
      <alignment horizontal="center" vertical="center" shrinkToFit="1"/>
    </xf>
    <xf numFmtId="176" fontId="121" fillId="0" borderId="51" xfId="0" applyNumberFormat="1" applyFont="1" applyFill="1" applyBorder="1" applyAlignment="1">
      <alignment vertical="center" shrinkToFit="1"/>
    </xf>
    <xf numFmtId="176" fontId="121" fillId="0" borderId="51" xfId="0" applyNumberFormat="1" applyFont="1" applyFill="1" applyBorder="1" applyAlignment="1">
      <alignment horizontal="center" vertical="center" shrinkToFit="1"/>
    </xf>
    <xf numFmtId="0" fontId="128" fillId="0" borderId="51" xfId="0" applyFont="1" applyFill="1" applyBorder="1" applyAlignment="1">
      <alignment horizontal="center" vertical="center" shrinkToFit="1"/>
    </xf>
    <xf numFmtId="0" fontId="118" fillId="21" borderId="0" xfId="0" applyFont="1" applyFill="1" applyAlignment="1" applyProtection="1">
      <alignment vertical="center"/>
    </xf>
    <xf numFmtId="0" fontId="81" fillId="0" borderId="0" xfId="0" applyFont="1" applyFill="1" applyBorder="1" applyAlignment="1" applyProtection="1">
      <alignment horizontal="center" vertical="center" shrinkToFit="1"/>
    </xf>
    <xf numFmtId="188" fontId="85" fillId="0" borderId="7" xfId="0" applyNumberFormat="1" applyFont="1" applyBorder="1" applyAlignment="1" applyProtection="1">
      <alignment horizontal="center" shrinkToFit="1"/>
    </xf>
    <xf numFmtId="0" fontId="79" fillId="0" borderId="0" xfId="0" applyFont="1" applyFill="1" applyBorder="1" applyAlignment="1" applyProtection="1">
      <alignment vertical="center"/>
    </xf>
    <xf numFmtId="0" fontId="83" fillId="0" borderId="0" xfId="0" applyFont="1" applyFill="1" applyBorder="1" applyAlignment="1" applyProtection="1">
      <alignment vertical="center"/>
    </xf>
    <xf numFmtId="0" fontId="81" fillId="0" borderId="0" xfId="0" applyFont="1" applyFill="1" applyBorder="1" applyAlignment="1" applyProtection="1">
      <alignment vertical="center"/>
    </xf>
    <xf numFmtId="0" fontId="82" fillId="0" borderId="0" xfId="0" applyFont="1" applyFill="1" applyBorder="1" applyProtection="1"/>
    <xf numFmtId="0" fontId="81" fillId="0" borderId="0" xfId="0" applyFont="1" applyFill="1" applyBorder="1" applyProtection="1"/>
    <xf numFmtId="0" fontId="82" fillId="0" borderId="0" xfId="0" applyFont="1" applyFill="1" applyBorder="1" applyAlignment="1" applyProtection="1">
      <alignment horizontal="left" vertical="center"/>
    </xf>
    <xf numFmtId="0" fontId="80" fillId="0" borderId="0" xfId="0" applyFont="1" applyFill="1" applyBorder="1" applyAlignment="1" applyProtection="1">
      <alignment horizontal="left" vertical="center"/>
    </xf>
    <xf numFmtId="0" fontId="85" fillId="0" borderId="0" xfId="0" applyFont="1" applyAlignment="1" applyProtection="1">
      <alignment horizontal="center" vertical="center"/>
    </xf>
    <xf numFmtId="0" fontId="85" fillId="0" borderId="10" xfId="0" applyFont="1" applyBorder="1" applyAlignment="1" applyProtection="1">
      <alignment horizontal="center" shrinkToFit="1"/>
    </xf>
    <xf numFmtId="0" fontId="85" fillId="0" borderId="22" xfId="0" applyFont="1" applyBorder="1" applyAlignment="1" applyProtection="1">
      <alignment horizontal="center" shrinkToFit="1"/>
    </xf>
    <xf numFmtId="188" fontId="85" fillId="0" borderId="10" xfId="0" applyNumberFormat="1" applyFont="1" applyBorder="1" applyAlignment="1" applyProtection="1">
      <alignment horizontal="center" shrinkToFit="1"/>
    </xf>
    <xf numFmtId="0" fontId="81" fillId="0" borderId="11" xfId="0" applyFont="1" applyFill="1" applyBorder="1" applyAlignment="1" applyProtection="1">
      <alignment horizontal="center" vertical="center" shrinkToFit="1"/>
    </xf>
    <xf numFmtId="0" fontId="81" fillId="0" borderId="10" xfId="0" applyFont="1" applyFill="1" applyBorder="1" applyAlignment="1" applyProtection="1">
      <alignment horizontal="center" vertical="center" shrinkToFit="1"/>
    </xf>
    <xf numFmtId="0" fontId="85" fillId="30" borderId="7" xfId="0" applyFont="1" applyFill="1" applyBorder="1" applyAlignment="1" applyProtection="1">
      <alignment horizontal="center" vertical="center"/>
    </xf>
    <xf numFmtId="0" fontId="85" fillId="30" borderId="7" xfId="0" applyFont="1" applyFill="1" applyBorder="1" applyAlignment="1" applyProtection="1">
      <alignment horizontal="center" vertical="center" wrapText="1"/>
    </xf>
    <xf numFmtId="0" fontId="85" fillId="30" borderId="7" xfId="0" applyFont="1" applyFill="1" applyBorder="1" applyAlignment="1" applyProtection="1">
      <alignment horizontal="center" vertical="center" shrinkToFit="1"/>
    </xf>
    <xf numFmtId="0" fontId="85" fillId="30" borderId="7" xfId="0" applyFont="1" applyFill="1" applyBorder="1" applyAlignment="1" applyProtection="1">
      <alignment horizontal="center" vertical="center" wrapText="1" shrinkToFit="1"/>
    </xf>
    <xf numFmtId="0" fontId="93" fillId="30" borderId="7" xfId="0" applyFont="1" applyFill="1" applyBorder="1" applyAlignment="1" applyProtection="1">
      <alignment horizontal="center" vertical="center" wrapText="1" shrinkToFit="1"/>
    </xf>
    <xf numFmtId="0" fontId="81" fillId="30" borderId="7" xfId="0" applyFont="1" applyFill="1" applyBorder="1" applyAlignment="1" applyProtection="1">
      <alignment horizontal="center" vertical="center" shrinkToFit="1"/>
    </xf>
    <xf numFmtId="0" fontId="85" fillId="0" borderId="18" xfId="0" applyFont="1" applyBorder="1" applyAlignment="1" applyProtection="1">
      <alignment horizontal="center" shrinkToFit="1"/>
    </xf>
    <xf numFmtId="0" fontId="85" fillId="0" borderId="6" xfId="0" applyFont="1" applyBorder="1" applyAlignment="1" applyProtection="1">
      <alignment horizontal="center" shrinkToFit="1"/>
    </xf>
    <xf numFmtId="0" fontId="85" fillId="0" borderId="15" xfId="0" applyFont="1" applyBorder="1" applyAlignment="1" applyProtection="1">
      <alignment horizontal="center" shrinkToFit="1"/>
    </xf>
    <xf numFmtId="0" fontId="85" fillId="0" borderId="19" xfId="0" applyFont="1" applyBorder="1" applyAlignment="1" applyProtection="1">
      <alignment horizontal="center" shrinkToFit="1"/>
    </xf>
    <xf numFmtId="0" fontId="85" fillId="0" borderId="10" xfId="0" applyFont="1" applyFill="1" applyBorder="1" applyAlignment="1" applyProtection="1">
      <alignment horizontal="center" shrinkToFit="1"/>
    </xf>
    <xf numFmtId="0" fontId="85" fillId="30" borderId="7" xfId="0" applyFont="1" applyFill="1" applyBorder="1" applyAlignment="1" applyProtection="1">
      <alignment horizontal="center" shrinkToFit="1"/>
    </xf>
    <xf numFmtId="0" fontId="85" fillId="30" borderId="10" xfId="0" applyFont="1" applyFill="1" applyBorder="1" applyAlignment="1" applyProtection="1">
      <alignment horizontal="center" vertical="center"/>
    </xf>
    <xf numFmtId="0" fontId="85" fillId="0" borderId="15" xfId="0" applyFont="1" applyFill="1" applyBorder="1" applyAlignment="1" applyProtection="1">
      <alignment horizontal="center" vertical="center" shrinkToFit="1"/>
    </xf>
    <xf numFmtId="0" fontId="85" fillId="0" borderId="0" xfId="0" applyFont="1" applyFill="1" applyBorder="1" applyAlignment="1" applyProtection="1">
      <alignment horizontal="center" vertical="center"/>
    </xf>
    <xf numFmtId="0" fontId="85" fillId="0" borderId="0" xfId="0" applyFont="1" applyFill="1" applyBorder="1" applyAlignment="1" applyProtection="1">
      <alignment horizontal="center" vertical="center" shrinkToFit="1"/>
    </xf>
    <xf numFmtId="0" fontId="81" fillId="0" borderId="0" xfId="0" applyFont="1"/>
    <xf numFmtId="0" fontId="36" fillId="0" borderId="0" xfId="0" applyFont="1" applyFill="1" applyBorder="1" applyAlignment="1" applyProtection="1">
      <alignment vertical="center"/>
    </xf>
    <xf numFmtId="0" fontId="81" fillId="0" borderId="7" xfId="0" applyFont="1" applyBorder="1"/>
    <xf numFmtId="0" fontId="81" fillId="30" borderId="7" xfId="0" applyFont="1" applyFill="1" applyBorder="1" applyAlignment="1">
      <alignment horizontal="center"/>
    </xf>
    <xf numFmtId="0" fontId="81" fillId="0" borderId="7" xfId="0" applyFont="1" applyFill="1" applyBorder="1"/>
    <xf numFmtId="0" fontId="81" fillId="31" borderId="29" xfId="0" applyFont="1" applyFill="1" applyBorder="1" applyAlignment="1">
      <alignment horizontal="center"/>
    </xf>
    <xf numFmtId="0" fontId="81" fillId="31" borderId="7" xfId="0" applyFont="1" applyFill="1" applyBorder="1" applyAlignment="1">
      <alignment horizontal="center"/>
    </xf>
    <xf numFmtId="0" fontId="81" fillId="31" borderId="7" xfId="0" applyFont="1" applyFill="1" applyBorder="1" applyAlignment="1">
      <alignment horizontal="center" vertical="center"/>
    </xf>
    <xf numFmtId="0" fontId="104" fillId="0" borderId="0" xfId="0" applyFont="1"/>
    <xf numFmtId="0" fontId="81" fillId="31" borderId="29" xfId="0" applyFont="1" applyFill="1" applyBorder="1" applyAlignment="1">
      <alignment horizontal="center" vertical="center"/>
    </xf>
    <xf numFmtId="0" fontId="81" fillId="31" borderId="4" xfId="0" applyFont="1" applyFill="1" applyBorder="1" applyAlignment="1">
      <alignment horizontal="center" vertical="center"/>
    </xf>
    <xf numFmtId="0" fontId="81" fillId="31" borderId="7" xfId="0" applyFont="1" applyFill="1" applyBorder="1" applyAlignment="1">
      <alignment horizontal="center" vertical="center"/>
    </xf>
    <xf numFmtId="0" fontId="81" fillId="0" borderId="0" xfId="0" applyFont="1"/>
    <xf numFmtId="0" fontId="81" fillId="30" borderId="7" xfId="0" applyFont="1" applyFill="1" applyBorder="1" applyAlignment="1">
      <alignment horizontal="center" vertical="center"/>
    </xf>
    <xf numFmtId="0" fontId="85" fillId="0" borderId="7" xfId="0" applyFont="1" applyBorder="1" applyAlignment="1" applyProtection="1">
      <alignment horizontal="center" vertical="center" shrinkToFit="1"/>
    </xf>
    <xf numFmtId="176" fontId="132" fillId="4" borderId="4" xfId="0" applyNumberFormat="1" applyFont="1" applyFill="1" applyBorder="1" applyAlignment="1" applyProtection="1">
      <alignment vertical="center" shrinkToFit="1"/>
      <protection locked="0"/>
    </xf>
    <xf numFmtId="176" fontId="132" fillId="5" borderId="4" xfId="0" applyNumberFormat="1" applyFont="1" applyFill="1" applyBorder="1" applyAlignment="1" applyProtection="1">
      <alignment vertical="center" shrinkToFit="1"/>
      <protection locked="0"/>
    </xf>
    <xf numFmtId="176" fontId="132" fillId="0" borderId="4" xfId="0" applyNumberFormat="1" applyFont="1" applyBorder="1" applyAlignment="1">
      <alignment vertical="center" shrinkToFit="1"/>
    </xf>
    <xf numFmtId="176" fontId="134" fillId="4" borderId="34" xfId="0" applyNumberFormat="1" applyFont="1" applyFill="1" applyBorder="1" applyAlignment="1">
      <alignment vertical="center" shrinkToFit="1"/>
    </xf>
    <xf numFmtId="176" fontId="134" fillId="5" borderId="34" xfId="0" applyNumberFormat="1" applyFont="1" applyFill="1" applyBorder="1" applyAlignment="1">
      <alignment vertical="center" shrinkToFit="1"/>
    </xf>
    <xf numFmtId="176" fontId="132" fillId="0" borderId="23" xfId="0" applyNumberFormat="1" applyFont="1" applyBorder="1" applyAlignment="1">
      <alignment vertical="center" shrinkToFit="1"/>
    </xf>
    <xf numFmtId="176" fontId="134" fillId="0" borderId="52" xfId="0" applyNumberFormat="1" applyFont="1" applyBorder="1" applyAlignment="1">
      <alignment vertical="center" shrinkToFit="1"/>
    </xf>
    <xf numFmtId="176" fontId="132" fillId="0" borderId="6" xfId="0" applyNumberFormat="1" applyFont="1" applyBorder="1" applyAlignment="1" applyProtection="1">
      <alignment vertical="center" shrinkToFit="1"/>
      <protection locked="0"/>
    </xf>
    <xf numFmtId="176" fontId="132" fillId="0" borderId="55" xfId="0" applyNumberFormat="1" applyFont="1" applyBorder="1" applyAlignment="1">
      <alignment vertical="center" shrinkToFit="1"/>
    </xf>
    <xf numFmtId="176" fontId="132" fillId="0" borderId="31" xfId="0" applyNumberFormat="1" applyFont="1" applyBorder="1" applyAlignment="1">
      <alignment vertical="center" shrinkToFit="1"/>
    </xf>
    <xf numFmtId="0" fontId="33" fillId="0" borderId="0" xfId="0" applyFont="1" applyFill="1" applyAlignment="1" applyProtection="1">
      <alignment horizontal="center" vertical="center"/>
    </xf>
    <xf numFmtId="0" fontId="143" fillId="0" borderId="19" xfId="0" applyFont="1" applyBorder="1" applyAlignment="1" applyProtection="1">
      <alignment vertical="center"/>
    </xf>
    <xf numFmtId="0" fontId="143" fillId="0" borderId="0" xfId="0" applyFont="1" applyBorder="1" applyAlignment="1" applyProtection="1">
      <alignment vertical="center"/>
    </xf>
    <xf numFmtId="0" fontId="97" fillId="0" borderId="18" xfId="0" applyFont="1" applyFill="1" applyBorder="1" applyAlignment="1" applyProtection="1">
      <alignment horizontal="center" vertical="center"/>
    </xf>
    <xf numFmtId="0" fontId="97" fillId="0" borderId="15" xfId="0" applyFont="1" applyFill="1" applyBorder="1" applyAlignment="1" applyProtection="1">
      <alignment horizontal="center" vertical="center"/>
    </xf>
    <xf numFmtId="0" fontId="27" fillId="0" borderId="7" xfId="0" applyFont="1" applyBorder="1" applyAlignment="1" applyProtection="1">
      <alignment horizontal="center" vertical="center" shrinkToFit="1"/>
      <protection locked="0"/>
    </xf>
    <xf numFmtId="185" fontId="27" fillId="0" borderId="7" xfId="0" applyNumberFormat="1" applyFont="1" applyBorder="1" applyAlignment="1" applyProtection="1">
      <alignment horizontal="center" vertical="center" shrinkToFit="1"/>
      <protection locked="0"/>
    </xf>
    <xf numFmtId="0" fontId="107" fillId="0" borderId="0" xfId="0" applyFont="1" applyFill="1" applyBorder="1" applyAlignment="1" applyProtection="1">
      <alignment horizontal="center" vertical="center" wrapText="1"/>
    </xf>
    <xf numFmtId="0" fontId="81" fillId="31" borderId="7" xfId="0" applyFont="1" applyFill="1" applyBorder="1" applyAlignment="1">
      <alignment horizontal="center" vertical="center"/>
    </xf>
    <xf numFmtId="0" fontId="81" fillId="0" borderId="0" xfId="0" applyFont="1"/>
    <xf numFmtId="38" fontId="81" fillId="0" borderId="249" xfId="13" applyFont="1" applyFill="1" applyBorder="1" applyAlignment="1" applyProtection="1">
      <alignment vertical="center"/>
    </xf>
    <xf numFmtId="38" fontId="81" fillId="0" borderId="0" xfId="13" applyFont="1" applyFill="1" applyBorder="1" applyAlignment="1" applyProtection="1">
      <alignment vertical="center"/>
    </xf>
    <xf numFmtId="0" fontId="95" fillId="0" borderId="249"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249" xfId="0" applyFont="1" applyFill="1" applyBorder="1" applyAlignment="1" applyProtection="1">
      <alignment vertical="top" wrapText="1"/>
      <protection locked="0"/>
    </xf>
    <xf numFmtId="0" fontId="95" fillId="0" borderId="0" xfId="0" applyFont="1" applyFill="1" applyBorder="1" applyAlignment="1" applyProtection="1">
      <alignment vertical="top" wrapText="1"/>
      <protection locked="0"/>
    </xf>
    <xf numFmtId="0" fontId="81" fillId="0" borderId="256" xfId="0" applyFont="1" applyFill="1" applyBorder="1" applyAlignment="1" applyProtection="1">
      <alignment horizontal="center" vertical="center"/>
    </xf>
    <xf numFmtId="0" fontId="81" fillId="0" borderId="249" xfId="0" applyFont="1" applyFill="1" applyBorder="1" applyAlignment="1" applyProtection="1">
      <alignment horizontal="center" vertical="center"/>
    </xf>
    <xf numFmtId="0" fontId="83" fillId="32" borderId="19" xfId="0" applyFont="1" applyFill="1" applyBorder="1"/>
    <xf numFmtId="0" fontId="83" fillId="0" borderId="19" xfId="0" applyFont="1" applyBorder="1"/>
    <xf numFmtId="0" fontId="83" fillId="32" borderId="20" xfId="0" applyFont="1" applyFill="1" applyBorder="1"/>
    <xf numFmtId="0" fontId="150" fillId="30" borderId="0" xfId="0" applyFont="1" applyFill="1" applyBorder="1" applyAlignment="1">
      <alignment horizontal="center"/>
    </xf>
    <xf numFmtId="0" fontId="83" fillId="0" borderId="4" xfId="0" applyFont="1" applyFill="1" applyBorder="1"/>
    <xf numFmtId="0" fontId="83" fillId="0" borderId="7" xfId="0" applyFont="1" applyFill="1" applyBorder="1"/>
    <xf numFmtId="0" fontId="83" fillId="0" borderId="6" xfId="0" applyFont="1" applyFill="1" applyBorder="1"/>
    <xf numFmtId="0" fontId="83" fillId="0" borderId="9" xfId="0" applyFont="1" applyFill="1" applyBorder="1"/>
    <xf numFmtId="0" fontId="81" fillId="0" borderId="10" xfId="0" applyFont="1" applyFill="1" applyBorder="1"/>
    <xf numFmtId="0" fontId="83" fillId="0" borderId="12" xfId="0" applyFont="1" applyFill="1" applyBorder="1"/>
    <xf numFmtId="0" fontId="83" fillId="0" borderId="3" xfId="0" applyFont="1" applyFill="1" applyBorder="1"/>
    <xf numFmtId="0" fontId="83" fillId="0" borderId="20" xfId="0" applyFont="1" applyBorder="1"/>
    <xf numFmtId="0" fontId="150" fillId="30" borderId="35" xfId="0" applyFont="1" applyFill="1" applyBorder="1" applyAlignment="1">
      <alignment horizontal="center"/>
    </xf>
    <xf numFmtId="0" fontId="83" fillId="33" borderId="19" xfId="0" applyFont="1" applyFill="1" applyBorder="1"/>
    <xf numFmtId="0" fontId="150" fillId="30" borderId="0" xfId="0" applyFont="1" applyFill="1" applyBorder="1" applyAlignment="1">
      <alignment horizontal="center" vertical="center"/>
    </xf>
    <xf numFmtId="0" fontId="150" fillId="30" borderId="35" xfId="0" applyFont="1" applyFill="1" applyBorder="1" applyAlignment="1">
      <alignment horizontal="center" vertical="center"/>
    </xf>
    <xf numFmtId="0" fontId="81" fillId="30" borderId="11" xfId="0" applyFont="1" applyFill="1" applyBorder="1" applyAlignment="1" applyProtection="1">
      <alignment horizontal="center" vertical="center" shrinkToFit="1"/>
    </xf>
    <xf numFmtId="0" fontId="85" fillId="30" borderId="11" xfId="0" applyFont="1" applyFill="1" applyBorder="1" applyAlignment="1" applyProtection="1">
      <alignment horizontal="center" shrinkToFit="1"/>
    </xf>
    <xf numFmtId="0" fontId="81" fillId="0" borderId="19" xfId="0" applyFont="1" applyFill="1" applyBorder="1" applyAlignment="1" applyProtection="1">
      <alignment horizontal="center" vertical="center" shrinkToFit="1"/>
    </xf>
    <xf numFmtId="0" fontId="85" fillId="30" borderId="35" xfId="0" applyFont="1" applyFill="1" applyBorder="1" applyAlignment="1" applyProtection="1">
      <alignment horizontal="center" shrinkToFit="1"/>
    </xf>
    <xf numFmtId="0" fontId="85" fillId="0" borderId="20" xfId="0" applyFont="1" applyBorder="1" applyAlignment="1" applyProtection="1">
      <alignment horizontal="center" shrinkToFit="1"/>
    </xf>
    <xf numFmtId="0" fontId="62" fillId="0" borderId="0" xfId="0" applyFont="1" applyFill="1" applyBorder="1" applyAlignment="1" applyProtection="1">
      <alignment horizontal="left"/>
    </xf>
    <xf numFmtId="0" fontId="62" fillId="0" borderId="0" xfId="0" applyFont="1" applyFill="1" applyBorder="1" applyAlignment="1" applyProtection="1">
      <alignment horizontal="left" wrapText="1"/>
    </xf>
    <xf numFmtId="0" fontId="60" fillId="22" borderId="176" xfId="0" applyFont="1" applyFill="1" applyBorder="1" applyAlignment="1" applyProtection="1">
      <alignment horizontal="center" vertical="center"/>
    </xf>
    <xf numFmtId="0" fontId="60" fillId="22" borderId="348"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97" fillId="0" borderId="20" xfId="0" applyFont="1" applyBorder="1" applyAlignment="1" applyProtection="1">
      <alignment vertical="center"/>
    </xf>
    <xf numFmtId="0" fontId="0" fillId="0" borderId="0" xfId="0" applyFill="1" applyProtection="1"/>
    <xf numFmtId="0" fontId="33" fillId="3" borderId="0" xfId="0" applyFont="1" applyFill="1" applyAlignment="1" applyProtection="1">
      <alignment horizontal="left" vertical="center"/>
    </xf>
    <xf numFmtId="58" fontId="33" fillId="0" borderId="0" xfId="0" applyNumberFormat="1" applyFont="1" applyAlignment="1" applyProtection="1">
      <alignment horizontal="center" vertical="center"/>
    </xf>
    <xf numFmtId="0" fontId="33" fillId="0" borderId="0" xfId="0" applyFont="1" applyAlignment="1" applyProtection="1">
      <alignment horizontal="center" vertical="center" wrapText="1"/>
    </xf>
    <xf numFmtId="0" fontId="33" fillId="3" borderId="0" xfId="0" applyFont="1" applyFill="1" applyAlignment="1" applyProtection="1">
      <alignment horizontal="center" vertical="center" wrapText="1"/>
    </xf>
    <xf numFmtId="0" fontId="33" fillId="3" borderId="0" xfId="0" applyFont="1" applyFill="1" applyAlignment="1" applyProtection="1">
      <alignment vertical="center"/>
    </xf>
    <xf numFmtId="49" fontId="33" fillId="0" borderId="0" xfId="0" applyNumberFormat="1" applyFont="1" applyAlignment="1" applyProtection="1">
      <alignment horizontal="center" vertical="center"/>
    </xf>
    <xf numFmtId="0" fontId="33" fillId="3" borderId="0" xfId="0" applyFont="1" applyFill="1" applyAlignment="1" applyProtection="1">
      <alignment vertical="center" wrapText="1"/>
    </xf>
    <xf numFmtId="12" fontId="33" fillId="0" borderId="20" xfId="0" applyNumberFormat="1" applyFont="1" applyBorder="1" applyAlignment="1" applyProtection="1">
      <alignment horizontal="center" vertical="center"/>
    </xf>
    <xf numFmtId="0" fontId="33" fillId="2" borderId="0" xfId="0" applyFont="1" applyFill="1" applyAlignment="1" applyProtection="1">
      <alignment horizontal="left" vertical="center"/>
    </xf>
    <xf numFmtId="0" fontId="56" fillId="0" borderId="0" xfId="0" applyFont="1" applyAlignment="1" applyProtection="1">
      <alignment horizontal="left" vertical="center"/>
    </xf>
    <xf numFmtId="0" fontId="33" fillId="0" borderId="0" xfId="0" applyFont="1" applyAlignment="1" applyProtection="1">
      <alignment vertical="center"/>
    </xf>
    <xf numFmtId="0" fontId="33" fillId="21" borderId="0" xfId="0" applyFont="1" applyFill="1" applyAlignment="1" applyProtection="1">
      <alignment horizontal="center" vertical="center"/>
    </xf>
    <xf numFmtId="0" fontId="33" fillId="0" borderId="0" xfId="0" applyFont="1" applyAlignment="1" applyProtection="1">
      <alignment vertical="center" shrinkToFit="1"/>
    </xf>
    <xf numFmtId="185" fontId="33" fillId="0" borderId="0" xfId="0" applyNumberFormat="1" applyFont="1" applyAlignment="1" applyProtection="1">
      <alignment horizontal="center" vertical="center" shrinkToFit="1"/>
    </xf>
    <xf numFmtId="0" fontId="33" fillId="0" borderId="0" xfId="0" applyFont="1" applyAlignment="1" applyProtection="1">
      <alignment vertical="center" wrapText="1"/>
    </xf>
    <xf numFmtId="185" fontId="33" fillId="0" borderId="0" xfId="0" applyNumberFormat="1" applyFont="1" applyAlignment="1" applyProtection="1">
      <alignment horizontal="center" vertical="center"/>
    </xf>
    <xf numFmtId="0" fontId="33" fillId="2" borderId="0" xfId="0" applyFont="1" applyFill="1" applyAlignment="1" applyProtection="1">
      <alignment vertical="center"/>
    </xf>
    <xf numFmtId="0" fontId="33" fillId="0" borderId="0" xfId="0" applyFont="1" applyAlignment="1" applyProtection="1">
      <alignment vertical="top"/>
    </xf>
    <xf numFmtId="0" fontId="27" fillId="0" borderId="0" xfId="0" applyFont="1" applyAlignment="1" applyProtection="1">
      <alignment vertical="center" wrapText="1"/>
    </xf>
    <xf numFmtId="0" fontId="27" fillId="0" borderId="0" xfId="0" applyFont="1" applyAlignment="1" applyProtection="1">
      <alignment vertical="top" wrapText="1"/>
    </xf>
    <xf numFmtId="0" fontId="33" fillId="0" borderId="0" xfId="0" applyFont="1" applyAlignment="1" applyProtection="1">
      <alignment horizontal="left" vertical="top"/>
    </xf>
    <xf numFmtId="0" fontId="33" fillId="0" borderId="0" xfId="0" applyFont="1" applyAlignment="1" applyProtection="1">
      <alignment vertical="top" wrapText="1"/>
    </xf>
    <xf numFmtId="0" fontId="34" fillId="0" borderId="0" xfId="0" applyFont="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101" xfId="0" applyFont="1" applyBorder="1" applyAlignment="1" applyProtection="1">
      <alignment horizontal="center" vertical="center"/>
      <protection locked="0"/>
    </xf>
    <xf numFmtId="0" fontId="34" fillId="0" borderId="0" xfId="0" applyFont="1" applyBorder="1" applyAlignment="1" applyProtection="1">
      <alignment horizontal="right" vertical="center"/>
      <protection locked="0"/>
    </xf>
    <xf numFmtId="49" fontId="33" fillId="0" borderId="0" xfId="0" applyNumberFormat="1" applyFont="1" applyFill="1" applyAlignment="1" applyProtection="1">
      <alignment horizontal="right" vertical="center"/>
      <protection locked="0"/>
    </xf>
    <xf numFmtId="0" fontId="33" fillId="0" borderId="0"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4" fillId="0" borderId="0" xfId="0" applyFont="1" applyFill="1" applyProtection="1">
      <protection locked="0"/>
    </xf>
    <xf numFmtId="0" fontId="33" fillId="0" borderId="0" xfId="0" applyFont="1" applyFill="1" applyAlignment="1" applyProtection="1">
      <alignment horizontal="right" vertical="center"/>
      <protection locked="0"/>
    </xf>
    <xf numFmtId="0" fontId="32" fillId="0" borderId="0" xfId="0" applyFont="1" applyFill="1" applyProtection="1">
      <protection locked="0"/>
    </xf>
    <xf numFmtId="0" fontId="24"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38" fontId="24" fillId="0" borderId="0" xfId="13" applyFont="1" applyFill="1" applyBorder="1" applyAlignment="1" applyProtection="1">
      <alignment horizontal="center" vertical="center"/>
      <protection locked="0"/>
    </xf>
    <xf numFmtId="58" fontId="27" fillId="0" borderId="0" xfId="0" applyNumberFormat="1" applyFont="1" applyFill="1" applyBorder="1" applyAlignment="1" applyProtection="1">
      <alignment horizontal="center" vertical="center" wrapText="1"/>
      <protection locked="0"/>
    </xf>
    <xf numFmtId="0" fontId="32" fillId="0" borderId="0" xfId="0" applyFont="1" applyFill="1" applyAlignment="1" applyProtection="1">
      <alignment horizontal="center"/>
      <protection locked="0"/>
    </xf>
    <xf numFmtId="0" fontId="24" fillId="0" borderId="0" xfId="0" applyFont="1" applyAlignment="1" applyProtection="1">
      <alignment horizontal="center"/>
      <protection locked="0"/>
    </xf>
    <xf numFmtId="0" fontId="24" fillId="0" borderId="0" xfId="0" applyFont="1" applyBorder="1" applyProtection="1">
      <protection locked="0"/>
    </xf>
    <xf numFmtId="0" fontId="27" fillId="0" borderId="0" xfId="0" applyFont="1" applyFill="1" applyAlignment="1" applyProtection="1">
      <alignment horizontal="right" vertical="center"/>
      <protection locked="0"/>
    </xf>
    <xf numFmtId="49" fontId="34" fillId="0" borderId="0" xfId="0" applyNumberFormat="1" applyFont="1" applyFill="1" applyAlignment="1" applyProtection="1">
      <alignment vertical="center"/>
      <protection locked="0"/>
    </xf>
    <xf numFmtId="0" fontId="24" fillId="0" borderId="0" xfId="0" applyFont="1" applyFill="1" applyAlignment="1" applyProtection="1">
      <alignment horizontal="left"/>
      <protection locked="0"/>
    </xf>
    <xf numFmtId="0" fontId="24" fillId="2" borderId="0" xfId="0" applyFont="1" applyFill="1" applyProtection="1">
      <protection locked="0"/>
    </xf>
    <xf numFmtId="0" fontId="36" fillId="21" borderId="0" xfId="0" applyFont="1" applyFill="1" applyProtection="1"/>
    <xf numFmtId="0" fontId="36" fillId="0" borderId="0" xfId="0" applyFont="1" applyBorder="1" applyAlignment="1" applyProtection="1">
      <alignment horizontal="center"/>
    </xf>
    <xf numFmtId="0" fontId="36" fillId="0" borderId="0" xfId="0" applyFont="1" applyAlignment="1" applyProtection="1"/>
    <xf numFmtId="0" fontId="130" fillId="21" borderId="0" xfId="0" applyFont="1" applyFill="1" applyAlignment="1" applyProtection="1">
      <alignment vertical="center"/>
      <protection locked="0"/>
    </xf>
    <xf numFmtId="0" fontId="98" fillId="0" borderId="0" xfId="68" applyFont="1" applyProtection="1">
      <alignment vertical="center"/>
      <protection locked="0"/>
    </xf>
    <xf numFmtId="0" fontId="37" fillId="0" borderId="35" xfId="66" applyFont="1" applyFill="1" applyBorder="1" applyAlignment="1" applyProtection="1">
      <alignment vertical="center"/>
      <protection locked="0"/>
    </xf>
    <xf numFmtId="0" fontId="53" fillId="0" borderId="35" xfId="66" applyFont="1" applyFill="1" applyBorder="1" applyAlignment="1" applyProtection="1">
      <alignment vertical="center"/>
      <protection locked="0"/>
    </xf>
    <xf numFmtId="0" fontId="29" fillId="0" borderId="0" xfId="66" applyFont="1" applyFill="1" applyBorder="1" applyAlignment="1" applyProtection="1">
      <alignment horizontal="center" vertical="center"/>
      <protection locked="0"/>
    </xf>
    <xf numFmtId="0" fontId="0" fillId="21" borderId="0" xfId="0" applyFill="1" applyProtection="1"/>
    <xf numFmtId="0" fontId="33" fillId="21" borderId="0" xfId="0" applyFont="1" applyFill="1" applyAlignment="1" applyProtection="1">
      <alignment vertical="center"/>
    </xf>
    <xf numFmtId="0" fontId="120" fillId="0" borderId="0" xfId="0" applyFont="1" applyAlignment="1" applyProtection="1">
      <alignment horizontal="right" vertical="center"/>
    </xf>
    <xf numFmtId="0" fontId="121" fillId="0" borderId="0" xfId="0" applyFont="1" applyProtection="1"/>
    <xf numFmtId="0" fontId="119" fillId="0" borderId="0" xfId="0" applyFont="1" applyAlignment="1" applyProtection="1">
      <alignment horizontal="right" vertical="center"/>
    </xf>
    <xf numFmtId="0" fontId="122" fillId="0" borderId="0" xfId="0" applyFont="1" applyAlignment="1" applyProtection="1">
      <alignment horizontal="right" vertical="center"/>
    </xf>
    <xf numFmtId="0" fontId="121" fillId="0" borderId="0" xfId="0" applyFont="1" applyAlignment="1" applyProtection="1">
      <alignment horizontal="right" vertical="center"/>
    </xf>
    <xf numFmtId="0" fontId="146" fillId="0" borderId="0" xfId="0" applyFont="1" applyAlignment="1" applyProtection="1">
      <alignment vertical="center"/>
    </xf>
    <xf numFmtId="0" fontId="121" fillId="0" borderId="0" xfId="0" applyFont="1" applyAlignment="1" applyProtection="1">
      <alignment horizontal="left" vertical="center"/>
    </xf>
    <xf numFmtId="0" fontId="121" fillId="0" borderId="0" xfId="0" applyFont="1" applyAlignment="1" applyProtection="1">
      <alignment horizontal="center"/>
    </xf>
    <xf numFmtId="0" fontId="120" fillId="6" borderId="7" xfId="0" applyFont="1" applyFill="1" applyBorder="1" applyAlignment="1" applyProtection="1">
      <alignment horizontal="center" vertical="center" wrapText="1"/>
    </xf>
    <xf numFmtId="0" fontId="124" fillId="4" borderId="7" xfId="0" applyFont="1" applyFill="1" applyBorder="1" applyAlignment="1" applyProtection="1">
      <alignment horizontal="center" vertical="center" wrapText="1"/>
    </xf>
    <xf numFmtId="0" fontId="124" fillId="5" borderId="7" xfId="0" applyFont="1" applyFill="1" applyBorder="1" applyAlignment="1" applyProtection="1">
      <alignment horizontal="center" vertical="center" wrapText="1"/>
    </xf>
    <xf numFmtId="0" fontId="124" fillId="0" borderId="7" xfId="0" applyFont="1" applyBorder="1" applyAlignment="1" applyProtection="1">
      <alignment horizontal="center" vertical="center" wrapText="1"/>
    </xf>
    <xf numFmtId="0" fontId="124" fillId="6" borderId="27" xfId="0" applyFont="1" applyFill="1" applyBorder="1" applyAlignment="1" applyProtection="1">
      <alignment horizontal="center" vertical="center"/>
    </xf>
    <xf numFmtId="176" fontId="125" fillId="4" borderId="30" xfId="13" quotePrefix="1" applyNumberFormat="1" applyFont="1" applyFill="1" applyBorder="1" applyAlignment="1" applyProtection="1">
      <alignment horizontal="right" vertical="center" shrinkToFit="1"/>
    </xf>
    <xf numFmtId="176" fontId="125" fillId="5" borderId="30" xfId="13" quotePrefix="1" applyNumberFormat="1" applyFont="1" applyFill="1" applyBorder="1" applyAlignment="1" applyProtection="1">
      <alignment horizontal="right" vertical="center" shrinkToFit="1"/>
    </xf>
    <xf numFmtId="176" fontId="125" fillId="0" borderId="27" xfId="13" quotePrefix="1" applyNumberFormat="1" applyFont="1" applyBorder="1" applyAlignment="1" applyProtection="1">
      <alignment horizontal="right" vertical="center" shrinkToFit="1"/>
    </xf>
    <xf numFmtId="0" fontId="124" fillId="6" borderId="26" xfId="0" applyFont="1" applyFill="1" applyBorder="1" applyAlignment="1" applyProtection="1">
      <alignment horizontal="center" vertical="center"/>
    </xf>
    <xf numFmtId="176" fontId="125" fillId="4" borderId="26" xfId="13" quotePrefix="1" applyNumberFormat="1" applyFont="1" applyFill="1" applyBorder="1" applyAlignment="1" applyProtection="1">
      <alignment horizontal="right" vertical="center" shrinkToFit="1"/>
    </xf>
    <xf numFmtId="176" fontId="125" fillId="5" borderId="28" xfId="13" quotePrefix="1" applyNumberFormat="1" applyFont="1" applyFill="1" applyBorder="1" applyAlignment="1" applyProtection="1">
      <alignment horizontal="right" vertical="center" shrinkToFit="1"/>
    </xf>
    <xf numFmtId="176" fontId="125" fillId="0" borderId="26" xfId="13" quotePrefix="1" applyNumberFormat="1" applyFont="1" applyBorder="1" applyAlignment="1" applyProtection="1">
      <alignment horizontal="right" vertical="center" shrinkToFit="1"/>
    </xf>
    <xf numFmtId="0" fontId="124" fillId="6" borderId="24" xfId="0" applyFont="1" applyFill="1" applyBorder="1" applyAlignment="1" applyProtection="1">
      <alignment horizontal="center" vertical="center"/>
    </xf>
    <xf numFmtId="176" fontId="125" fillId="4" borderId="332" xfId="13" quotePrefix="1" applyNumberFormat="1" applyFont="1" applyFill="1" applyBorder="1" applyAlignment="1" applyProtection="1">
      <alignment horizontal="right" vertical="center" shrinkToFit="1"/>
    </xf>
    <xf numFmtId="176" fontId="125" fillId="5" borderId="332" xfId="13" quotePrefix="1" applyNumberFormat="1" applyFont="1" applyFill="1" applyBorder="1" applyAlignment="1" applyProtection="1">
      <alignment horizontal="right" vertical="center" shrinkToFit="1"/>
    </xf>
    <xf numFmtId="176" fontId="125" fillId="0" borderId="333" xfId="13" quotePrefix="1" applyNumberFormat="1" applyFont="1" applyBorder="1" applyAlignment="1" applyProtection="1">
      <alignment horizontal="right" vertical="center" shrinkToFit="1"/>
    </xf>
    <xf numFmtId="0" fontId="124" fillId="6" borderId="32" xfId="0" applyFont="1" applyFill="1" applyBorder="1" applyAlignment="1" applyProtection="1">
      <alignment horizontal="center" vertical="center"/>
    </xf>
    <xf numFmtId="176" fontId="125" fillId="4" borderId="22" xfId="13" applyNumberFormat="1" applyFont="1" applyFill="1" applyBorder="1" applyAlignment="1" applyProtection="1">
      <alignment horizontal="right" vertical="center" shrinkToFit="1"/>
    </xf>
    <xf numFmtId="176" fontId="125" fillId="5" borderId="22" xfId="13" applyNumberFormat="1" applyFont="1" applyFill="1" applyBorder="1" applyAlignment="1" applyProtection="1">
      <alignment horizontal="right" vertical="center" shrinkToFit="1"/>
    </xf>
    <xf numFmtId="176" fontId="125" fillId="0" borderId="10" xfId="13" applyNumberFormat="1" applyFont="1" applyBorder="1" applyAlignment="1" applyProtection="1">
      <alignment horizontal="right" vertical="center" shrinkToFit="1"/>
    </xf>
    <xf numFmtId="0" fontId="121" fillId="0" borderId="0" xfId="0" applyFont="1" applyAlignment="1" applyProtection="1">
      <alignment horizontal="center" vertical="center"/>
    </xf>
    <xf numFmtId="10" fontId="125" fillId="0" borderId="25" xfId="0" applyNumberFormat="1" applyFont="1" applyBorder="1" applyAlignment="1" applyProtection="1">
      <alignment horizontal="center" vertical="center" shrinkToFit="1"/>
    </xf>
    <xf numFmtId="0" fontId="128" fillId="0" borderId="15" xfId="0" applyFont="1" applyBorder="1" applyAlignment="1" applyProtection="1">
      <alignment vertical="center"/>
    </xf>
    <xf numFmtId="0" fontId="146" fillId="0" borderId="0" xfId="0" applyFont="1" applyProtection="1"/>
    <xf numFmtId="0" fontId="126" fillId="0" borderId="0" xfId="0" applyFont="1" applyAlignment="1" applyProtection="1">
      <alignment horizontal="center" vertical="center"/>
    </xf>
    <xf numFmtId="38" fontId="129" fillId="0" borderId="0" xfId="13" applyFont="1" applyAlignment="1" applyProtection="1">
      <alignment horizontal="center" vertical="center"/>
    </xf>
    <xf numFmtId="176" fontId="125" fillId="4" borderId="27" xfId="13" applyNumberFormat="1" applyFont="1" applyFill="1" applyBorder="1" applyAlignment="1" applyProtection="1">
      <alignment horizontal="right" vertical="center" shrinkToFit="1"/>
    </xf>
    <xf numFmtId="176" fontId="125" fillId="5" borderId="27" xfId="13" applyNumberFormat="1" applyFont="1" applyFill="1" applyBorder="1" applyAlignment="1" applyProtection="1">
      <alignment horizontal="right" vertical="center" shrinkToFit="1"/>
    </xf>
    <xf numFmtId="176" fontId="125" fillId="0" borderId="27" xfId="13" applyNumberFormat="1" applyFont="1" applyBorder="1" applyAlignment="1" applyProtection="1">
      <alignment horizontal="right" vertical="center" shrinkToFit="1"/>
    </xf>
    <xf numFmtId="176" fontId="125" fillId="4" borderId="26" xfId="13" applyNumberFormat="1" applyFont="1" applyFill="1" applyBorder="1" applyAlignment="1" applyProtection="1">
      <alignment horizontal="right" vertical="center" shrinkToFit="1"/>
    </xf>
    <xf numFmtId="176" fontId="125" fillId="5" borderId="26" xfId="13" applyNumberFormat="1" applyFont="1" applyFill="1" applyBorder="1" applyAlignment="1" applyProtection="1">
      <alignment horizontal="right" vertical="center" shrinkToFit="1"/>
    </xf>
    <xf numFmtId="176" fontId="125" fillId="0" borderId="26" xfId="13" applyNumberFormat="1" applyFont="1" applyBorder="1" applyAlignment="1" applyProtection="1">
      <alignment horizontal="right" vertical="center" shrinkToFit="1"/>
    </xf>
    <xf numFmtId="176" fontId="125" fillId="4" borderId="333" xfId="13" applyNumberFormat="1" applyFont="1" applyFill="1" applyBorder="1" applyAlignment="1" applyProtection="1">
      <alignment horizontal="right" vertical="center" shrinkToFit="1"/>
    </xf>
    <xf numFmtId="176" fontId="125" fillId="5" borderId="333" xfId="13" applyNumberFormat="1" applyFont="1" applyFill="1" applyBorder="1" applyAlignment="1" applyProtection="1">
      <alignment horizontal="right" vertical="center" shrinkToFit="1"/>
    </xf>
    <xf numFmtId="176" fontId="125" fillId="0" borderId="333" xfId="13" applyNumberFormat="1" applyFont="1" applyBorder="1" applyAlignment="1" applyProtection="1">
      <alignment horizontal="right" vertical="center" shrinkToFit="1"/>
    </xf>
    <xf numFmtId="176" fontId="125" fillId="4" borderId="10" xfId="13" applyNumberFormat="1" applyFont="1" applyFill="1" applyBorder="1" applyAlignment="1" applyProtection="1">
      <alignment horizontal="right" vertical="center" shrinkToFit="1"/>
    </xf>
    <xf numFmtId="176" fontId="125" fillId="5" borderId="10" xfId="13" applyNumberFormat="1" applyFont="1" applyFill="1" applyBorder="1" applyAlignment="1" applyProtection="1">
      <alignment horizontal="right" vertical="center" shrinkToFit="1"/>
    </xf>
    <xf numFmtId="0" fontId="124" fillId="4" borderId="18" xfId="0" applyFont="1" applyFill="1" applyBorder="1" applyAlignment="1" applyProtection="1">
      <alignment horizontal="center" vertical="center" wrapText="1"/>
    </xf>
    <xf numFmtId="0" fontId="124" fillId="5" borderId="18" xfId="0" applyFont="1" applyFill="1" applyBorder="1" applyAlignment="1" applyProtection="1">
      <alignment horizontal="center" vertical="center" wrapText="1"/>
    </xf>
    <xf numFmtId="0" fontId="124" fillId="0" borderId="4" xfId="0" applyFont="1" applyBorder="1" applyAlignment="1" applyProtection="1">
      <alignment horizontal="center" vertical="center" wrapText="1"/>
    </xf>
    <xf numFmtId="0" fontId="24" fillId="21" borderId="0" xfId="0" applyFont="1" applyFill="1" applyAlignment="1" applyProtection="1">
      <alignment horizontal="center" vertical="center"/>
    </xf>
    <xf numFmtId="0" fontId="118" fillId="21" borderId="0" xfId="0" applyFont="1" applyFill="1" applyProtection="1"/>
    <xf numFmtId="49" fontId="146" fillId="0" borderId="0" xfId="0" applyNumberFormat="1" applyFont="1" applyAlignment="1" applyProtection="1">
      <alignment vertical="center"/>
    </xf>
    <xf numFmtId="49" fontId="136" fillId="0" borderId="0" xfId="0" applyNumberFormat="1" applyFont="1" applyAlignment="1" applyProtection="1">
      <alignment vertical="center"/>
    </xf>
    <xf numFmtId="0" fontId="83" fillId="0" borderId="19" xfId="0" applyFont="1" applyFill="1" applyBorder="1"/>
    <xf numFmtId="38" fontId="33" fillId="3" borderId="0" xfId="13" applyFont="1" applyFill="1" applyAlignment="1" applyProtection="1">
      <alignment horizontal="left" vertical="center"/>
    </xf>
    <xf numFmtId="0" fontId="34" fillId="0" borderId="35" xfId="67" applyFont="1" applyBorder="1" applyAlignment="1" applyProtection="1">
      <alignment horizontal="left"/>
    </xf>
    <xf numFmtId="0" fontId="34" fillId="0" borderId="35" xfId="67" applyFont="1" applyBorder="1" applyAlignment="1" applyProtection="1">
      <alignment wrapText="1"/>
    </xf>
    <xf numFmtId="0" fontId="34" fillId="0" borderId="0" xfId="67" applyFont="1" applyBorder="1" applyAlignment="1" applyProtection="1">
      <alignment vertical="center"/>
      <protection locked="0"/>
    </xf>
    <xf numFmtId="0" fontId="34" fillId="0" borderId="101" xfId="67" applyFont="1" applyBorder="1" applyAlignment="1" applyProtection="1">
      <alignment horizontal="center" vertical="center"/>
      <protection locked="0"/>
    </xf>
    <xf numFmtId="0" fontId="34" fillId="0" borderId="0" xfId="67" applyFont="1" applyProtection="1">
      <alignment vertical="center"/>
    </xf>
    <xf numFmtId="0" fontId="34" fillId="0" borderId="0" xfId="67" applyFont="1" applyAlignment="1" applyProtection="1">
      <alignment vertical="center"/>
    </xf>
    <xf numFmtId="0" fontId="34" fillId="0" borderId="0" xfId="67" applyFont="1" applyBorder="1" applyAlignment="1" applyProtection="1">
      <alignment horizontal="distributed" vertical="center"/>
    </xf>
    <xf numFmtId="0" fontId="27" fillId="0" borderId="22" xfId="0" applyFont="1" applyBorder="1" applyAlignment="1" applyProtection="1">
      <alignment horizontal="left" vertical="center" wrapText="1"/>
    </xf>
    <xf numFmtId="0" fontId="27" fillId="0" borderId="0" xfId="0" applyFont="1" applyAlignment="1" applyProtection="1">
      <alignment horizontal="left" vertical="center"/>
    </xf>
    <xf numFmtId="0" fontId="35" fillId="0" borderId="0" xfId="0" applyFont="1" applyAlignment="1" applyProtection="1">
      <alignment horizontal="left" vertical="center"/>
    </xf>
    <xf numFmtId="0" fontId="27" fillId="0" borderId="0" xfId="0" applyFont="1" applyAlignment="1" applyProtection="1">
      <alignment horizontal="left" vertical="top"/>
    </xf>
    <xf numFmtId="0" fontId="27" fillId="0" borderId="139" xfId="11" applyFont="1" applyBorder="1" applyAlignment="1" applyProtection="1">
      <alignment horizontal="center" vertical="center"/>
    </xf>
    <xf numFmtId="0" fontId="27" fillId="0" borderId="139" xfId="11" applyFont="1" applyBorder="1" applyAlignment="1" applyProtection="1">
      <alignment horizontal="center" vertical="center" wrapText="1"/>
    </xf>
    <xf numFmtId="0" fontId="35" fillId="0" borderId="140" xfId="11" applyFont="1" applyBorder="1" applyAlignment="1" applyProtection="1">
      <alignment horizontal="center" vertical="center" wrapText="1"/>
    </xf>
    <xf numFmtId="0" fontId="27" fillId="0" borderId="32" xfId="11" applyFont="1" applyBorder="1" applyAlignment="1" applyProtection="1">
      <alignment vertical="center" wrapText="1"/>
    </xf>
    <xf numFmtId="0" fontId="27" fillId="0" borderId="29" xfId="0" applyFont="1" applyBorder="1" applyAlignment="1" applyProtection="1">
      <alignment horizontal="left" vertical="center" wrapText="1"/>
    </xf>
    <xf numFmtId="0" fontId="27" fillId="0" borderId="4" xfId="11" applyFont="1" applyBorder="1" applyAlignment="1" applyProtection="1">
      <alignment horizontal="center" vertical="center" shrinkToFit="1"/>
    </xf>
    <xf numFmtId="0" fontId="27" fillId="0" borderId="30" xfId="0" applyFont="1" applyBorder="1" applyAlignment="1" applyProtection="1">
      <alignment horizontal="left" vertical="center" wrapText="1"/>
    </xf>
    <xf numFmtId="0" fontId="27" fillId="0" borderId="30" xfId="11" applyFont="1" applyBorder="1" applyAlignment="1" applyProtection="1">
      <alignment horizontal="left" vertical="center" wrapText="1"/>
    </xf>
    <xf numFmtId="0" fontId="27" fillId="0" borderId="25" xfId="11" applyFont="1" applyBorder="1" applyAlignment="1" applyProtection="1">
      <alignment horizontal="center" vertical="center"/>
    </xf>
    <xf numFmtId="0" fontId="27" fillId="0" borderId="54" xfId="11" applyFont="1" applyBorder="1" applyAlignment="1" applyProtection="1">
      <alignment horizontal="left" vertical="center" wrapText="1"/>
    </xf>
    <xf numFmtId="0" fontId="27" fillId="0" borderId="10" xfId="11" applyFont="1" applyBorder="1" applyAlignment="1" applyProtection="1">
      <alignment horizontal="left" vertical="center" shrinkToFit="1"/>
    </xf>
    <xf numFmtId="0" fontId="27" fillId="0" borderId="7" xfId="11" applyFont="1" applyBorder="1" applyAlignment="1" applyProtection="1">
      <alignment horizontal="left" vertical="center"/>
    </xf>
    <xf numFmtId="0" fontId="27" fillId="0" borderId="7" xfId="11" applyFont="1" applyBorder="1" applyAlignment="1" applyProtection="1">
      <alignment horizontal="left" vertical="center" wrapText="1"/>
    </xf>
    <xf numFmtId="0" fontId="27" fillId="0" borderId="23" xfId="11" applyFont="1" applyBorder="1" applyAlignment="1" applyProtection="1">
      <alignment horizontal="left" vertical="center" wrapText="1"/>
    </xf>
    <xf numFmtId="0" fontId="27" fillId="0" borderId="149" xfId="11" applyFont="1" applyBorder="1" applyAlignment="1" applyProtection="1">
      <alignment horizontal="left" vertical="center" wrapText="1"/>
    </xf>
    <xf numFmtId="0" fontId="27" fillId="0" borderId="53" xfId="11" applyFont="1" applyBorder="1" applyAlignment="1" applyProtection="1">
      <alignment horizontal="left" vertical="center" wrapText="1"/>
    </xf>
    <xf numFmtId="0" fontId="27" fillId="0" borderId="152" xfId="11" applyFont="1" applyBorder="1" applyAlignment="1" applyProtection="1">
      <alignment horizontal="left" vertical="center" wrapText="1"/>
    </xf>
    <xf numFmtId="0" fontId="27" fillId="0" borderId="16" xfId="11" applyFont="1" applyBorder="1" applyAlignment="1" applyProtection="1">
      <alignment horizontal="left" vertical="center" wrapText="1"/>
    </xf>
    <xf numFmtId="0" fontId="27" fillId="3" borderId="405" xfId="11" applyFont="1" applyFill="1" applyBorder="1" applyAlignment="1" applyProtection="1">
      <alignment horizontal="left" vertical="center" wrapText="1"/>
    </xf>
    <xf numFmtId="0" fontId="41" fillId="0" borderId="0" xfId="0" applyFont="1" applyAlignment="1" applyProtection="1">
      <alignment horizontal="left" vertical="top"/>
    </xf>
    <xf numFmtId="0" fontId="35" fillId="0" borderId="0" xfId="0" applyFont="1" applyAlignment="1" applyProtection="1">
      <alignment horizontal="left" vertical="top"/>
    </xf>
    <xf numFmtId="38" fontId="103" fillId="0" borderId="7" xfId="0" applyNumberFormat="1" applyFont="1" applyBorder="1" applyAlignment="1">
      <alignment vertical="center"/>
    </xf>
    <xf numFmtId="0" fontId="27" fillId="0" borderId="4" xfId="11" applyFont="1" applyBorder="1" applyAlignment="1" applyProtection="1">
      <alignment vertical="center" wrapText="1"/>
    </xf>
    <xf numFmtId="0" fontId="150" fillId="30" borderId="15" xfId="0" applyFont="1" applyFill="1" applyBorder="1" applyAlignment="1">
      <alignment horizontal="center" vertical="center"/>
    </xf>
    <xf numFmtId="0" fontId="83" fillId="32" borderId="18" xfId="0" applyFont="1" applyFill="1" applyBorder="1"/>
    <xf numFmtId="0" fontId="83" fillId="0" borderId="18" xfId="0" applyFont="1" applyBorder="1"/>
    <xf numFmtId="0" fontId="27" fillId="0" borderId="150" xfId="11" applyFont="1" applyBorder="1" applyAlignment="1" applyProtection="1">
      <alignment horizontal="left" vertical="center" wrapText="1"/>
    </xf>
    <xf numFmtId="0" fontId="27" fillId="0" borderId="0" xfId="0" applyFont="1" applyAlignment="1" applyProtection="1">
      <alignment horizontal="left" vertical="center"/>
    </xf>
    <xf numFmtId="0" fontId="33" fillId="3" borderId="0" xfId="0" applyFont="1" applyFill="1" applyAlignment="1" applyProtection="1">
      <alignment horizontal="center" vertical="center"/>
    </xf>
    <xf numFmtId="0" fontId="33" fillId="0" borderId="0" xfId="0" applyFont="1" applyAlignment="1" applyProtection="1">
      <alignment horizontal="center" vertical="center" shrinkToFit="1"/>
    </xf>
    <xf numFmtId="0" fontId="33" fillId="0" borderId="0" xfId="0" applyFont="1" applyAlignment="1" applyProtection="1">
      <alignment horizontal="center" vertical="center"/>
    </xf>
    <xf numFmtId="0" fontId="35" fillId="0" borderId="7" xfId="0" applyFont="1" applyBorder="1" applyAlignment="1" applyProtection="1">
      <alignment horizontal="center" vertical="center"/>
    </xf>
    <xf numFmtId="12" fontId="33" fillId="0" borderId="9" xfId="0" applyNumberFormat="1" applyFont="1" applyBorder="1" applyAlignment="1" applyProtection="1">
      <alignment horizontal="center" vertical="center"/>
    </xf>
    <xf numFmtId="12" fontId="33" fillId="0" borderId="29" xfId="0" applyNumberFormat="1" applyFont="1" applyBorder="1" applyAlignment="1" applyProtection="1">
      <alignment horizontal="center" vertical="center"/>
    </xf>
    <xf numFmtId="0" fontId="33" fillId="0" borderId="0" xfId="0" applyFont="1" applyAlignment="1" applyProtection="1">
      <alignment horizontal="left" vertical="center"/>
    </xf>
    <xf numFmtId="0" fontId="27" fillId="6" borderId="29" xfId="0" applyNumberFormat="1" applyFont="1" applyFill="1" applyBorder="1" applyAlignment="1" applyProtection="1">
      <alignment horizontal="center" vertical="center" wrapText="1"/>
    </xf>
    <xf numFmtId="0" fontId="27" fillId="6" borderId="22" xfId="0" applyFont="1" applyFill="1" applyBorder="1" applyAlignment="1" applyProtection="1">
      <alignment horizontal="center" vertical="center" wrapText="1"/>
    </xf>
    <xf numFmtId="0" fontId="27" fillId="6" borderId="22" xfId="0" applyNumberFormat="1" applyFont="1" applyFill="1" applyBorder="1" applyAlignment="1" applyProtection="1">
      <alignment horizontal="center" vertical="center" wrapText="1"/>
    </xf>
    <xf numFmtId="0" fontId="36" fillId="6" borderId="29" xfId="0" applyFont="1" applyFill="1" applyBorder="1" applyAlignment="1" applyProtection="1">
      <alignment horizontal="center" vertical="center" shrinkToFit="1"/>
    </xf>
    <xf numFmtId="0" fontId="36" fillId="6" borderId="7" xfId="0" applyFont="1" applyFill="1" applyBorder="1" applyAlignment="1" applyProtection="1">
      <alignment horizontal="center" vertical="center"/>
    </xf>
    <xf numFmtId="0" fontId="36" fillId="6" borderId="22" xfId="0" applyFont="1" applyFill="1" applyBorder="1" applyAlignment="1" applyProtection="1">
      <alignment horizontal="center" vertical="center" shrinkToFit="1"/>
    </xf>
    <xf numFmtId="0" fontId="36" fillId="6" borderId="20" xfId="0" applyFont="1" applyFill="1" applyBorder="1" applyAlignment="1" applyProtection="1">
      <alignment horizontal="center" vertical="center" shrinkToFit="1"/>
    </xf>
    <xf numFmtId="0" fontId="37" fillId="0" borderId="54" xfId="0" applyFont="1" applyFill="1" applyBorder="1" applyAlignment="1" applyProtection="1">
      <alignment horizontal="left" vertical="center" shrinkToFit="1"/>
    </xf>
    <xf numFmtId="0" fontId="37" fillId="6" borderId="91" xfId="0" applyFont="1" applyFill="1" applyBorder="1" applyAlignment="1" applyProtection="1">
      <alignment horizontal="left" vertical="center" shrinkToFit="1"/>
    </xf>
    <xf numFmtId="0" fontId="37" fillId="6" borderId="20" xfId="0" applyFont="1" applyFill="1" applyBorder="1" applyAlignment="1" applyProtection="1">
      <alignment horizontal="left" vertical="center" shrinkToFit="1"/>
    </xf>
    <xf numFmtId="0" fontId="37" fillId="6" borderId="9" xfId="0" applyFont="1" applyFill="1" applyBorder="1" applyAlignment="1" applyProtection="1">
      <alignment horizontal="left" vertical="center" shrinkToFit="1"/>
    </xf>
    <xf numFmtId="0" fontId="27" fillId="0" borderId="242" xfId="11" applyFont="1" applyBorder="1" applyAlignment="1" applyProtection="1">
      <alignment horizontal="left" vertical="center" wrapText="1"/>
    </xf>
    <xf numFmtId="0" fontId="60" fillId="3" borderId="0" xfId="0" applyFont="1" applyFill="1" applyAlignment="1" applyProtection="1">
      <alignment horizontal="left" vertical="center"/>
      <protection locked="0"/>
    </xf>
    <xf numFmtId="0" fontId="60" fillId="3" borderId="0" xfId="0" applyFont="1" applyFill="1" applyAlignment="1" applyProtection="1">
      <alignment horizontal="right" vertical="center"/>
      <protection locked="0"/>
    </xf>
    <xf numFmtId="0" fontId="60" fillId="3" borderId="0" xfId="0" applyFont="1" applyFill="1" applyAlignment="1" applyProtection="1">
      <alignment horizontal="center" vertical="center" shrinkToFit="1"/>
      <protection locked="0"/>
    </xf>
    <xf numFmtId="0" fontId="60" fillId="3" borderId="0" xfId="0" applyFont="1" applyFill="1" applyAlignment="1" applyProtection="1">
      <alignment horizontal="left" vertical="center" shrinkToFit="1"/>
      <protection locked="0"/>
    </xf>
    <xf numFmtId="0" fontId="64" fillId="3" borderId="0" xfId="0" applyFont="1" applyFill="1" applyAlignment="1" applyProtection="1">
      <alignment horizontal="left" vertical="center"/>
      <protection locked="0"/>
    </xf>
    <xf numFmtId="0" fontId="60" fillId="21" borderId="0" xfId="0" applyFont="1" applyFill="1" applyAlignment="1" applyProtection="1">
      <alignment horizontal="left" vertical="center"/>
      <protection locked="0"/>
    </xf>
    <xf numFmtId="0" fontId="60" fillId="3" borderId="164" xfId="0" applyFont="1" applyFill="1" applyBorder="1" applyAlignment="1" applyProtection="1">
      <alignment horizontal="left" vertical="center"/>
      <protection locked="0"/>
    </xf>
    <xf numFmtId="0" fontId="60" fillId="3" borderId="165" xfId="0" applyFont="1" applyFill="1" applyBorder="1" applyAlignment="1" applyProtection="1">
      <alignment horizontal="left" vertical="center"/>
      <protection locked="0"/>
    </xf>
    <xf numFmtId="0" fontId="81" fillId="3" borderId="165" xfId="0" applyFont="1" applyFill="1" applyBorder="1" applyAlignment="1" applyProtection="1">
      <alignment horizontal="right" vertical="center"/>
      <protection locked="0"/>
    </xf>
    <xf numFmtId="0" fontId="60" fillId="3" borderId="165" xfId="0" applyFont="1" applyFill="1" applyBorder="1" applyAlignment="1" applyProtection="1">
      <alignment horizontal="right" vertical="center"/>
      <protection locked="0"/>
    </xf>
    <xf numFmtId="0" fontId="60" fillId="3" borderId="165" xfId="0" applyFont="1" applyFill="1" applyBorder="1" applyAlignment="1" applyProtection="1">
      <alignment horizontal="center" vertical="center" shrinkToFit="1"/>
      <protection locked="0"/>
    </xf>
    <xf numFmtId="0" fontId="60" fillId="3" borderId="165" xfId="0" applyFont="1" applyFill="1" applyBorder="1" applyAlignment="1" applyProtection="1">
      <alignment horizontal="left" vertical="center" shrinkToFit="1"/>
      <protection locked="0"/>
    </xf>
    <xf numFmtId="0" fontId="64" fillId="3" borderId="165" xfId="0" applyFont="1" applyFill="1" applyBorder="1" applyAlignment="1" applyProtection="1">
      <alignment horizontal="left" vertical="center"/>
      <protection locked="0"/>
    </xf>
    <xf numFmtId="0" fontId="60" fillId="3" borderId="166" xfId="0" applyFont="1" applyFill="1" applyBorder="1" applyAlignment="1" applyProtection="1">
      <alignment horizontal="left" vertical="center"/>
      <protection locked="0"/>
    </xf>
    <xf numFmtId="0" fontId="60" fillId="3" borderId="167" xfId="0" applyFont="1" applyFill="1" applyBorder="1" applyAlignment="1" applyProtection="1">
      <alignment horizontal="left" vertical="center"/>
      <protection locked="0"/>
    </xf>
    <xf numFmtId="0" fontId="60" fillId="3" borderId="168" xfId="0" applyFont="1" applyFill="1" applyBorder="1" applyAlignment="1" applyProtection="1">
      <alignment horizontal="left" vertical="center"/>
      <protection locked="0"/>
    </xf>
    <xf numFmtId="0" fontId="60" fillId="3" borderId="0" xfId="0" applyFont="1" applyFill="1" applyBorder="1" applyAlignment="1" applyProtection="1">
      <alignment horizontal="left" vertical="center"/>
      <protection locked="0"/>
    </xf>
    <xf numFmtId="0" fontId="60" fillId="3" borderId="0" xfId="0" applyFont="1" applyFill="1" applyBorder="1" applyAlignment="1" applyProtection="1">
      <alignment horizontal="right" vertical="center"/>
      <protection locked="0"/>
    </xf>
    <xf numFmtId="0" fontId="60" fillId="3" borderId="0" xfId="0" applyFont="1" applyFill="1" applyBorder="1" applyAlignment="1" applyProtection="1">
      <alignment horizontal="center" vertical="center" shrinkToFit="1"/>
      <protection locked="0"/>
    </xf>
    <xf numFmtId="0" fontId="60" fillId="3" borderId="0" xfId="0" applyFont="1" applyFill="1" applyBorder="1" applyAlignment="1" applyProtection="1">
      <alignment horizontal="left" vertical="center" shrinkToFit="1"/>
      <protection locked="0"/>
    </xf>
    <xf numFmtId="0" fontId="64" fillId="3" borderId="0" xfId="0" applyFont="1" applyFill="1" applyBorder="1" applyAlignment="1" applyProtection="1">
      <alignment horizontal="left" vertical="center"/>
      <protection locked="0"/>
    </xf>
    <xf numFmtId="0" fontId="72" fillId="21" borderId="0" xfId="0" applyFont="1" applyFill="1" applyAlignment="1" applyProtection="1">
      <alignment horizontal="left" vertical="center"/>
      <protection locked="0"/>
    </xf>
    <xf numFmtId="0" fontId="60" fillId="20" borderId="0" xfId="0" applyFont="1" applyFill="1" applyBorder="1" applyAlignment="1" applyProtection="1">
      <alignment horizontal="left" vertical="center"/>
      <protection locked="0"/>
    </xf>
    <xf numFmtId="0" fontId="62" fillId="3" borderId="0" xfId="0" applyFont="1" applyFill="1" applyBorder="1" applyAlignment="1" applyProtection="1">
      <alignment horizontal="left" vertical="center"/>
      <protection locked="0"/>
    </xf>
    <xf numFmtId="0" fontId="62" fillId="23" borderId="0" xfId="0" applyFont="1" applyFill="1" applyBorder="1" applyAlignment="1" applyProtection="1">
      <alignment horizontal="left" vertical="center"/>
      <protection locked="0"/>
    </xf>
    <xf numFmtId="0" fontId="64" fillId="3" borderId="0" xfId="0" applyFont="1" applyFill="1" applyBorder="1" applyAlignment="1" applyProtection="1">
      <alignment horizontal="center" vertical="center" shrinkToFit="1"/>
      <protection locked="0"/>
    </xf>
    <xf numFmtId="0" fontId="62" fillId="3" borderId="0" xfId="0" applyFont="1" applyFill="1" applyBorder="1" applyAlignment="1" applyProtection="1">
      <alignment horizontal="left" vertical="center" shrinkToFit="1"/>
      <protection locked="0"/>
    </xf>
    <xf numFmtId="0" fontId="63" fillId="3" borderId="0" xfId="0" applyFont="1" applyFill="1" applyBorder="1" applyAlignment="1" applyProtection="1">
      <alignment horizontal="left" vertical="center"/>
      <protection locked="0"/>
    </xf>
    <xf numFmtId="0" fontId="70" fillId="21" borderId="0" xfId="0" applyFont="1" applyFill="1" applyBorder="1" applyAlignment="1" applyProtection="1">
      <alignment horizontal="left" vertical="top"/>
      <protection locked="0"/>
    </xf>
    <xf numFmtId="0" fontId="60" fillId="6" borderId="0" xfId="0" applyFont="1" applyFill="1" applyBorder="1" applyAlignment="1" applyProtection="1">
      <alignment horizontal="right" vertical="center"/>
      <protection locked="0"/>
    </xf>
    <xf numFmtId="0" fontId="64" fillId="3" borderId="182" xfId="0" applyFont="1" applyFill="1" applyBorder="1" applyAlignment="1" applyProtection="1">
      <alignment horizontal="left" vertical="center"/>
      <protection locked="0"/>
    </xf>
    <xf numFmtId="0" fontId="71" fillId="21" borderId="0" xfId="0" applyFont="1" applyFill="1" applyAlignment="1" applyProtection="1">
      <alignment horizontal="left" vertical="top"/>
      <protection locked="0"/>
    </xf>
    <xf numFmtId="0" fontId="64" fillId="3" borderId="183" xfId="0" applyFont="1" applyFill="1" applyBorder="1" applyAlignment="1" applyProtection="1">
      <alignment horizontal="left" vertical="center"/>
      <protection locked="0"/>
    </xf>
    <xf numFmtId="0" fontId="60" fillId="19" borderId="0" xfId="0" applyFont="1" applyFill="1" applyBorder="1" applyAlignment="1" applyProtection="1">
      <alignment horizontal="right" vertical="center"/>
      <protection locked="0"/>
    </xf>
    <xf numFmtId="14" fontId="71" fillId="21" borderId="0" xfId="0" applyNumberFormat="1" applyFont="1" applyFill="1" applyAlignment="1" applyProtection="1">
      <alignment horizontal="left" vertical="top"/>
      <protection locked="0"/>
    </xf>
    <xf numFmtId="0" fontId="95" fillId="3" borderId="183" xfId="0" applyFont="1" applyFill="1" applyBorder="1" applyAlignment="1" applyProtection="1">
      <alignment horizontal="left" vertical="center"/>
      <protection locked="0"/>
    </xf>
    <xf numFmtId="0" fontId="24" fillId="21" borderId="0" xfId="0" applyFont="1" applyFill="1" applyProtection="1">
      <protection locked="0"/>
    </xf>
    <xf numFmtId="0" fontId="60" fillId="21" borderId="0" xfId="0" applyFont="1" applyFill="1" applyBorder="1" applyAlignment="1" applyProtection="1">
      <alignment horizontal="center" vertical="center" shrinkToFit="1"/>
      <protection locked="0"/>
    </xf>
    <xf numFmtId="0" fontId="70" fillId="21" borderId="0" xfId="0" applyFont="1" applyFill="1" applyAlignment="1" applyProtection="1">
      <alignment horizontal="left" vertical="center"/>
      <protection locked="0"/>
    </xf>
    <xf numFmtId="0" fontId="73" fillId="21" borderId="0" xfId="0" applyFont="1" applyFill="1" applyAlignment="1" applyProtection="1">
      <alignment horizontal="left" vertical="center"/>
      <protection locked="0"/>
    </xf>
    <xf numFmtId="0" fontId="60" fillId="22" borderId="178" xfId="0" applyFont="1" applyFill="1" applyBorder="1" applyAlignment="1" applyProtection="1">
      <alignment horizontal="center" vertical="center" shrinkToFit="1"/>
      <protection locked="0"/>
    </xf>
    <xf numFmtId="0" fontId="65" fillId="3" borderId="167" xfId="0" applyFont="1" applyFill="1" applyBorder="1" applyAlignment="1" applyProtection="1">
      <alignment horizontal="left" vertical="center"/>
      <protection locked="0"/>
    </xf>
    <xf numFmtId="0" fontId="65" fillId="3" borderId="0" xfId="0" applyFont="1" applyFill="1" applyBorder="1" applyAlignment="1" applyProtection="1">
      <alignment horizontal="left" vertical="center"/>
      <protection locked="0"/>
    </xf>
    <xf numFmtId="0" fontId="65" fillId="3" borderId="168" xfId="0" applyFont="1" applyFill="1" applyBorder="1" applyAlignment="1" applyProtection="1">
      <alignment horizontal="left" vertical="center"/>
      <protection locked="0"/>
    </xf>
    <xf numFmtId="0" fontId="65" fillId="3" borderId="0" xfId="0" applyFont="1" applyFill="1" applyAlignment="1" applyProtection="1">
      <alignment horizontal="left" vertical="center"/>
      <protection locked="0"/>
    </xf>
    <xf numFmtId="0" fontId="65" fillId="21" borderId="0" xfId="0" applyFont="1" applyFill="1" applyAlignment="1" applyProtection="1">
      <alignment horizontal="left" vertical="center"/>
      <protection locked="0"/>
    </xf>
    <xf numFmtId="0" fontId="130" fillId="21" borderId="0" xfId="0" applyFont="1" applyFill="1" applyAlignment="1" applyProtection="1">
      <alignment horizontal="left" vertical="center"/>
      <protection locked="0"/>
    </xf>
    <xf numFmtId="0" fontId="67" fillId="21" borderId="0" xfId="0" applyFont="1" applyFill="1" applyAlignment="1" applyProtection="1">
      <alignment horizontal="left" vertical="center" wrapText="1"/>
      <protection locked="0"/>
    </xf>
    <xf numFmtId="0" fontId="64" fillId="3" borderId="184" xfId="0" applyFont="1" applyFill="1" applyBorder="1" applyAlignment="1" applyProtection="1">
      <alignment horizontal="left" vertical="center"/>
      <protection locked="0"/>
    </xf>
    <xf numFmtId="0" fontId="67" fillId="21" borderId="0" xfId="2" applyFont="1" applyFill="1" applyAlignment="1" applyProtection="1">
      <alignment horizontal="left" vertical="center" wrapText="1"/>
      <protection locked="0"/>
    </xf>
    <xf numFmtId="0" fontId="65" fillId="3" borderId="0" xfId="0" applyFont="1" applyFill="1" applyBorder="1" applyAlignment="1" applyProtection="1">
      <alignment horizontal="right" vertical="center"/>
      <protection locked="0"/>
    </xf>
    <xf numFmtId="0" fontId="60" fillId="3" borderId="181" xfId="0" applyFont="1" applyFill="1" applyBorder="1" applyAlignment="1" applyProtection="1">
      <alignment horizontal="center" vertical="center" shrinkToFit="1"/>
      <protection locked="0"/>
    </xf>
    <xf numFmtId="0" fontId="60" fillId="3" borderId="116" xfId="0" applyFont="1" applyFill="1" applyBorder="1" applyAlignment="1" applyProtection="1">
      <alignment horizontal="center" vertical="center" shrinkToFit="1"/>
      <protection locked="0"/>
    </xf>
    <xf numFmtId="0" fontId="65" fillId="3" borderId="0" xfId="0" applyFont="1" applyFill="1" applyBorder="1" applyAlignment="1" applyProtection="1">
      <alignment horizontal="left" vertical="center" shrinkToFit="1"/>
      <protection locked="0"/>
    </xf>
    <xf numFmtId="0" fontId="70" fillId="3" borderId="167" xfId="0" applyFont="1" applyFill="1" applyBorder="1" applyAlignment="1" applyProtection="1">
      <alignment horizontal="left" vertical="center"/>
      <protection locked="0"/>
    </xf>
    <xf numFmtId="0" fontId="70" fillId="3" borderId="0" xfId="0" applyFont="1" applyFill="1" applyBorder="1" applyAlignment="1" applyProtection="1">
      <alignment horizontal="left" vertical="center"/>
      <protection locked="0"/>
    </xf>
    <xf numFmtId="0" fontId="70" fillId="3" borderId="168" xfId="0" applyFont="1" applyFill="1" applyBorder="1" applyAlignment="1" applyProtection="1">
      <alignment horizontal="left" vertical="center"/>
      <protection locked="0"/>
    </xf>
    <xf numFmtId="0" fontId="70" fillId="3" borderId="0" xfId="0" applyFont="1" applyFill="1" applyAlignment="1" applyProtection="1">
      <alignment horizontal="left" vertical="center"/>
      <protection locked="0"/>
    </xf>
    <xf numFmtId="0" fontId="151" fillId="3" borderId="406" xfId="0" applyFont="1" applyFill="1" applyBorder="1" applyAlignment="1" applyProtection="1">
      <alignment vertical="center"/>
      <protection locked="0"/>
    </xf>
    <xf numFmtId="0" fontId="65" fillId="3" borderId="406" xfId="0" applyFont="1" applyFill="1" applyBorder="1" applyAlignment="1" applyProtection="1">
      <alignment vertical="center"/>
      <protection locked="0"/>
    </xf>
    <xf numFmtId="0" fontId="60" fillId="6" borderId="0" xfId="0" applyFont="1" applyFill="1" applyBorder="1" applyAlignment="1" applyProtection="1">
      <alignment vertical="center"/>
      <protection locked="0"/>
    </xf>
    <xf numFmtId="0" fontId="60" fillId="19" borderId="0" xfId="0" applyFont="1" applyFill="1" applyBorder="1" applyAlignment="1" applyProtection="1">
      <alignment vertical="center"/>
      <protection locked="0"/>
    </xf>
    <xf numFmtId="0" fontId="60" fillId="22" borderId="116" xfId="0" applyFont="1" applyFill="1" applyBorder="1" applyAlignment="1" applyProtection="1">
      <alignment horizontal="center" vertical="center" wrapText="1" shrinkToFit="1"/>
      <protection locked="0"/>
    </xf>
    <xf numFmtId="0" fontId="66" fillId="22" borderId="116" xfId="0" applyFont="1" applyFill="1" applyBorder="1" applyAlignment="1" applyProtection="1">
      <alignment horizontal="center" vertical="center" wrapText="1" shrinkToFit="1"/>
      <protection locked="0"/>
    </xf>
    <xf numFmtId="0" fontId="60" fillId="22" borderId="116" xfId="0" applyFont="1" applyFill="1" applyBorder="1" applyAlignment="1" applyProtection="1">
      <alignment horizontal="center" vertical="center" shrinkToFit="1"/>
      <protection locked="0"/>
    </xf>
    <xf numFmtId="0" fontId="64" fillId="3" borderId="182" xfId="0" applyFont="1" applyFill="1" applyBorder="1" applyAlignment="1" applyProtection="1">
      <alignment horizontal="left" vertical="center" wrapText="1"/>
      <protection locked="0"/>
    </xf>
    <xf numFmtId="0" fontId="60" fillId="6" borderId="187" xfId="0" applyFont="1" applyFill="1" applyBorder="1" applyAlignment="1" applyProtection="1">
      <alignment vertical="center"/>
      <protection locked="0"/>
    </xf>
    <xf numFmtId="0" fontId="60" fillId="19" borderId="187" xfId="0" applyFont="1" applyFill="1" applyBorder="1" applyAlignment="1" applyProtection="1">
      <alignment vertical="center"/>
      <protection locked="0"/>
    </xf>
    <xf numFmtId="0" fontId="60" fillId="22" borderId="204" xfId="0" applyFont="1" applyFill="1" applyBorder="1" applyAlignment="1" applyProtection="1">
      <alignment horizontal="center" vertical="center" shrinkToFit="1"/>
      <protection locked="0"/>
    </xf>
    <xf numFmtId="0" fontId="60" fillId="6" borderId="203" xfId="0" applyFont="1" applyFill="1" applyBorder="1" applyAlignment="1" applyProtection="1">
      <alignment vertical="center"/>
      <protection locked="0"/>
    </xf>
    <xf numFmtId="0" fontId="60" fillId="19" borderId="203" xfId="0" applyFont="1" applyFill="1" applyBorder="1" applyAlignment="1" applyProtection="1">
      <alignment vertical="center"/>
      <protection locked="0"/>
    </xf>
    <xf numFmtId="0" fontId="60" fillId="22" borderId="216" xfId="0" applyFont="1" applyFill="1" applyBorder="1" applyAlignment="1" applyProtection="1">
      <alignment horizontal="center" vertical="center" shrinkToFit="1"/>
      <protection locked="0"/>
    </xf>
    <xf numFmtId="0" fontId="64" fillId="3" borderId="191" xfId="0" applyFont="1" applyFill="1" applyBorder="1" applyAlignment="1" applyProtection="1">
      <alignment horizontal="left" vertical="center"/>
      <protection locked="0"/>
    </xf>
    <xf numFmtId="0" fontId="60" fillId="3" borderId="175" xfId="0" applyFont="1" applyFill="1" applyBorder="1" applyAlignment="1" applyProtection="1">
      <alignment horizontal="center" vertical="center" shrinkToFit="1"/>
      <protection locked="0"/>
    </xf>
    <xf numFmtId="0" fontId="60" fillId="22" borderId="115" xfId="0" applyFont="1" applyFill="1" applyBorder="1" applyAlignment="1" applyProtection="1">
      <alignment horizontal="center" vertical="center" shrinkToFit="1"/>
      <protection locked="0"/>
    </xf>
    <xf numFmtId="0" fontId="60" fillId="6" borderId="252" xfId="0" applyFont="1" applyFill="1" applyBorder="1" applyAlignment="1" applyProtection="1">
      <alignment vertical="center"/>
      <protection locked="0"/>
    </xf>
    <xf numFmtId="0" fontId="60" fillId="19" borderId="252" xfId="0" applyFont="1" applyFill="1" applyBorder="1" applyAlignment="1" applyProtection="1">
      <alignment vertical="center"/>
      <protection locked="0"/>
    </xf>
    <xf numFmtId="0" fontId="65" fillId="3" borderId="248" xfId="0" applyFont="1" applyFill="1" applyBorder="1" applyAlignment="1" applyProtection="1">
      <alignment horizontal="left" vertical="center"/>
      <protection locked="0"/>
    </xf>
    <xf numFmtId="0" fontId="65" fillId="3" borderId="249" xfId="0" applyFont="1" applyFill="1" applyBorder="1" applyAlignment="1" applyProtection="1">
      <alignment horizontal="left" vertical="center"/>
      <protection locked="0"/>
    </xf>
    <xf numFmtId="0" fontId="60" fillId="3" borderId="257" xfId="0" applyFont="1" applyFill="1" applyBorder="1" applyAlignment="1" applyProtection="1">
      <alignment horizontal="left" vertical="center" shrinkToFit="1"/>
      <protection locked="0"/>
    </xf>
    <xf numFmtId="0" fontId="64" fillId="3" borderId="0" xfId="0" applyFont="1" applyFill="1" applyBorder="1" applyAlignment="1" applyProtection="1">
      <alignment vertical="center" shrinkToFit="1"/>
      <protection locked="0"/>
    </xf>
    <xf numFmtId="0" fontId="60" fillId="6" borderId="187" xfId="0" applyFont="1" applyFill="1" applyBorder="1" applyAlignment="1" applyProtection="1">
      <alignment horizontal="right" vertical="center"/>
      <protection locked="0"/>
    </xf>
    <xf numFmtId="0" fontId="60" fillId="19" borderId="187" xfId="0" applyFont="1" applyFill="1" applyBorder="1" applyAlignment="1" applyProtection="1">
      <alignment horizontal="right" vertical="center"/>
      <protection locked="0"/>
    </xf>
    <xf numFmtId="0" fontId="65" fillId="3" borderId="187" xfId="0" applyFont="1" applyFill="1" applyBorder="1" applyAlignment="1" applyProtection="1">
      <alignment horizontal="left" vertical="center"/>
      <protection locked="0"/>
    </xf>
    <xf numFmtId="0" fontId="65" fillId="6" borderId="214" xfId="0" applyFont="1" applyFill="1" applyBorder="1" applyAlignment="1" applyProtection="1">
      <alignment horizontal="right" vertical="center"/>
      <protection locked="0"/>
    </xf>
    <xf numFmtId="0" fontId="65" fillId="19" borderId="214" xfId="0" applyFont="1" applyFill="1" applyBorder="1" applyAlignment="1" applyProtection="1">
      <alignment horizontal="right" vertical="center"/>
      <protection locked="0"/>
    </xf>
    <xf numFmtId="0" fontId="65" fillId="6" borderId="203" xfId="0" applyFont="1" applyFill="1" applyBorder="1" applyAlignment="1" applyProtection="1">
      <alignment horizontal="right" vertical="center"/>
      <protection locked="0"/>
    </xf>
    <xf numFmtId="0" fontId="65" fillId="19" borderId="203" xfId="0" applyFont="1" applyFill="1" applyBorder="1" applyAlignment="1" applyProtection="1">
      <alignment horizontal="right" vertical="center"/>
      <protection locked="0"/>
    </xf>
    <xf numFmtId="0" fontId="65" fillId="6" borderId="0" xfId="0" applyFont="1" applyFill="1" applyBorder="1" applyAlignment="1" applyProtection="1">
      <alignment horizontal="right" vertical="center"/>
      <protection locked="0"/>
    </xf>
    <xf numFmtId="0" fontId="65" fillId="19" borderId="0" xfId="0" applyFont="1" applyFill="1" applyBorder="1" applyAlignment="1" applyProtection="1">
      <alignment horizontal="right" vertical="center"/>
      <protection locked="0"/>
    </xf>
    <xf numFmtId="0" fontId="65" fillId="6" borderId="187" xfId="0" applyFont="1" applyFill="1" applyBorder="1" applyAlignment="1" applyProtection="1">
      <alignment horizontal="right" vertical="center"/>
      <protection locked="0"/>
    </xf>
    <xf numFmtId="0" fontId="65" fillId="19" borderId="187" xfId="0" applyFont="1" applyFill="1" applyBorder="1" applyAlignment="1" applyProtection="1">
      <alignment horizontal="right" vertical="center"/>
      <protection locked="0"/>
    </xf>
    <xf numFmtId="0" fontId="60" fillId="6" borderId="0" xfId="0" applyFont="1" applyFill="1" applyBorder="1" applyAlignment="1" applyProtection="1">
      <alignment vertical="center" wrapText="1"/>
      <protection locked="0"/>
    </xf>
    <xf numFmtId="0" fontId="60" fillId="0" borderId="167" xfId="0" applyFont="1" applyFill="1" applyBorder="1" applyAlignment="1" applyProtection="1">
      <alignment horizontal="left" vertical="center"/>
      <protection locked="0"/>
    </xf>
    <xf numFmtId="0" fontId="60" fillId="0" borderId="0" xfId="0" applyFont="1" applyFill="1" applyBorder="1" applyAlignment="1" applyProtection="1">
      <alignment horizontal="right" vertical="center"/>
      <protection locked="0"/>
    </xf>
    <xf numFmtId="0" fontId="60" fillId="0" borderId="0" xfId="0" applyFont="1" applyFill="1" applyBorder="1" applyAlignment="1" applyProtection="1">
      <alignment vertical="center" wrapText="1"/>
      <protection locked="0"/>
    </xf>
    <xf numFmtId="0" fontId="65" fillId="0" borderId="0" xfId="0" applyFont="1" applyFill="1" applyBorder="1" applyAlignment="1" applyProtection="1">
      <alignment horizontal="right" vertical="center"/>
      <protection locked="0"/>
    </xf>
    <xf numFmtId="0" fontId="66" fillId="0" borderId="0" xfId="0" applyFont="1" applyFill="1" applyBorder="1" applyAlignment="1" applyProtection="1">
      <alignment horizontal="center" vertical="center" shrinkToFit="1"/>
      <protection locked="0"/>
    </xf>
    <xf numFmtId="0" fontId="60" fillId="0" borderId="0" xfId="0" applyFont="1" applyFill="1" applyBorder="1" applyAlignment="1" applyProtection="1">
      <alignment horizontal="left" vertical="center"/>
      <protection locked="0"/>
    </xf>
    <xf numFmtId="191" fontId="60" fillId="0" borderId="0" xfId="13" applyNumberFormat="1" applyFont="1" applyFill="1" applyBorder="1" applyAlignment="1" applyProtection="1">
      <alignment horizontal="left" vertical="center" shrinkToFit="1"/>
      <protection locked="0"/>
    </xf>
    <xf numFmtId="0" fontId="64" fillId="0" borderId="0" xfId="0" applyFont="1" applyFill="1" applyBorder="1" applyAlignment="1" applyProtection="1">
      <alignment horizontal="left" vertical="center"/>
      <protection locked="0"/>
    </xf>
    <xf numFmtId="0" fontId="60" fillId="0" borderId="168" xfId="0" applyFont="1" applyFill="1" applyBorder="1" applyAlignment="1" applyProtection="1">
      <alignment horizontal="left" vertical="center"/>
      <protection locked="0"/>
    </xf>
    <xf numFmtId="0" fontId="60" fillId="0" borderId="0" xfId="0" applyFont="1" applyFill="1" applyAlignment="1" applyProtection="1">
      <alignment horizontal="left" vertical="center"/>
      <protection locked="0"/>
    </xf>
    <xf numFmtId="0" fontId="60" fillId="22" borderId="359" xfId="0" applyFont="1" applyFill="1" applyBorder="1" applyAlignment="1" applyProtection="1">
      <alignment horizontal="center" vertical="center" shrinkToFit="1"/>
      <protection locked="0"/>
    </xf>
    <xf numFmtId="0" fontId="60" fillId="3" borderId="169" xfId="0" applyFont="1" applyFill="1" applyBorder="1" applyAlignment="1" applyProtection="1">
      <alignment horizontal="left" vertical="center"/>
      <protection locked="0"/>
    </xf>
    <xf numFmtId="0" fontId="60" fillId="3" borderId="170" xfId="0" applyFont="1" applyFill="1" applyBorder="1" applyAlignment="1" applyProtection="1">
      <alignment horizontal="left" vertical="center"/>
      <protection locked="0"/>
    </xf>
    <xf numFmtId="0" fontId="60" fillId="3" borderId="343" xfId="0" applyFont="1" applyFill="1" applyBorder="1" applyAlignment="1" applyProtection="1">
      <alignment horizontal="right" vertical="center"/>
      <protection locked="0"/>
    </xf>
    <xf numFmtId="0" fontId="60" fillId="3" borderId="170" xfId="0" applyFont="1" applyFill="1" applyBorder="1" applyAlignment="1" applyProtection="1">
      <alignment horizontal="right" vertical="center"/>
      <protection locked="0"/>
    </xf>
    <xf numFmtId="0" fontId="60" fillId="3" borderId="170" xfId="0" applyFont="1" applyFill="1" applyBorder="1" applyAlignment="1" applyProtection="1">
      <alignment horizontal="center" vertical="center" shrinkToFit="1"/>
      <protection locked="0"/>
    </xf>
    <xf numFmtId="0" fontId="60" fillId="3" borderId="170" xfId="0" applyFont="1" applyFill="1" applyBorder="1" applyAlignment="1" applyProtection="1">
      <alignment horizontal="left" vertical="center" shrinkToFit="1"/>
      <protection locked="0"/>
    </xf>
    <xf numFmtId="0" fontId="64" fillId="3" borderId="170" xfId="0" applyFont="1" applyFill="1" applyBorder="1" applyAlignment="1" applyProtection="1">
      <alignment horizontal="left" vertical="center"/>
      <protection locked="0"/>
    </xf>
    <xf numFmtId="0" fontId="60" fillId="3" borderId="171" xfId="0" applyFont="1" applyFill="1" applyBorder="1" applyAlignment="1" applyProtection="1">
      <alignment horizontal="left" vertical="center"/>
      <protection locked="0"/>
    </xf>
    <xf numFmtId="0" fontId="60" fillId="21" borderId="0" xfId="0" applyFont="1" applyFill="1" applyBorder="1" applyAlignment="1" applyProtection="1">
      <alignment horizontal="left" vertical="center"/>
      <protection locked="0"/>
    </xf>
    <xf numFmtId="0" fontId="60" fillId="21" borderId="0" xfId="0" applyFont="1" applyFill="1" applyAlignment="1" applyProtection="1">
      <alignment horizontal="right" vertical="center"/>
      <protection locked="0"/>
    </xf>
    <xf numFmtId="0" fontId="60" fillId="21" borderId="0" xfId="0" applyFont="1" applyFill="1" applyAlignment="1" applyProtection="1">
      <alignment horizontal="center" vertical="center" shrinkToFit="1"/>
      <protection locked="0"/>
    </xf>
    <xf numFmtId="0" fontId="60" fillId="21" borderId="0" xfId="0" applyFont="1" applyFill="1" applyAlignment="1" applyProtection="1">
      <alignment horizontal="left" vertical="center" shrinkToFit="1"/>
      <protection locked="0"/>
    </xf>
    <xf numFmtId="0" fontId="64" fillId="21" borderId="0" xfId="0" applyFont="1" applyFill="1" applyBorder="1" applyAlignment="1" applyProtection="1">
      <alignment horizontal="left" vertical="center"/>
      <protection locked="0"/>
    </xf>
    <xf numFmtId="0" fontId="59" fillId="21" borderId="0" xfId="0" applyFont="1" applyFill="1" applyBorder="1" applyAlignment="1" applyProtection="1">
      <alignment horizontal="left" vertical="center"/>
      <protection locked="0"/>
    </xf>
    <xf numFmtId="0" fontId="62" fillId="21" borderId="0" xfId="0" applyFont="1" applyFill="1" applyBorder="1" applyAlignment="1" applyProtection="1">
      <alignment horizontal="left" vertical="center"/>
      <protection locked="0"/>
    </xf>
    <xf numFmtId="0" fontId="64" fillId="21" borderId="0" xfId="0" applyFont="1" applyFill="1" applyBorder="1" applyAlignment="1" applyProtection="1">
      <alignment horizontal="center" vertical="center" shrinkToFit="1"/>
      <protection locked="0"/>
    </xf>
    <xf numFmtId="0" fontId="62" fillId="21" borderId="0" xfId="0" applyFont="1" applyFill="1" applyBorder="1" applyAlignment="1" applyProtection="1">
      <alignment horizontal="left" vertical="center" shrinkToFit="1"/>
      <protection locked="0"/>
    </xf>
    <xf numFmtId="0" fontId="63" fillId="21" borderId="0" xfId="0" applyFont="1" applyFill="1" applyBorder="1" applyAlignment="1" applyProtection="1">
      <alignment horizontal="left" vertical="center"/>
      <protection locked="0"/>
    </xf>
    <xf numFmtId="0" fontId="60" fillId="0" borderId="0" xfId="0" applyFont="1" applyFill="1" applyAlignment="1" applyProtection="1">
      <alignment horizontal="right" vertical="center"/>
      <protection locked="0"/>
    </xf>
    <xf numFmtId="0" fontId="60" fillId="0" borderId="0" xfId="0" applyFont="1" applyFill="1" applyAlignment="1" applyProtection="1">
      <alignment horizontal="center" vertical="center" shrinkToFit="1"/>
      <protection locked="0"/>
    </xf>
    <xf numFmtId="0" fontId="60" fillId="0" borderId="0" xfId="0" applyFont="1" applyFill="1" applyAlignment="1" applyProtection="1">
      <alignment horizontal="left" vertical="center" shrinkToFit="1"/>
      <protection locked="0"/>
    </xf>
    <xf numFmtId="0" fontId="72" fillId="0" borderId="0" xfId="0" applyFont="1" applyFill="1" applyAlignment="1" applyProtection="1">
      <alignment horizontal="left" vertical="center"/>
      <protection locked="0"/>
    </xf>
    <xf numFmtId="0" fontId="64" fillId="0" borderId="0" xfId="0" applyFont="1" applyFill="1" applyAlignment="1" applyProtection="1">
      <alignment horizontal="left" vertical="center"/>
      <protection locked="0"/>
    </xf>
    <xf numFmtId="0" fontId="33" fillId="0" borderId="0" xfId="0" applyFont="1" applyAlignment="1" applyProtection="1">
      <alignment horizontal="center" vertical="center"/>
    </xf>
    <xf numFmtId="0" fontId="103" fillId="21" borderId="0" xfId="0" applyFont="1" applyFill="1" applyProtection="1">
      <protection locked="0"/>
    </xf>
    <xf numFmtId="0" fontId="118" fillId="21" borderId="0" xfId="0" applyFont="1" applyFill="1" applyAlignment="1" applyProtection="1">
      <alignment vertical="center"/>
      <protection locked="0"/>
    </xf>
    <xf numFmtId="0" fontId="118" fillId="21" borderId="0" xfId="0" applyFont="1" applyFill="1" applyProtection="1">
      <protection locked="0"/>
    </xf>
    <xf numFmtId="0" fontId="118" fillId="21" borderId="407" xfId="0" applyFont="1" applyFill="1" applyBorder="1" applyAlignment="1" applyProtection="1">
      <alignment vertical="center"/>
      <protection locked="0"/>
    </xf>
    <xf numFmtId="0" fontId="118" fillId="21" borderId="408" xfId="0" applyFont="1" applyFill="1" applyBorder="1" applyAlignment="1" applyProtection="1">
      <alignment vertical="center"/>
      <protection locked="0"/>
    </xf>
    <xf numFmtId="0" fontId="118" fillId="21" borderId="409" xfId="0" applyFont="1" applyFill="1" applyBorder="1" applyAlignment="1" applyProtection="1">
      <alignment vertical="center"/>
      <protection locked="0"/>
    </xf>
    <xf numFmtId="0" fontId="153" fillId="0" borderId="0" xfId="0" applyFont="1" applyAlignment="1">
      <alignment horizontal="left" vertical="center"/>
    </xf>
    <xf numFmtId="0" fontId="153" fillId="21" borderId="0" xfId="0" applyFont="1" applyFill="1" applyAlignment="1">
      <alignment horizontal="left" vertical="center"/>
    </xf>
    <xf numFmtId="0" fontId="85" fillId="30" borderId="7" xfId="0" applyFont="1" applyFill="1" applyBorder="1" applyAlignment="1" applyProtection="1">
      <alignment horizontal="center" vertical="center"/>
    </xf>
    <xf numFmtId="0" fontId="85" fillId="30" borderId="7" xfId="0" applyFont="1" applyFill="1" applyBorder="1" applyAlignment="1" applyProtection="1">
      <alignment horizontal="center" vertical="center" shrinkToFit="1"/>
    </xf>
    <xf numFmtId="177" fontId="152" fillId="0" borderId="23" xfId="0" applyNumberFormat="1" applyFont="1" applyBorder="1" applyAlignment="1">
      <alignment horizontal="center" vertical="center" shrinkToFit="1"/>
    </xf>
    <xf numFmtId="176" fontId="132" fillId="4" borderId="7" xfId="0" applyNumberFormat="1" applyFont="1" applyFill="1" applyBorder="1" applyAlignment="1" applyProtection="1">
      <alignment vertical="center" shrinkToFit="1"/>
    </xf>
    <xf numFmtId="176" fontId="132" fillId="5" borderId="7" xfId="0" applyNumberFormat="1" applyFont="1" applyFill="1" applyBorder="1" applyAlignment="1" applyProtection="1">
      <alignment vertical="center" shrinkToFit="1"/>
    </xf>
    <xf numFmtId="176" fontId="132" fillId="0" borderId="7" xfId="0" applyNumberFormat="1" applyFont="1" applyBorder="1" applyAlignment="1" applyProtection="1">
      <alignment vertical="center" shrinkToFit="1"/>
    </xf>
    <xf numFmtId="176" fontId="132" fillId="0" borderId="16" xfId="0" applyNumberFormat="1" applyFont="1" applyBorder="1" applyAlignment="1" applyProtection="1">
      <alignment vertical="center" shrinkToFit="1"/>
    </xf>
    <xf numFmtId="0" fontId="34" fillId="0" borderId="0" xfId="67" applyFont="1" applyAlignment="1" applyProtection="1">
      <alignment horizontal="center" vertical="center"/>
    </xf>
    <xf numFmtId="0" fontId="34" fillId="0" borderId="0" xfId="67" applyFont="1" applyBorder="1" applyAlignment="1" applyProtection="1">
      <alignment horizontal="center" vertical="center"/>
    </xf>
    <xf numFmtId="0" fontId="33" fillId="3" borderId="0" xfId="0" applyFont="1" applyFill="1" applyAlignment="1" applyProtection="1">
      <alignment horizontal="center" vertical="center"/>
    </xf>
    <xf numFmtId="0" fontId="33" fillId="0" borderId="0" xfId="0" applyFont="1" applyAlignment="1" applyProtection="1">
      <alignment horizontal="center" vertical="center"/>
    </xf>
    <xf numFmtId="0" fontId="33" fillId="0" borderId="0" xfId="0" applyFont="1" applyAlignment="1" applyProtection="1">
      <alignment horizontal="left" vertical="center"/>
    </xf>
    <xf numFmtId="0" fontId="34" fillId="0" borderId="19" xfId="67" applyFont="1" applyBorder="1" applyAlignment="1" applyProtection="1"/>
    <xf numFmtId="0" fontId="34" fillId="0" borderId="0" xfId="67" applyFont="1" applyAlignment="1" applyProtection="1">
      <alignment horizontal="left" vertical="center" wrapText="1"/>
    </xf>
    <xf numFmtId="0" fontId="26" fillId="0" borderId="35" xfId="68" applyFont="1" applyBorder="1" applyProtection="1">
      <alignment vertical="center"/>
      <protection locked="0"/>
    </xf>
    <xf numFmtId="0" fontId="26" fillId="0" borderId="35" xfId="66" applyFont="1" applyFill="1" applyBorder="1" applyAlignment="1" applyProtection="1">
      <alignment vertical="center"/>
      <protection locked="0"/>
    </xf>
    <xf numFmtId="0" fontId="27" fillId="0" borderId="30" xfId="11" applyFont="1" applyFill="1" applyBorder="1" applyAlignment="1" applyProtection="1">
      <alignment horizontal="left" vertical="center" wrapText="1"/>
    </xf>
    <xf numFmtId="0" fontId="33" fillId="3" borderId="0" xfId="0" applyFont="1" applyFill="1" applyAlignment="1">
      <alignment horizontal="left" vertical="center"/>
    </xf>
    <xf numFmtId="0" fontId="154" fillId="0" borderId="0" xfId="0" applyFont="1" applyAlignment="1" applyProtection="1">
      <alignment horizontal="left"/>
    </xf>
    <xf numFmtId="0" fontId="154" fillId="0" borderId="0" xfId="0" applyFont="1" applyFill="1" applyProtection="1"/>
    <xf numFmtId="0" fontId="154" fillId="0" borderId="0" xfId="0" applyFont="1" applyProtection="1"/>
    <xf numFmtId="0" fontId="155" fillId="6" borderId="0" xfId="0" applyFont="1" applyFill="1" applyBorder="1" applyAlignment="1" applyProtection="1">
      <alignment horizontal="center" vertical="center"/>
    </xf>
    <xf numFmtId="0" fontId="155" fillId="0" borderId="0" xfId="0" applyFont="1" applyAlignment="1" applyProtection="1">
      <alignment horizontal="center" vertical="center"/>
    </xf>
    <xf numFmtId="0" fontId="157" fillId="0" borderId="0" xfId="0" applyFont="1" applyAlignment="1" applyProtection="1">
      <alignment horizontal="left" vertical="center" wrapText="1"/>
    </xf>
    <xf numFmtId="0" fontId="157" fillId="0" borderId="0" xfId="0" applyFont="1" applyAlignment="1" applyProtection="1">
      <alignment horizontal="left" vertical="center"/>
    </xf>
    <xf numFmtId="0" fontId="157" fillId="0" borderId="0" xfId="0" applyFont="1" applyFill="1" applyAlignment="1" applyProtection="1">
      <alignment horizontal="left" vertical="center"/>
    </xf>
    <xf numFmtId="0" fontId="154" fillId="0" borderId="0" xfId="0" applyFont="1" applyAlignment="1" applyProtection="1">
      <alignment horizontal="left" vertical="center"/>
    </xf>
    <xf numFmtId="0" fontId="154" fillId="0" borderId="0" xfId="0" applyFont="1" applyAlignment="1" applyProtection="1">
      <alignment vertical="center"/>
    </xf>
    <xf numFmtId="0" fontId="154" fillId="6" borderId="29" xfId="0" applyFont="1" applyFill="1" applyBorder="1" applyAlignment="1" applyProtection="1">
      <alignment horizontal="left" vertical="center"/>
    </xf>
    <xf numFmtId="0" fontId="154" fillId="0" borderId="0" xfId="0" applyFont="1" applyAlignment="1" applyProtection="1"/>
    <xf numFmtId="0" fontId="161" fillId="0" borderId="0" xfId="0" applyFont="1" applyFill="1" applyProtection="1"/>
    <xf numFmtId="0" fontId="157" fillId="0" borderId="15" xfId="0" applyFont="1" applyFill="1" applyBorder="1" applyAlignment="1" applyProtection="1">
      <alignment vertical="center"/>
    </xf>
    <xf numFmtId="0" fontId="157" fillId="0" borderId="0" xfId="0" applyFont="1" applyFill="1" applyBorder="1" applyAlignment="1" applyProtection="1">
      <alignment vertical="center"/>
    </xf>
    <xf numFmtId="0" fontId="157" fillId="0" borderId="0" xfId="0" applyFont="1" applyFill="1" applyBorder="1" applyAlignment="1" applyProtection="1">
      <alignment horizontal="center" vertical="center"/>
    </xf>
    <xf numFmtId="0" fontId="157" fillId="0" borderId="12" xfId="0" applyFont="1" applyFill="1" applyBorder="1" applyAlignment="1" applyProtection="1">
      <alignment vertical="center"/>
    </xf>
    <xf numFmtId="0" fontId="157" fillId="26" borderId="28" xfId="0" applyFont="1" applyFill="1" applyBorder="1" applyAlignment="1" applyProtection="1">
      <alignment horizontal="center" vertical="center"/>
    </xf>
    <xf numFmtId="0" fontId="154" fillId="26" borderId="93" xfId="0" applyFont="1" applyFill="1" applyBorder="1" applyAlignment="1" applyProtection="1">
      <alignment horizontal="center" vertical="center"/>
    </xf>
    <xf numFmtId="0" fontId="154" fillId="26" borderId="92" xfId="0" applyFont="1" applyFill="1" applyBorder="1" applyAlignment="1" applyProtection="1">
      <alignment horizontal="center" vertical="center"/>
    </xf>
    <xf numFmtId="0" fontId="154" fillId="0" borderId="12" xfId="0" applyFont="1" applyBorder="1" applyProtection="1"/>
    <xf numFmtId="0" fontId="163" fillId="0" borderId="15" xfId="0" applyFont="1" applyFill="1" applyBorder="1" applyAlignment="1" applyProtection="1">
      <alignment vertical="center"/>
    </xf>
    <xf numFmtId="0" fontId="163" fillId="0" borderId="0" xfId="0" applyFont="1" applyFill="1" applyBorder="1" applyAlignment="1" applyProtection="1">
      <alignment vertical="center"/>
    </xf>
    <xf numFmtId="0" fontId="154" fillId="0" borderId="0" xfId="0" applyFont="1" applyBorder="1" applyProtection="1"/>
    <xf numFmtId="0" fontId="154" fillId="6" borderId="19" xfId="0" applyFont="1" applyFill="1" applyBorder="1" applyAlignment="1" applyProtection="1">
      <alignment vertical="center"/>
    </xf>
    <xf numFmtId="0" fontId="154" fillId="0" borderId="15" xfId="0" applyFont="1" applyFill="1" applyBorder="1" applyAlignment="1" applyProtection="1">
      <alignment vertical="center"/>
    </xf>
    <xf numFmtId="0" fontId="154" fillId="0" borderId="0" xfId="0" applyFont="1" applyFill="1" applyBorder="1" applyAlignment="1" applyProtection="1">
      <alignment vertical="center"/>
    </xf>
    <xf numFmtId="0" fontId="159" fillId="0" borderId="15" xfId="0" applyFont="1" applyFill="1" applyBorder="1" applyAlignment="1" applyProtection="1">
      <alignment vertical="center"/>
    </xf>
    <xf numFmtId="0" fontId="159" fillId="0" borderId="0" xfId="0" applyFont="1" applyFill="1" applyBorder="1" applyAlignment="1" applyProtection="1">
      <alignment vertical="center"/>
    </xf>
    <xf numFmtId="0" fontId="154" fillId="6" borderId="20" xfId="0" applyFont="1" applyFill="1" applyBorder="1" applyAlignment="1" applyProtection="1">
      <alignment vertical="center"/>
    </xf>
    <xf numFmtId="0" fontId="157" fillId="0" borderId="19" xfId="0" applyFont="1" applyFill="1" applyBorder="1" applyAlignment="1" applyProtection="1">
      <alignment horizontal="center" vertical="center"/>
    </xf>
    <xf numFmtId="0" fontId="157" fillId="0" borderId="19" xfId="0" applyFont="1" applyFill="1" applyBorder="1" applyAlignment="1" applyProtection="1">
      <alignment vertical="center"/>
    </xf>
    <xf numFmtId="0" fontId="154" fillId="0" borderId="0" xfId="0" applyFont="1" applyFill="1" applyBorder="1" applyProtection="1"/>
    <xf numFmtId="0" fontId="162" fillId="33" borderId="35" xfId="0" applyFont="1" applyFill="1" applyBorder="1" applyProtection="1"/>
    <xf numFmtId="0" fontId="154" fillId="0" borderId="0" xfId="0" applyFont="1" applyFill="1" applyBorder="1" applyAlignment="1" applyProtection="1">
      <alignment horizontal="center"/>
    </xf>
    <xf numFmtId="0" fontId="157" fillId="0" borderId="6" xfId="0" applyFont="1" applyFill="1" applyBorder="1" applyAlignment="1" applyProtection="1">
      <alignment vertical="center"/>
    </xf>
    <xf numFmtId="0" fontId="154" fillId="0" borderId="0" xfId="0" applyFont="1" applyFill="1" applyBorder="1" applyAlignment="1" applyProtection="1"/>
    <xf numFmtId="0" fontId="154" fillId="0" borderId="12" xfId="0" applyFont="1" applyFill="1" applyBorder="1" applyAlignment="1" applyProtection="1"/>
    <xf numFmtId="0" fontId="157" fillId="0" borderId="0" xfId="0" applyFont="1" applyAlignment="1" applyProtection="1">
      <alignment vertical="center"/>
    </xf>
    <xf numFmtId="0" fontId="157" fillId="0" borderId="0" xfId="0" applyFont="1" applyFill="1" applyAlignment="1" applyProtection="1">
      <alignment horizontal="center" vertical="center"/>
    </xf>
    <xf numFmtId="0" fontId="164" fillId="0" borderId="0" xfId="0" applyFont="1" applyFill="1" applyBorder="1" applyAlignment="1" applyProtection="1">
      <alignment vertical="center"/>
    </xf>
    <xf numFmtId="0" fontId="154" fillId="0" borderId="221" xfId="0" applyFont="1" applyBorder="1" applyAlignment="1" applyProtection="1">
      <alignment horizontal="left" vertical="center"/>
    </xf>
    <xf numFmtId="0" fontId="154" fillId="6" borderId="20" xfId="0" applyFont="1" applyFill="1" applyBorder="1" applyAlignment="1" applyProtection="1">
      <alignment horizontal="left" vertical="center"/>
    </xf>
    <xf numFmtId="0" fontId="154" fillId="6" borderId="9" xfId="0" applyFont="1" applyFill="1" applyBorder="1" applyAlignment="1" applyProtection="1">
      <alignment horizontal="left" vertical="center"/>
    </xf>
    <xf numFmtId="0" fontId="157" fillId="0" borderId="0" xfId="0" applyFont="1" applyAlignment="1" applyProtection="1">
      <alignment horizontal="right"/>
    </xf>
    <xf numFmtId="0" fontId="154" fillId="0" borderId="0" xfId="0" applyFont="1" applyFill="1" applyAlignment="1" applyProtection="1">
      <alignment horizontal="left"/>
    </xf>
    <xf numFmtId="0" fontId="168" fillId="0" borderId="0" xfId="0" applyFont="1" applyFill="1" applyBorder="1" applyAlignment="1" applyProtection="1">
      <alignment horizontal="left" vertical="center" wrapText="1"/>
    </xf>
    <xf numFmtId="0" fontId="168" fillId="0" borderId="0" xfId="0" applyFont="1" applyFill="1" applyBorder="1" applyAlignment="1" applyProtection="1">
      <alignment vertical="center" wrapText="1"/>
    </xf>
    <xf numFmtId="0" fontId="168" fillId="0" borderId="0" xfId="0" applyFont="1" applyFill="1" applyBorder="1" applyAlignment="1" applyProtection="1">
      <alignment vertical="center"/>
    </xf>
    <xf numFmtId="0" fontId="154" fillId="0" borderId="0" xfId="0" applyFont="1" applyFill="1" applyAlignment="1" applyProtection="1">
      <alignment horizontal="left" vertical="center"/>
    </xf>
    <xf numFmtId="0" fontId="169" fillId="0" borderId="0" xfId="0" applyFont="1" applyFill="1" applyAlignment="1" applyProtection="1">
      <alignment horizontal="left" vertical="center"/>
    </xf>
    <xf numFmtId="0" fontId="49" fillId="9" borderId="117" xfId="0" applyFont="1" applyFill="1" applyBorder="1" applyAlignment="1">
      <alignment horizontal="center" vertical="center" wrapText="1" readingOrder="1"/>
    </xf>
    <xf numFmtId="0" fontId="49" fillId="9" borderId="119" xfId="0" applyFont="1" applyFill="1" applyBorder="1" applyAlignment="1">
      <alignment horizontal="center" vertical="center" wrapText="1" readingOrder="1"/>
    </xf>
    <xf numFmtId="0" fontId="49" fillId="9" borderId="127" xfId="0" applyFont="1" applyFill="1" applyBorder="1" applyAlignment="1">
      <alignment horizontal="center" vertical="center" wrapText="1" readingOrder="1"/>
    </xf>
    <xf numFmtId="0" fontId="34" fillId="0" borderId="117" xfId="0" applyFont="1" applyBorder="1" applyAlignment="1">
      <alignment vertical="top" wrapText="1" readingOrder="1"/>
    </xf>
    <xf numFmtId="0" fontId="34" fillId="0" borderId="125" xfId="0" applyFont="1" applyBorder="1" applyAlignment="1">
      <alignment vertical="top" wrapText="1" readingOrder="1"/>
    </xf>
    <xf numFmtId="0" fontId="48" fillId="0" borderId="117" xfId="0" applyFont="1" applyBorder="1" applyAlignment="1">
      <alignment horizontal="center" vertical="center" wrapText="1" readingOrder="1"/>
    </xf>
    <xf numFmtId="0" fontId="28" fillId="0" borderId="0" xfId="0" applyFont="1" applyAlignment="1">
      <alignment vertical="center"/>
    </xf>
    <xf numFmtId="0" fontId="28" fillId="0" borderId="0" xfId="0" applyFont="1"/>
    <xf numFmtId="0" fontId="40" fillId="0" borderId="0" xfId="0" applyFont="1" applyAlignment="1">
      <alignment vertical="center"/>
    </xf>
    <xf numFmtId="0" fontId="34" fillId="0" borderId="0" xfId="0" applyFont="1" applyAlignment="1">
      <alignment horizontal="left" vertical="center" wrapText="1" readingOrder="1"/>
    </xf>
    <xf numFmtId="0" fontId="48" fillId="18" borderId="117" xfId="0" applyFont="1" applyFill="1" applyBorder="1" applyAlignment="1">
      <alignment horizontal="center" vertical="center" wrapText="1" readingOrder="1"/>
    </xf>
    <xf numFmtId="0" fontId="34" fillId="18" borderId="0" xfId="0" applyFont="1" applyFill="1" applyAlignment="1">
      <alignment horizontal="left" vertical="center" readingOrder="1"/>
    </xf>
    <xf numFmtId="0" fontId="40" fillId="0" borderId="0" xfId="0" applyFont="1" applyAlignment="1">
      <alignment vertical="center" readingOrder="1"/>
    </xf>
    <xf numFmtId="0" fontId="40" fillId="0" borderId="0" xfId="0" applyFont="1" applyAlignment="1">
      <alignment vertical="top" readingOrder="1"/>
    </xf>
    <xf numFmtId="0" fontId="27" fillId="0" borderId="30" xfId="11" applyFont="1" applyBorder="1" applyAlignment="1">
      <alignment horizontal="left" vertical="center" wrapText="1"/>
    </xf>
    <xf numFmtId="0" fontId="27" fillId="0" borderId="29" xfId="11" applyFont="1" applyBorder="1" applyAlignment="1">
      <alignment horizontal="left" vertical="center" wrapText="1"/>
    </xf>
    <xf numFmtId="0" fontId="27" fillId="0" borderId="149" xfId="11" applyFont="1" applyBorder="1" applyAlignment="1">
      <alignment horizontal="left" vertical="center" wrapText="1"/>
    </xf>
    <xf numFmtId="0" fontId="27" fillId="0" borderId="152" xfId="11" applyFont="1" applyBorder="1" applyAlignment="1">
      <alignment horizontal="left" vertical="center" wrapText="1"/>
    </xf>
    <xf numFmtId="0" fontId="27" fillId="0" borderId="50" xfId="11" applyFont="1" applyBorder="1" applyAlignment="1">
      <alignment horizontal="left" vertical="center" wrapText="1"/>
    </xf>
    <xf numFmtId="0" fontId="27" fillId="0" borderId="28" xfId="11" applyFont="1" applyBorder="1" applyAlignment="1">
      <alignment horizontal="left" vertical="center" wrapText="1"/>
    </xf>
    <xf numFmtId="0" fontId="27" fillId="0" borderId="7" xfId="5" applyFont="1" applyBorder="1" applyAlignment="1">
      <alignment horizontal="center" vertical="center" wrapText="1"/>
    </xf>
    <xf numFmtId="0" fontId="27" fillId="0" borderId="7" xfId="0" applyFont="1" applyBorder="1" applyAlignment="1">
      <alignment horizontal="center" vertical="center"/>
    </xf>
    <xf numFmtId="0" fontId="27" fillId="0" borderId="150" xfId="0" applyFont="1" applyBorder="1" applyAlignment="1">
      <alignment horizontal="left" vertical="center" wrapText="1"/>
    </xf>
    <xf numFmtId="0" fontId="38" fillId="9" borderId="26" xfId="11" applyFont="1" applyFill="1" applyBorder="1" applyAlignment="1">
      <alignment horizontal="center" vertical="center" wrapText="1"/>
    </xf>
    <xf numFmtId="0" fontId="27" fillId="0" borderId="28" xfId="0" applyFont="1" applyBorder="1" applyAlignment="1">
      <alignment horizontal="left" vertical="center" wrapText="1"/>
    </xf>
    <xf numFmtId="0" fontId="27" fillId="0" borderId="54" xfId="0" applyFont="1" applyBorder="1" applyAlignment="1">
      <alignment horizontal="left" vertical="center" wrapText="1"/>
    </xf>
    <xf numFmtId="0" fontId="27" fillId="0" borderId="26" xfId="11" applyFont="1" applyBorder="1" applyAlignment="1">
      <alignment horizontal="center" vertical="center" wrapText="1"/>
    </xf>
    <xf numFmtId="0" fontId="27" fillId="0" borderId="30" xfId="0" applyFont="1" applyBorder="1" applyAlignment="1">
      <alignment horizontal="left" vertical="center" wrapText="1"/>
    </xf>
    <xf numFmtId="0" fontId="27" fillId="0" borderId="50" xfId="0" applyFont="1" applyBorder="1" applyAlignment="1">
      <alignment horizontal="left" vertical="center" wrapText="1"/>
    </xf>
    <xf numFmtId="0" fontId="38" fillId="9" borderId="26" xfId="0" applyFont="1" applyFill="1" applyBorder="1" applyAlignment="1">
      <alignment horizontal="center" vertical="center" wrapText="1"/>
    </xf>
    <xf numFmtId="0" fontId="170" fillId="22" borderId="287" xfId="0" applyFont="1" applyFill="1" applyBorder="1" applyAlignment="1" applyProtection="1">
      <alignment horizontal="center" vertical="center" shrinkToFit="1"/>
    </xf>
    <xf numFmtId="0" fontId="81" fillId="0" borderId="4" xfId="0" applyFont="1" applyBorder="1"/>
    <xf numFmtId="0" fontId="34" fillId="0" borderId="0" xfId="67" applyFont="1" applyAlignment="1" applyProtection="1">
      <alignment vertical="top"/>
    </xf>
    <xf numFmtId="0" fontId="121" fillId="0" borderId="31" xfId="0" applyFont="1" applyBorder="1" applyAlignment="1" applyProtection="1">
      <alignment horizontal="center" vertical="center" shrinkToFit="1"/>
    </xf>
    <xf numFmtId="0" fontId="121" fillId="0" borderId="20" xfId="0" applyFont="1" applyBorder="1" applyAlignment="1" applyProtection="1">
      <alignment horizontal="center" vertical="center" shrinkToFit="1"/>
    </xf>
    <xf numFmtId="177" fontId="121" fillId="0" borderId="16" xfId="0" applyNumberFormat="1" applyFont="1" applyBorder="1" applyAlignment="1" applyProtection="1">
      <alignment horizontal="center" vertical="center" shrinkToFit="1"/>
    </xf>
    <xf numFmtId="0" fontId="121" fillId="0" borderId="8" xfId="0" applyFont="1" applyBorder="1" applyAlignment="1" applyProtection="1">
      <alignment vertical="center" shrinkToFit="1"/>
    </xf>
    <xf numFmtId="0" fontId="27" fillId="0" borderId="25" xfId="11" applyFont="1" applyBorder="1" applyAlignment="1">
      <alignment horizontal="center" vertical="center" wrapText="1"/>
    </xf>
    <xf numFmtId="0" fontId="34" fillId="0" borderId="20" xfId="67" applyFont="1" applyBorder="1" applyAlignment="1">
      <alignment horizontal="left"/>
    </xf>
    <xf numFmtId="0" fontId="34" fillId="0" borderId="0" xfId="0" applyFont="1" applyAlignment="1">
      <alignment horizontal="left" vertical="center"/>
    </xf>
    <xf numFmtId="0" fontId="34" fillId="0" borderId="0" xfId="67" applyFont="1">
      <alignment vertical="center"/>
    </xf>
    <xf numFmtId="0" fontId="171" fillId="0" borderId="144" xfId="11" applyFont="1" applyBorder="1" applyAlignment="1" applyProtection="1">
      <alignment horizontal="center" vertical="center" wrapText="1"/>
      <protection locked="0"/>
    </xf>
    <xf numFmtId="0" fontId="171" fillId="0" borderId="145" xfId="11" applyFont="1" applyBorder="1" applyAlignment="1" applyProtection="1">
      <alignment horizontal="center" vertical="center" wrapText="1"/>
      <protection locked="0"/>
    </xf>
    <xf numFmtId="0" fontId="171" fillId="0" borderId="142" xfId="11" applyFont="1" applyBorder="1" applyAlignment="1" applyProtection="1">
      <alignment horizontal="center" vertical="center" wrapText="1"/>
      <protection locked="0"/>
    </xf>
    <xf numFmtId="0" fontId="171" fillId="0" borderId="151" xfId="11" applyFont="1" applyBorder="1" applyAlignment="1" applyProtection="1">
      <alignment horizontal="center" vertical="center" wrapText="1"/>
      <protection locked="0"/>
    </xf>
    <xf numFmtId="0" fontId="171" fillId="0" borderId="151" xfId="0" applyFont="1" applyBorder="1" applyAlignment="1" applyProtection="1">
      <alignment horizontal="center" vertical="center"/>
      <protection locked="0"/>
    </xf>
    <xf numFmtId="0" fontId="171" fillId="0" borderId="146" xfId="0" applyFont="1" applyBorder="1" applyAlignment="1" applyProtection="1">
      <alignment horizontal="center" vertical="center"/>
      <protection locked="0"/>
    </xf>
    <xf numFmtId="0" fontId="171" fillId="0" borderId="153" xfId="0" applyFont="1" applyBorder="1" applyAlignment="1" applyProtection="1">
      <alignment horizontal="center" vertical="center"/>
      <protection locked="0"/>
    </xf>
    <xf numFmtId="0" fontId="171" fillId="0" borderId="142" xfId="0" applyFont="1" applyBorder="1" applyAlignment="1" applyProtection="1">
      <alignment horizontal="center" vertical="center"/>
      <protection locked="0"/>
    </xf>
    <xf numFmtId="0" fontId="171" fillId="0" borderId="141" xfId="11" applyFont="1" applyBorder="1" applyAlignment="1" applyProtection="1">
      <alignment horizontal="center" vertical="center" wrapText="1"/>
      <protection locked="0"/>
    </xf>
    <xf numFmtId="0" fontId="171" fillId="0" borderId="147" xfId="11" applyFont="1" applyBorder="1" applyAlignment="1" applyProtection="1">
      <alignment horizontal="center" vertical="center" wrapText="1"/>
      <protection locked="0"/>
    </xf>
    <xf numFmtId="0" fontId="171" fillId="0" borderId="146" xfId="11" applyFont="1" applyBorder="1" applyAlignment="1" applyProtection="1">
      <alignment horizontal="center" vertical="center" wrapText="1"/>
      <protection locked="0"/>
    </xf>
    <xf numFmtId="0" fontId="171" fillId="0" borderId="146" xfId="11" applyFont="1" applyBorder="1" applyAlignment="1" applyProtection="1">
      <alignment horizontal="center" vertical="center" textRotation="255" wrapText="1"/>
      <protection locked="0"/>
    </xf>
    <xf numFmtId="0" fontId="171" fillId="0" borderId="142" xfId="11" applyFont="1" applyBorder="1" applyAlignment="1" applyProtection="1">
      <alignment horizontal="center" vertical="center" textRotation="255" wrapText="1"/>
      <protection locked="0"/>
    </xf>
    <xf numFmtId="0" fontId="171" fillId="0" borderId="144" xfId="11" applyFont="1" applyBorder="1" applyAlignment="1" applyProtection="1">
      <alignment horizontal="center" vertical="center" textRotation="255" wrapText="1"/>
      <protection locked="0"/>
    </xf>
    <xf numFmtId="0" fontId="171" fillId="0" borderId="143" xfId="11" applyFont="1" applyBorder="1" applyAlignment="1" applyProtection="1">
      <alignment horizontal="center" vertical="center" textRotation="255" wrapText="1"/>
      <protection locked="0"/>
    </xf>
    <xf numFmtId="0" fontId="171" fillId="0" borderId="143" xfId="11" applyFont="1" applyBorder="1" applyAlignment="1" applyProtection="1">
      <alignment horizontal="center" vertical="center" wrapText="1"/>
      <protection locked="0"/>
    </xf>
    <xf numFmtId="0" fontId="33" fillId="3" borderId="0" xfId="0" applyFont="1" applyFill="1" applyAlignment="1" applyProtection="1">
      <alignment horizontal="center" vertical="center"/>
    </xf>
    <xf numFmtId="0" fontId="121" fillId="0" borderId="9" xfId="0" applyFont="1" applyBorder="1" applyAlignment="1" applyProtection="1">
      <alignment vertical="center" shrinkToFit="1"/>
      <protection locked="0"/>
    </xf>
    <xf numFmtId="0" fontId="121" fillId="0" borderId="49" xfId="0" applyFont="1" applyBorder="1" applyAlignment="1">
      <alignment horizontal="center" vertical="center" shrinkToFit="1"/>
    </xf>
    <xf numFmtId="0" fontId="172" fillId="0" borderId="0" xfId="0" applyFont="1" applyFill="1" applyAlignment="1" applyProtection="1">
      <alignment horizontal="left" vertical="center"/>
    </xf>
    <xf numFmtId="0" fontId="121" fillId="0" borderId="410" xfId="0" applyFont="1" applyBorder="1" applyAlignment="1" applyProtection="1">
      <alignment vertical="center" shrinkToFit="1"/>
      <protection locked="0"/>
    </xf>
    <xf numFmtId="176" fontId="132" fillId="0" borderId="411" xfId="0" applyNumberFormat="1" applyFont="1" applyBorder="1" applyAlignment="1" applyProtection="1">
      <alignment vertical="center" shrinkToFit="1"/>
      <protection locked="0"/>
    </xf>
    <xf numFmtId="0" fontId="39" fillId="0" borderId="0" xfId="0" applyFont="1" applyFill="1" applyAlignment="1" applyProtection="1">
      <alignment vertical="center"/>
    </xf>
    <xf numFmtId="0" fontId="121" fillId="0" borderId="9" xfId="0" applyFont="1" applyBorder="1" applyAlignment="1" applyProtection="1">
      <alignment vertical="center" shrinkToFit="1"/>
      <protection locked="0"/>
    </xf>
    <xf numFmtId="0" fontId="64" fillId="3" borderId="182" xfId="0" applyFont="1" applyFill="1" applyBorder="1" applyAlignment="1" applyProtection="1">
      <alignment horizontal="left" vertical="center"/>
    </xf>
    <xf numFmtId="176" fontId="132" fillId="0" borderId="411" xfId="0" applyNumberFormat="1" applyFont="1" applyBorder="1" applyAlignment="1" applyProtection="1">
      <alignment vertical="center" shrinkToFit="1"/>
    </xf>
    <xf numFmtId="0" fontId="121" fillId="0" borderId="9" xfId="0" applyFont="1" applyBorder="1" applyAlignment="1" applyProtection="1">
      <alignment vertical="center" shrinkToFit="1"/>
      <protection locked="0"/>
    </xf>
    <xf numFmtId="0" fontId="121" fillId="0" borderId="9" xfId="0" applyFont="1" applyBorder="1" applyAlignment="1" applyProtection="1">
      <alignment vertical="center" shrinkToFit="1"/>
      <protection locked="0"/>
    </xf>
    <xf numFmtId="0" fontId="174" fillId="3" borderId="10" xfId="0" applyFont="1" applyFill="1" applyBorder="1" applyAlignment="1" applyProtection="1">
      <alignment horizontal="left" vertical="center"/>
    </xf>
    <xf numFmtId="0" fontId="174" fillId="3" borderId="7" xfId="0" applyFont="1" applyFill="1" applyBorder="1" applyAlignment="1" applyProtection="1">
      <alignment horizontal="left" vertical="center"/>
    </xf>
    <xf numFmtId="0" fontId="175" fillId="2" borderId="35" xfId="0" applyFont="1" applyFill="1" applyBorder="1" applyAlignment="1" applyProtection="1">
      <alignment horizontal="left"/>
    </xf>
    <xf numFmtId="0" fontId="175" fillId="0" borderId="20" xfId="0" applyFont="1" applyBorder="1" applyProtection="1"/>
    <xf numFmtId="0" fontId="175" fillId="0" borderId="20" xfId="0" applyFont="1" applyBorder="1" applyAlignment="1" applyProtection="1"/>
    <xf numFmtId="0" fontId="175" fillId="3" borderId="20" xfId="0" applyFont="1" applyFill="1" applyBorder="1" applyAlignment="1" applyProtection="1"/>
    <xf numFmtId="0" fontId="176" fillId="3" borderId="35" xfId="0" applyFont="1" applyFill="1" applyBorder="1" applyAlignment="1" applyProtection="1"/>
    <xf numFmtId="0" fontId="175" fillId="0" borderId="0" xfId="0" applyFont="1" applyAlignment="1" applyProtection="1"/>
    <xf numFmtId="0" fontId="176" fillId="0" borderId="20" xfId="0" applyFont="1" applyFill="1" applyBorder="1" applyAlignment="1" applyProtection="1"/>
    <xf numFmtId="0" fontId="176" fillId="3" borderId="20" xfId="0" applyFont="1" applyFill="1" applyBorder="1" applyAlignment="1" applyProtection="1"/>
    <xf numFmtId="193" fontId="27" fillId="0" borderId="0" xfId="0" applyNumberFormat="1" applyFont="1" applyFill="1" applyBorder="1" applyAlignment="1" applyProtection="1">
      <alignment horizontal="center" vertical="center" shrinkToFit="1"/>
    </xf>
    <xf numFmtId="38" fontId="176" fillId="3" borderId="0" xfId="13" applyFont="1" applyFill="1" applyBorder="1" applyAlignment="1" applyProtection="1"/>
    <xf numFmtId="10" fontId="60" fillId="35" borderId="186" xfId="0" applyNumberFormat="1" applyFont="1" applyFill="1" applyBorder="1" applyAlignment="1" applyProtection="1">
      <alignment horizontal="left" vertical="center" shrinkToFit="1"/>
      <protection locked="0"/>
    </xf>
    <xf numFmtId="0" fontId="64" fillId="3" borderId="182" xfId="0" applyFont="1" applyFill="1" applyBorder="1" applyAlignment="1" applyProtection="1">
      <alignment horizontal="left" vertical="center"/>
      <protection locked="0"/>
    </xf>
    <xf numFmtId="197" fontId="132" fillId="4" borderId="7" xfId="0" applyNumberFormat="1" applyFont="1" applyFill="1" applyBorder="1" applyAlignment="1" applyProtection="1">
      <alignment vertical="center" shrinkToFit="1"/>
    </xf>
    <xf numFmtId="197" fontId="132" fillId="5" borderId="7" xfId="0" applyNumberFormat="1" applyFont="1" applyFill="1" applyBorder="1" applyAlignment="1" applyProtection="1">
      <alignment vertical="center" shrinkToFit="1"/>
    </xf>
    <xf numFmtId="197" fontId="132" fillId="5" borderId="7" xfId="0" applyNumberFormat="1" applyFont="1" applyFill="1" applyBorder="1" applyAlignment="1" applyProtection="1">
      <alignment vertical="center" shrinkToFit="1"/>
      <protection locked="0"/>
    </xf>
    <xf numFmtId="0" fontId="103" fillId="0" borderId="7" xfId="0" applyFont="1" applyBorder="1" applyAlignment="1">
      <alignment horizontal="center" vertical="center"/>
    </xf>
    <xf numFmtId="193" fontId="60" fillId="24" borderId="414" xfId="0" applyNumberFormat="1" applyFont="1" applyFill="1" applyBorder="1" applyAlignment="1" applyProtection="1">
      <alignment horizontal="left" vertical="center" shrinkToFit="1"/>
      <protection locked="0"/>
    </xf>
    <xf numFmtId="0" fontId="64" fillId="0" borderId="260" xfId="0" applyFont="1" applyBorder="1" applyAlignment="1" applyProtection="1">
      <alignment vertical="center" shrinkToFit="1"/>
      <protection locked="0"/>
    </xf>
    <xf numFmtId="0" fontId="64" fillId="0" borderId="186" xfId="0" applyFont="1" applyBorder="1" applyAlignment="1" applyProtection="1">
      <alignment vertical="center" shrinkToFit="1"/>
      <protection locked="0"/>
    </xf>
    <xf numFmtId="0" fontId="27" fillId="0" borderId="242" xfId="0" applyFont="1" applyBorder="1" applyAlignment="1">
      <alignment horizontal="left" vertical="center" wrapText="1"/>
    </xf>
    <xf numFmtId="0" fontId="38" fillId="9" borderId="98" xfId="11" applyFont="1" applyFill="1" applyBorder="1" applyAlignment="1">
      <alignment horizontal="center" vertical="center" wrapText="1"/>
    </xf>
    <xf numFmtId="0" fontId="27" fillId="0" borderId="150" xfId="0" applyFont="1" applyBorder="1" applyAlignment="1" applyProtection="1">
      <alignment horizontal="left" vertical="center" wrapText="1"/>
    </xf>
    <xf numFmtId="0" fontId="64" fillId="3" borderId="182" xfId="0" applyFont="1" applyFill="1" applyBorder="1" applyAlignment="1" applyProtection="1">
      <alignment horizontal="left" vertical="center"/>
      <protection locked="0"/>
    </xf>
    <xf numFmtId="0" fontId="34" fillId="7" borderId="127" xfId="0" applyFont="1" applyFill="1" applyBorder="1" applyAlignment="1" applyProtection="1">
      <alignment horizontal="center" vertical="center" wrapText="1" readingOrder="1"/>
    </xf>
    <xf numFmtId="0" fontId="52" fillId="0" borderId="0" xfId="0" applyFont="1" applyAlignment="1" applyProtection="1">
      <alignment horizontal="center" vertical="center" wrapText="1"/>
    </xf>
    <xf numFmtId="0" fontId="64" fillId="6" borderId="254" xfId="0" applyFont="1" applyFill="1" applyBorder="1" applyAlignment="1" applyProtection="1">
      <alignment horizontal="left" vertical="center" shrinkToFit="1"/>
    </xf>
    <xf numFmtId="0" fontId="49" fillId="9" borderId="125" xfId="0" applyFont="1" applyFill="1" applyBorder="1" applyAlignment="1">
      <alignment horizontal="center" vertical="center" wrapText="1" readingOrder="1"/>
    </xf>
    <xf numFmtId="0" fontId="27" fillId="0" borderId="0" xfId="0" applyFont="1" applyAlignment="1" applyProtection="1">
      <alignment horizontal="center" vertical="center" textRotation="255"/>
    </xf>
    <xf numFmtId="0" fontId="64" fillId="0" borderId="172" xfId="0" applyFont="1" applyBorder="1" applyAlignment="1" applyProtection="1">
      <alignment vertical="center" shrinkToFit="1"/>
      <protection locked="0"/>
    </xf>
    <xf numFmtId="190" fontId="60" fillId="24" borderId="176" xfId="106" applyNumberFormat="1" applyFont="1" applyFill="1" applyBorder="1" applyAlignment="1" applyProtection="1">
      <alignment horizontal="right" vertical="center" shrinkToFit="1"/>
      <protection locked="0"/>
    </xf>
    <xf numFmtId="190" fontId="60" fillId="24" borderId="172" xfId="106" applyNumberFormat="1" applyFont="1" applyFill="1" applyBorder="1" applyAlignment="1" applyProtection="1">
      <alignment horizontal="right" vertical="center" shrinkToFit="1"/>
      <protection locked="0"/>
    </xf>
    <xf numFmtId="0" fontId="60" fillId="24" borderId="172" xfId="0" applyFont="1" applyFill="1" applyBorder="1" applyAlignment="1" applyProtection="1">
      <alignment horizontal="left" vertical="center" shrinkToFit="1"/>
      <protection locked="0"/>
    </xf>
    <xf numFmtId="0" fontId="60" fillId="24" borderId="176" xfId="0" applyFont="1" applyFill="1" applyBorder="1" applyAlignment="1" applyProtection="1">
      <alignment horizontal="left" vertical="center" shrinkToFit="1"/>
      <protection locked="0"/>
    </xf>
    <xf numFmtId="0" fontId="39" fillId="0" borderId="0" xfId="0" applyFont="1" applyAlignment="1">
      <alignment vertical="center"/>
    </xf>
    <xf numFmtId="0" fontId="34" fillId="0" borderId="121" xfId="0" applyFont="1" applyBorder="1" applyAlignment="1">
      <alignment horizontal="center" vertical="center" wrapText="1" readingOrder="1"/>
    </xf>
    <xf numFmtId="0" fontId="34" fillId="0" borderId="0" xfId="0" applyFont="1" applyAlignment="1">
      <alignment horizontal="center" vertical="center"/>
    </xf>
    <xf numFmtId="0" fontId="118" fillId="0" borderId="0" xfId="0" applyFont="1" applyAlignment="1">
      <alignment horizontal="left" vertical="center"/>
    </xf>
    <xf numFmtId="0" fontId="24" fillId="0" borderId="0" xfId="0" applyFont="1" applyAlignment="1">
      <alignment horizontal="center" vertical="center"/>
    </xf>
    <xf numFmtId="0" fontId="178" fillId="21" borderId="7" xfId="0" applyFont="1" applyFill="1" applyBorder="1" applyAlignment="1">
      <alignment horizontal="center" vertical="center" wrapText="1"/>
    </xf>
    <xf numFmtId="0" fontId="64" fillId="3" borderId="182" xfId="0" applyFont="1" applyFill="1" applyBorder="1" applyAlignment="1" applyProtection="1">
      <alignment horizontal="left" vertical="center"/>
      <protection locked="0"/>
    </xf>
    <xf numFmtId="0" fontId="179" fillId="21" borderId="0" xfId="0" applyFont="1" applyFill="1" applyAlignment="1">
      <alignment vertical="center"/>
    </xf>
    <xf numFmtId="0" fontId="0" fillId="21" borderId="0" xfId="0" applyFill="1"/>
    <xf numFmtId="0" fontId="0" fillId="0" borderId="7" xfId="0" applyBorder="1"/>
    <xf numFmtId="0" fontId="180" fillId="0" borderId="7" xfId="0" applyFont="1" applyBorder="1" applyAlignment="1">
      <alignment horizontal="center" vertical="center" wrapText="1"/>
    </xf>
    <xf numFmtId="0" fontId="181" fillId="0" borderId="7" xfId="0" applyFont="1" applyBorder="1" applyAlignment="1">
      <alignment horizontal="center" vertical="center" wrapText="1"/>
    </xf>
    <xf numFmtId="0" fontId="182" fillId="21" borderId="0" xfId="0" applyFont="1" applyFill="1" applyAlignment="1">
      <alignment vertical="center"/>
    </xf>
    <xf numFmtId="176" fontId="0" fillId="0" borderId="7" xfId="0" applyNumberFormat="1" applyBorder="1"/>
    <xf numFmtId="0" fontId="183" fillId="21" borderId="0" xfId="0" applyFont="1" applyFill="1" applyAlignment="1">
      <alignment vertical="center"/>
    </xf>
    <xf numFmtId="0" fontId="23" fillId="0" borderId="7" xfId="0" applyFont="1" applyBorder="1"/>
    <xf numFmtId="0" fontId="184" fillId="21" borderId="0" xfId="0" applyFont="1" applyFill="1" applyAlignment="1">
      <alignment vertical="center"/>
    </xf>
    <xf numFmtId="0" fontId="185" fillId="0" borderId="0" xfId="0" applyFont="1" applyAlignment="1">
      <alignment horizontal="left"/>
    </xf>
    <xf numFmtId="0" fontId="185" fillId="0" borderId="0" xfId="0" applyFont="1"/>
    <xf numFmtId="0" fontId="60" fillId="6" borderId="0" xfId="0" applyFont="1" applyFill="1" applyBorder="1" applyAlignment="1" applyProtection="1">
      <alignment horizontal="right" vertical="center"/>
      <protection locked="0"/>
    </xf>
    <xf numFmtId="0" fontId="60" fillId="19" borderId="0" xfId="0" applyFont="1" applyFill="1" applyBorder="1" applyAlignment="1" applyProtection="1">
      <alignment horizontal="right" vertical="center"/>
      <protection locked="0"/>
    </xf>
    <xf numFmtId="0" fontId="34" fillId="18" borderId="117" xfId="0" applyFont="1" applyFill="1" applyBorder="1" applyAlignment="1">
      <alignment horizontal="left" vertical="center" wrapText="1" readingOrder="1"/>
    </xf>
    <xf numFmtId="0" fontId="34" fillId="0" borderId="127" xfId="0" applyFont="1" applyBorder="1" applyAlignment="1">
      <alignment horizontal="left" vertical="center" wrapText="1" readingOrder="1"/>
    </xf>
    <xf numFmtId="0" fontId="34" fillId="0" borderId="125" xfId="0" applyFont="1" applyBorder="1" applyAlignment="1">
      <alignment horizontal="center" vertical="center" wrapText="1" readingOrder="1"/>
    </xf>
    <xf numFmtId="0" fontId="34" fillId="0" borderId="119" xfId="0" applyFont="1" applyBorder="1" applyAlignment="1">
      <alignment horizontal="center" vertical="center" wrapText="1" readingOrder="1"/>
    </xf>
    <xf numFmtId="0" fontId="34" fillId="0" borderId="127" xfId="0" applyFont="1" applyBorder="1" applyAlignment="1">
      <alignment horizontal="center" vertical="center" wrapText="1" readingOrder="1"/>
    </xf>
    <xf numFmtId="0" fontId="34" fillId="0" borderId="117" xfId="0" applyFont="1" applyBorder="1" applyAlignment="1">
      <alignment horizontal="left" vertical="center" wrapText="1" readingOrder="1"/>
    </xf>
    <xf numFmtId="0" fontId="34" fillId="0" borderId="117" xfId="0" applyFont="1" applyBorder="1" applyAlignment="1">
      <alignment horizontal="center" vertical="center" wrapText="1" readingOrder="1"/>
    </xf>
    <xf numFmtId="0" fontId="34" fillId="0" borderId="125" xfId="0" applyFont="1" applyBorder="1" applyAlignment="1">
      <alignment horizontal="left" vertical="top" wrapText="1" readingOrder="1"/>
    </xf>
    <xf numFmtId="0" fontId="34" fillId="0" borderId="119" xfId="0" applyFont="1" applyBorder="1" applyAlignment="1">
      <alignment horizontal="left" vertical="center" wrapText="1" readingOrder="1"/>
    </xf>
    <xf numFmtId="0" fontId="34" fillId="0" borderId="117" xfId="0" applyFont="1" applyBorder="1" applyAlignment="1">
      <alignment horizontal="left" vertical="top" wrapText="1" readingOrder="1"/>
    </xf>
    <xf numFmtId="0" fontId="27" fillId="0" borderId="0" xfId="0" applyFont="1" applyAlignment="1">
      <alignment horizontal="left" vertical="center"/>
    </xf>
    <xf numFmtId="0" fontId="27" fillId="3" borderId="24" xfId="11" applyFont="1" applyFill="1" applyBorder="1" applyAlignment="1" applyProtection="1">
      <alignment horizontal="center" vertical="center" wrapText="1"/>
    </xf>
    <xf numFmtId="0" fontId="27" fillId="0" borderId="3" xfId="11" applyFont="1" applyBorder="1" applyProtection="1">
      <alignment vertical="center"/>
    </xf>
    <xf numFmtId="0" fontId="34" fillId="0" borderId="125" xfId="0" applyFont="1" applyBorder="1" applyAlignment="1">
      <alignment horizontal="left" vertical="center" wrapText="1" readingOrder="1"/>
    </xf>
    <xf numFmtId="0" fontId="49" fillId="9" borderId="429" xfId="0" applyFont="1" applyFill="1" applyBorder="1" applyAlignment="1">
      <alignment horizontal="center" vertical="center" wrapText="1" readingOrder="1"/>
    </xf>
    <xf numFmtId="0" fontId="49" fillId="0" borderId="119" xfId="0" applyFont="1" applyBorder="1" applyAlignment="1">
      <alignment vertical="center" wrapText="1" readingOrder="1"/>
    </xf>
    <xf numFmtId="0" fontId="49" fillId="9" borderId="121" xfId="0" applyFont="1" applyFill="1" applyBorder="1" applyAlignment="1">
      <alignment horizontal="center" vertical="center" wrapText="1" readingOrder="1"/>
    </xf>
    <xf numFmtId="0" fontId="49" fillId="0" borderId="121" xfId="0" applyFont="1" applyBorder="1" applyAlignment="1">
      <alignment vertical="center" wrapText="1" readingOrder="1"/>
    </xf>
    <xf numFmtId="0" fontId="49" fillId="0" borderId="127" xfId="0" applyFont="1" applyBorder="1" applyAlignment="1">
      <alignment vertical="center" wrapText="1" readingOrder="1"/>
    </xf>
    <xf numFmtId="0" fontId="171" fillId="0" borderId="151" xfId="11" applyFont="1" applyBorder="1" applyAlignment="1" applyProtection="1">
      <alignment horizontal="center" vertical="center" textRotation="255" wrapText="1"/>
      <protection locked="0"/>
    </xf>
    <xf numFmtId="0" fontId="27" fillId="0" borderId="0" xfId="0" applyFont="1" applyAlignment="1">
      <alignment horizontal="left" vertical="top"/>
    </xf>
    <xf numFmtId="0" fontId="27" fillId="0" borderId="36" xfId="11" applyFont="1" applyBorder="1" applyAlignment="1">
      <alignment horizontal="left" vertical="center" wrapText="1"/>
    </xf>
    <xf numFmtId="0" fontId="27" fillId="0" borderId="35" xfId="11" applyFont="1" applyBorder="1" applyAlignment="1">
      <alignment horizontal="left" vertical="center" wrapText="1"/>
    </xf>
    <xf numFmtId="0" fontId="38" fillId="9" borderId="7" xfId="11" applyFont="1" applyFill="1" applyBorder="1" applyAlignment="1">
      <alignment horizontal="center" vertical="center"/>
    </xf>
    <xf numFmtId="0" fontId="27" fillId="0" borderId="16" xfId="11" applyFont="1" applyBorder="1" applyAlignment="1">
      <alignment horizontal="left" vertical="center" wrapText="1"/>
    </xf>
    <xf numFmtId="0" fontId="38" fillId="9" borderId="7" xfId="0" applyFont="1" applyFill="1" applyBorder="1" applyAlignment="1">
      <alignment horizontal="center" vertical="center"/>
    </xf>
    <xf numFmtId="0" fontId="41" fillId="0" borderId="0" xfId="0" applyFont="1" applyAlignment="1">
      <alignment horizontal="left" vertical="top"/>
    </xf>
    <xf numFmtId="0" fontId="171" fillId="0" borderId="153" xfId="11" applyFont="1" applyBorder="1" applyAlignment="1" applyProtection="1">
      <alignment horizontal="center" vertical="center" wrapText="1"/>
      <protection locked="0"/>
    </xf>
    <xf numFmtId="0" fontId="27" fillId="0" borderId="150" xfId="11" applyFont="1" applyBorder="1" applyAlignment="1">
      <alignment horizontal="left" vertical="center" wrapText="1"/>
    </xf>
    <xf numFmtId="0" fontId="38" fillId="9" borderId="98" xfId="11" applyFont="1" applyFill="1" applyBorder="1" applyAlignment="1" applyProtection="1">
      <alignment horizontal="center" vertical="center" wrapText="1"/>
    </xf>
    <xf numFmtId="0" fontId="27" fillId="0" borderId="205" xfId="11" applyFont="1" applyBorder="1" applyAlignment="1" applyProtection="1">
      <alignment horizontal="center" vertical="center"/>
    </xf>
    <xf numFmtId="0" fontId="171" fillId="0" borderId="430" xfId="11" applyFont="1" applyBorder="1" applyAlignment="1" applyProtection="1">
      <alignment horizontal="center" vertical="center" wrapText="1"/>
      <protection locked="0"/>
    </xf>
    <xf numFmtId="0" fontId="24" fillId="0" borderId="0" xfId="0" applyFont="1"/>
    <xf numFmtId="0" fontId="33" fillId="0" borderId="0" xfId="0" applyFont="1" applyAlignment="1">
      <alignment vertical="center"/>
    </xf>
    <xf numFmtId="0" fontId="33" fillId="0" borderId="0" xfId="0" applyFont="1" applyAlignment="1" applyProtection="1">
      <alignment vertical="center"/>
      <protection locked="0"/>
    </xf>
    <xf numFmtId="0" fontId="34" fillId="0" borderId="0" xfId="0" applyFont="1" applyAlignment="1" applyProtection="1">
      <alignment vertical="center"/>
      <protection locked="0"/>
    </xf>
    <xf numFmtId="0" fontId="26" fillId="0" borderId="0" xfId="0" applyFont="1" applyAlignment="1" applyProtection="1">
      <alignment vertical="center"/>
      <protection locked="0"/>
    </xf>
    <xf numFmtId="0" fontId="33" fillId="0" borderId="29"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3" fillId="0" borderId="20" xfId="0" applyFont="1" applyBorder="1" applyAlignment="1" applyProtection="1">
      <alignment horizontal="center" vertical="center" wrapText="1"/>
      <protection locked="0"/>
    </xf>
    <xf numFmtId="0" fontId="64" fillId="3" borderId="182" xfId="0" applyFont="1" applyFill="1" applyBorder="1" applyAlignment="1" applyProtection="1">
      <alignment horizontal="left" vertical="center"/>
      <protection locked="0"/>
    </xf>
    <xf numFmtId="0" fontId="64" fillId="3" borderId="191" xfId="0" applyFont="1" applyFill="1" applyBorder="1" applyAlignment="1" applyProtection="1">
      <alignment horizontal="left" vertical="center"/>
      <protection locked="0"/>
    </xf>
    <xf numFmtId="0" fontId="60" fillId="22" borderId="249" xfId="0" applyFont="1" applyFill="1" applyBorder="1" applyAlignment="1" applyProtection="1">
      <alignment horizontal="center" vertical="center" shrinkToFit="1"/>
    </xf>
    <xf numFmtId="0" fontId="60" fillId="22" borderId="186" xfId="0" applyFont="1" applyFill="1" applyBorder="1" applyAlignment="1" applyProtection="1">
      <alignment horizontal="center" vertical="center" shrinkToFit="1"/>
    </xf>
    <xf numFmtId="0" fontId="27" fillId="0" borderId="30" xfId="0" applyFont="1" applyBorder="1" applyAlignment="1">
      <alignment horizontal="left" vertical="center"/>
    </xf>
    <xf numFmtId="0" fontId="27" fillId="0" borderId="28" xfId="0" applyFont="1" applyBorder="1" applyAlignment="1">
      <alignment horizontal="left" vertical="center"/>
    </xf>
    <xf numFmtId="0" fontId="27" fillId="0" borderId="54" xfId="0" applyFont="1" applyBorder="1" applyAlignment="1">
      <alignment horizontal="left" vertical="center"/>
    </xf>
    <xf numFmtId="0" fontId="97" fillId="6" borderId="7" xfId="0" applyFont="1" applyFill="1" applyBorder="1" applyAlignment="1" applyProtection="1">
      <alignment horizontal="center" vertical="center" wrapText="1"/>
    </xf>
    <xf numFmtId="0" fontId="97" fillId="6" borderId="10" xfId="0" applyFont="1" applyFill="1" applyBorder="1" applyAlignment="1" applyProtection="1">
      <alignment horizontal="center" vertical="center" wrapText="1"/>
    </xf>
    <xf numFmtId="0" fontId="121" fillId="8" borderId="29" xfId="0" applyFont="1" applyFill="1" applyBorder="1" applyAlignment="1">
      <alignment vertical="center" shrinkToFit="1"/>
    </xf>
    <xf numFmtId="0" fontId="37" fillId="0" borderId="82" xfId="0" applyFont="1" applyFill="1" applyBorder="1" applyAlignment="1" applyProtection="1">
      <alignment horizontal="right" vertical="center" shrinkToFit="1"/>
    </xf>
    <xf numFmtId="0" fontId="60" fillId="22" borderId="174" xfId="0" applyFont="1" applyFill="1" applyBorder="1" applyAlignment="1" applyProtection="1">
      <alignment horizontal="center" vertical="center" shrinkToFit="1"/>
      <protection locked="0"/>
    </xf>
    <xf numFmtId="0" fontId="60" fillId="22" borderId="243" xfId="0" applyFont="1" applyFill="1" applyBorder="1" applyAlignment="1" applyProtection="1">
      <alignment horizontal="center" vertical="center" shrinkToFit="1"/>
      <protection locked="0"/>
    </xf>
    <xf numFmtId="0" fontId="118" fillId="0" borderId="0" xfId="0" applyFont="1" applyProtection="1">
      <protection locked="0"/>
    </xf>
    <xf numFmtId="0" fontId="37" fillId="0" borderId="82" xfId="0" applyFont="1" applyFill="1" applyBorder="1" applyAlignment="1" applyProtection="1">
      <alignment vertical="center" shrinkToFit="1"/>
    </xf>
    <xf numFmtId="0" fontId="60" fillId="22" borderId="174" xfId="0" applyFont="1" applyFill="1" applyBorder="1" applyAlignment="1" applyProtection="1">
      <alignment horizontal="center" vertical="center" wrapText="1" shrinkToFit="1"/>
      <protection locked="0"/>
    </xf>
    <xf numFmtId="0" fontId="66" fillId="22" borderId="174" xfId="0" applyFont="1" applyFill="1" applyBorder="1" applyAlignment="1" applyProtection="1">
      <alignment horizontal="center" vertical="center" wrapText="1" shrinkToFit="1"/>
      <protection locked="0"/>
    </xf>
    <xf numFmtId="0" fontId="60" fillId="22" borderId="412" xfId="0" applyFont="1" applyFill="1" applyBorder="1" applyAlignment="1" applyProtection="1">
      <alignment horizontal="center" vertical="center" wrapText="1" shrinkToFit="1"/>
      <protection locked="0"/>
    </xf>
    <xf numFmtId="0" fontId="60" fillId="22" borderId="413" xfId="0" applyFont="1" applyFill="1" applyBorder="1" applyAlignment="1" applyProtection="1">
      <alignment horizontal="center" vertical="center" wrapText="1" shrinkToFit="1"/>
      <protection locked="0"/>
    </xf>
    <xf numFmtId="38" fontId="37" fillId="0" borderId="15" xfId="13" applyFont="1" applyFill="1" applyBorder="1" applyAlignment="1" applyProtection="1">
      <alignment vertical="center" wrapText="1"/>
    </xf>
    <xf numFmtId="38" fontId="37" fillId="0" borderId="0" xfId="13" applyFont="1" applyFill="1" applyBorder="1" applyAlignment="1" applyProtection="1">
      <alignment vertical="center" wrapText="1"/>
    </xf>
    <xf numFmtId="0" fontId="36" fillId="0" borderId="0" xfId="0" applyFont="1" applyFill="1" applyBorder="1" applyAlignment="1" applyProtection="1">
      <alignment vertical="center" wrapText="1"/>
    </xf>
    <xf numFmtId="0" fontId="186" fillId="21" borderId="0" xfId="0" applyFont="1" applyFill="1"/>
    <xf numFmtId="0" fontId="187" fillId="21" borderId="0" xfId="0" applyFont="1" applyFill="1"/>
    <xf numFmtId="0" fontId="182" fillId="21" borderId="0" xfId="0" applyFont="1" applyFill="1"/>
    <xf numFmtId="0" fontId="0" fillId="0" borderId="15" xfId="0" applyBorder="1"/>
    <xf numFmtId="0" fontId="0" fillId="0" borderId="0" xfId="0" applyAlignment="1">
      <alignment wrapText="1"/>
    </xf>
    <xf numFmtId="0" fontId="188" fillId="21" borderId="0" xfId="0" applyFont="1" applyFill="1" applyAlignment="1">
      <alignment vertical="center"/>
    </xf>
    <xf numFmtId="0" fontId="130" fillId="21" borderId="0" xfId="0" applyFont="1" applyFill="1" applyAlignment="1">
      <alignment vertical="top"/>
    </xf>
    <xf numFmtId="0" fontId="118" fillId="21" borderId="0" xfId="0" applyFont="1" applyFill="1"/>
    <xf numFmtId="0" fontId="103" fillId="0" borderId="32" xfId="0" applyFont="1" applyBorder="1" applyAlignment="1">
      <alignment horizontal="center" vertical="center"/>
    </xf>
    <xf numFmtId="38" fontId="103" fillId="0" borderId="32" xfId="0" applyNumberFormat="1" applyFont="1" applyBorder="1" applyAlignment="1">
      <alignment vertical="center"/>
    </xf>
    <xf numFmtId="0" fontId="54" fillId="21" borderId="4" xfId="0" applyFont="1" applyFill="1" applyBorder="1" applyAlignment="1">
      <alignment horizontal="center" vertical="center"/>
    </xf>
    <xf numFmtId="197" fontId="132" fillId="0" borderId="7" xfId="0" applyNumberFormat="1" applyFont="1" applyBorder="1" applyAlignment="1" applyProtection="1">
      <alignment vertical="center" shrinkToFit="1"/>
    </xf>
    <xf numFmtId="0" fontId="171" fillId="0" borderId="357" xfId="11" applyFont="1" applyBorder="1" applyAlignment="1" applyProtection="1">
      <alignment horizontal="center" vertical="center" wrapText="1"/>
      <protection locked="0"/>
    </xf>
    <xf numFmtId="0" fontId="38" fillId="9" borderId="7" xfId="0" applyFont="1" applyFill="1" applyBorder="1" applyAlignment="1">
      <alignment horizontal="center" vertical="center" wrapText="1"/>
    </xf>
    <xf numFmtId="0" fontId="27" fillId="0" borderId="29" xfId="0" applyFont="1" applyBorder="1" applyAlignment="1">
      <alignment horizontal="left" vertical="center" wrapText="1"/>
    </xf>
    <xf numFmtId="0" fontId="27" fillId="0" borderId="150" xfId="11" applyFont="1" applyBorder="1" applyAlignment="1">
      <alignment vertical="center" wrapText="1"/>
    </xf>
    <xf numFmtId="0" fontId="27" fillId="0" borderId="0" xfId="0" applyFont="1" applyFill="1" applyAlignment="1" applyProtection="1">
      <alignment horizontal="right"/>
    </xf>
    <xf numFmtId="0" fontId="37" fillId="0" borderId="2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153" fillId="21" borderId="0" xfId="0" applyFont="1" applyFill="1" applyAlignment="1" applyProtection="1">
      <alignment horizontal="left" vertical="center"/>
      <protection locked="0"/>
    </xf>
    <xf numFmtId="0" fontId="27" fillId="0" borderId="19" xfId="0" applyFont="1" applyBorder="1" applyAlignment="1" applyProtection="1">
      <alignment horizontal="left" vertical="center"/>
      <protection locked="0"/>
    </xf>
    <xf numFmtId="49" fontId="33" fillId="0" borderId="0" xfId="0" applyNumberFormat="1" applyFont="1" applyAlignment="1" applyProtection="1">
      <alignment horizontal="right" vertical="center"/>
      <protection locked="0"/>
    </xf>
    <xf numFmtId="0" fontId="27" fillId="0" borderId="0" xfId="0" applyFont="1" applyAlignment="1" applyProtection="1">
      <alignment horizontal="left" vertical="center"/>
      <protection locked="0"/>
    </xf>
    <xf numFmtId="0" fontId="0" fillId="0" borderId="35" xfId="0" applyBorder="1" applyAlignment="1"/>
    <xf numFmtId="0" fontId="118" fillId="0" borderId="0" xfId="0" applyFont="1"/>
    <xf numFmtId="0" fontId="49" fillId="9" borderId="125" xfId="0" applyFont="1" applyFill="1" applyBorder="1" applyAlignment="1">
      <alignment horizontal="center" vertical="center" wrapText="1" readingOrder="1"/>
    </xf>
    <xf numFmtId="0" fontId="27" fillId="0" borderId="0" xfId="0" applyFont="1" applyFill="1" applyAlignment="1" applyProtection="1">
      <alignment horizontal="center"/>
    </xf>
    <xf numFmtId="0" fontId="28" fillId="0" borderId="0" xfId="0" applyFont="1" applyAlignment="1">
      <alignment horizontal="center"/>
    </xf>
    <xf numFmtId="0" fontId="34" fillId="0" borderId="0" xfId="0" applyFont="1" applyAlignment="1">
      <alignment horizontal="center" vertical="center" wrapText="1" readingOrder="1"/>
    </xf>
    <xf numFmtId="0" fontId="34" fillId="18" borderId="0" xfId="0" applyFont="1" applyFill="1" applyAlignment="1">
      <alignment horizontal="center" vertical="center" readingOrder="1"/>
    </xf>
    <xf numFmtId="0" fontId="0" fillId="0" borderId="0" xfId="0" applyAlignment="1">
      <alignment horizontal="center"/>
    </xf>
    <xf numFmtId="0" fontId="0" fillId="0" borderId="0" xfId="0" applyAlignment="1" applyProtection="1">
      <alignment horizontal="center" vertical="center"/>
    </xf>
    <xf numFmtId="0" fontId="0" fillId="0" borderId="0" xfId="0" applyAlignment="1" applyProtection="1">
      <alignment horizontal="center"/>
    </xf>
    <xf numFmtId="0" fontId="34" fillId="18" borderId="118" xfId="0" applyFont="1" applyFill="1" applyBorder="1" applyAlignment="1" applyProtection="1">
      <alignment vertical="center" wrapText="1" readingOrder="1"/>
    </xf>
    <xf numFmtId="0" fontId="34" fillId="18" borderId="120" xfId="0" applyFont="1" applyFill="1" applyBorder="1" applyAlignment="1" applyProtection="1">
      <alignment vertical="center" wrapText="1" readingOrder="1"/>
    </xf>
    <xf numFmtId="0" fontId="34" fillId="18" borderId="125" xfId="0" applyFont="1" applyFill="1" applyBorder="1" applyAlignment="1" applyProtection="1">
      <alignment vertical="center" wrapText="1" readingOrder="1"/>
    </xf>
    <xf numFmtId="0" fontId="34" fillId="7" borderId="429" xfId="0" applyFont="1" applyFill="1" applyBorder="1" applyAlignment="1" applyProtection="1">
      <alignment horizontal="center" vertical="center" wrapText="1" readingOrder="1"/>
    </xf>
    <xf numFmtId="0" fontId="34" fillId="18" borderId="117" xfId="0" applyFont="1" applyFill="1" applyBorder="1" applyAlignment="1" applyProtection="1">
      <alignment vertical="center" wrapText="1" readingOrder="1"/>
    </xf>
    <xf numFmtId="0" fontId="34" fillId="0" borderId="117" xfId="0" applyFont="1" applyFill="1" applyBorder="1" applyAlignment="1" applyProtection="1">
      <alignment horizontal="center" vertical="center" wrapText="1" readingOrder="1"/>
    </xf>
    <xf numFmtId="0" fontId="190" fillId="0" borderId="7" xfId="11" applyFont="1" applyBorder="1" applyAlignment="1" applyProtection="1">
      <alignment horizontal="center" vertical="center" shrinkToFit="1"/>
    </xf>
    <xf numFmtId="0" fontId="153" fillId="3" borderId="0" xfId="0" applyFont="1" applyFill="1" applyAlignment="1" applyProtection="1">
      <alignment horizontal="left" vertical="center"/>
      <protection locked="0"/>
    </xf>
    <xf numFmtId="0" fontId="33" fillId="0" borderId="0" xfId="0" applyFont="1" applyAlignment="1" applyProtection="1">
      <alignment horizontal="center" vertical="center"/>
    </xf>
    <xf numFmtId="0" fontId="81" fillId="22" borderId="178" xfId="0" applyFont="1" applyFill="1" applyBorder="1" applyAlignment="1" applyProtection="1">
      <alignment vertical="center" wrapText="1" shrinkToFit="1"/>
      <protection locked="0"/>
    </xf>
    <xf numFmtId="0" fontId="95" fillId="3" borderId="182" xfId="0" applyFont="1" applyFill="1" applyBorder="1" applyAlignment="1" applyProtection="1">
      <alignment horizontal="left" vertical="center"/>
      <protection locked="0"/>
    </xf>
    <xf numFmtId="0" fontId="34" fillId="4" borderId="117" xfId="0" applyFont="1" applyFill="1" applyBorder="1" applyAlignment="1" applyProtection="1">
      <alignment horizontal="center" vertical="center" wrapText="1" readingOrder="1"/>
    </xf>
    <xf numFmtId="0" fontId="34" fillId="4" borderId="117" xfId="0" applyFont="1" applyFill="1" applyBorder="1" applyAlignment="1">
      <alignment horizontal="center" vertical="center" wrapText="1" readingOrder="1"/>
    </xf>
    <xf numFmtId="0" fontId="38" fillId="0" borderId="54" xfId="11" applyFont="1" applyBorder="1" applyAlignment="1" applyProtection="1">
      <alignment horizontal="left" vertical="center" wrapText="1"/>
    </xf>
    <xf numFmtId="0" fontId="171" fillId="0" borderId="357" xfId="11" applyFont="1" applyBorder="1" applyAlignment="1" applyProtection="1">
      <alignment horizontal="center" vertical="center" textRotation="255" wrapText="1"/>
      <protection locked="0"/>
    </xf>
    <xf numFmtId="0" fontId="27" fillId="0" borderId="405" xfId="11"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33" fillId="0" borderId="0" xfId="0" applyFont="1" applyAlignment="1">
      <alignment horizontal="left" vertical="center"/>
    </xf>
    <xf numFmtId="0" fontId="38" fillId="9" borderId="7" xfId="11" applyFont="1" applyFill="1" applyBorder="1" applyAlignment="1" applyProtection="1">
      <alignment horizontal="center" vertical="center"/>
    </xf>
    <xf numFmtId="0" fontId="171" fillId="0" borderId="415" xfId="11" applyFont="1" applyBorder="1" applyAlignment="1" applyProtection="1">
      <alignment horizontal="center" vertical="center" wrapText="1"/>
      <protection locked="0"/>
    </xf>
    <xf numFmtId="0" fontId="27" fillId="0" borderId="22" xfId="11" applyFont="1" applyBorder="1" applyAlignment="1">
      <alignment vertical="center"/>
    </xf>
    <xf numFmtId="0" fontId="27" fillId="0" borderId="242" xfId="11" applyFont="1" applyBorder="1" applyAlignment="1">
      <alignment vertical="center" wrapText="1"/>
    </xf>
    <xf numFmtId="0" fontId="27" fillId="0" borderId="50" xfId="11" applyFont="1" applyBorder="1" applyAlignment="1">
      <alignment vertical="center" wrapText="1"/>
    </xf>
    <xf numFmtId="0" fontId="27" fillId="0" borderId="29" xfId="11" applyFont="1" applyBorder="1" applyAlignment="1">
      <alignment vertical="center"/>
    </xf>
    <xf numFmtId="0" fontId="27" fillId="0" borderId="98" xfId="11" applyFont="1" applyBorder="1" applyAlignment="1">
      <alignment horizontal="center" vertical="center" wrapText="1"/>
    </xf>
    <xf numFmtId="0" fontId="27" fillId="0" borderId="24" xfId="11" applyFont="1" applyBorder="1" applyAlignment="1">
      <alignment horizontal="center" vertical="center" wrapText="1"/>
    </xf>
    <xf numFmtId="0" fontId="27" fillId="0" borderId="7" xfId="11" applyFont="1" applyBorder="1" applyAlignment="1">
      <alignment horizontal="center" vertical="center"/>
    </xf>
    <xf numFmtId="0" fontId="27" fillId="0" borderId="42" xfId="11" applyFont="1" applyBorder="1" applyAlignment="1">
      <alignment horizontal="left" vertical="center" wrapText="1"/>
    </xf>
    <xf numFmtId="0" fontId="27" fillId="7" borderId="4" xfId="11" applyFont="1" applyFill="1" applyBorder="1" applyAlignment="1" applyProtection="1">
      <alignment horizontal="center" vertical="center" wrapText="1"/>
    </xf>
    <xf numFmtId="0" fontId="27" fillId="0" borderId="4" xfId="11" applyFont="1" applyBorder="1" applyAlignment="1" applyProtection="1">
      <alignment horizontal="left" vertical="center" wrapText="1"/>
    </xf>
    <xf numFmtId="0" fontId="27" fillId="0" borderId="29" xfId="11" applyFont="1" applyBorder="1" applyAlignment="1" applyProtection="1">
      <alignment horizontal="left" vertical="center" wrapText="1"/>
    </xf>
    <xf numFmtId="0" fontId="27" fillId="0" borderId="22" xfId="0" applyFont="1" applyBorder="1" applyAlignment="1">
      <alignment horizontal="left" vertical="center" wrapText="1"/>
    </xf>
    <xf numFmtId="0" fontId="27" fillId="0" borderId="4" xfId="11" applyFont="1" applyBorder="1" applyAlignment="1" applyProtection="1">
      <alignment horizontal="left" vertical="center"/>
    </xf>
    <xf numFmtId="0" fontId="27" fillId="0" borderId="10" xfId="11" applyFont="1" applyBorder="1" applyAlignment="1" applyProtection="1">
      <alignment horizontal="left" vertical="center"/>
    </xf>
    <xf numFmtId="0" fontId="38" fillId="9" borderId="4" xfId="11" applyFont="1" applyFill="1" applyBorder="1" applyAlignment="1" applyProtection="1">
      <alignment horizontal="center" vertical="center" wrapText="1"/>
    </xf>
    <xf numFmtId="49" fontId="27" fillId="0" borderId="4" xfId="11" applyNumberFormat="1" applyFont="1" applyBorder="1" applyAlignment="1" applyProtection="1">
      <alignment horizontal="left" vertical="center" wrapText="1"/>
    </xf>
    <xf numFmtId="49" fontId="27" fillId="0" borderId="10" xfId="11" applyNumberFormat="1" applyFont="1" applyBorder="1" applyAlignment="1" applyProtection="1">
      <alignment horizontal="left" vertical="center" wrapText="1"/>
    </xf>
    <xf numFmtId="0" fontId="27" fillId="0" borderId="6" xfId="11" applyFont="1" applyBorder="1" applyAlignment="1" applyProtection="1">
      <alignment horizontal="left" vertical="center" wrapText="1"/>
    </xf>
    <xf numFmtId="0" fontId="27" fillId="0" borderId="15" xfId="11" applyFont="1" applyBorder="1" applyAlignment="1" applyProtection="1">
      <alignment horizontal="left" vertical="center" wrapText="1"/>
    </xf>
    <xf numFmtId="0" fontId="27" fillId="0" borderId="22" xfId="11" applyFont="1" applyBorder="1" applyAlignment="1" applyProtection="1">
      <alignment horizontal="left" vertical="center" wrapText="1"/>
    </xf>
    <xf numFmtId="0" fontId="27" fillId="0" borderId="9" xfId="11" applyFont="1" applyBorder="1" applyAlignment="1" applyProtection="1">
      <alignment horizontal="left" vertical="center"/>
    </xf>
    <xf numFmtId="0" fontId="38" fillId="9" borderId="10" xfId="11" applyFont="1" applyFill="1" applyBorder="1" applyAlignment="1" applyProtection="1">
      <alignment horizontal="center" vertical="center" shrinkToFit="1"/>
    </xf>
    <xf numFmtId="0" fontId="27" fillId="0" borderId="6" xfId="11" applyFont="1" applyBorder="1" applyAlignment="1" applyProtection="1">
      <alignment horizontal="left" vertical="center"/>
    </xf>
    <xf numFmtId="0" fontId="27" fillId="0" borderId="11" xfId="11" applyFont="1" applyBorder="1" applyAlignment="1" applyProtection="1">
      <alignment horizontal="left" vertical="center" wrapText="1"/>
    </xf>
    <xf numFmtId="0" fontId="27" fillId="0" borderId="10" xfId="11" applyFont="1" applyBorder="1" applyAlignment="1" applyProtection="1">
      <alignment horizontal="left" vertical="center" wrapText="1"/>
    </xf>
    <xf numFmtId="0" fontId="27" fillId="0" borderId="18" xfId="11" applyFont="1" applyBorder="1" applyAlignment="1">
      <alignment horizontal="left" vertical="center" wrapText="1"/>
    </xf>
    <xf numFmtId="0" fontId="27" fillId="0" borderId="15" xfId="11" applyFont="1" applyBorder="1" applyAlignment="1">
      <alignment horizontal="left" vertical="center" wrapText="1"/>
    </xf>
    <xf numFmtId="0" fontId="38" fillId="9" borderId="3" xfId="0" applyFont="1" applyFill="1" applyBorder="1" applyAlignment="1">
      <alignment horizontal="center" vertical="center"/>
    </xf>
    <xf numFmtId="0" fontId="27" fillId="0" borderId="10" xfId="11" applyFont="1" applyBorder="1" applyAlignment="1">
      <alignment horizontal="center" vertical="center"/>
    </xf>
    <xf numFmtId="0" fontId="38" fillId="9" borderId="4" xfId="0" applyFont="1" applyFill="1" applyBorder="1" applyAlignment="1">
      <alignment horizontal="center" vertical="center" wrapText="1"/>
    </xf>
    <xf numFmtId="0" fontId="27" fillId="0" borderId="22" xfId="11" applyFont="1" applyBorder="1" applyAlignment="1">
      <alignment horizontal="left" vertical="center" wrapText="1"/>
    </xf>
    <xf numFmtId="0" fontId="38" fillId="9" borderId="4" xfId="0" applyFont="1" applyFill="1" applyBorder="1" applyAlignment="1" applyProtection="1">
      <alignment horizontal="center" vertical="center" wrapText="1"/>
    </xf>
    <xf numFmtId="49" fontId="27" fillId="0" borderId="3" xfId="11" applyNumberFormat="1" applyFont="1" applyBorder="1" applyAlignment="1" applyProtection="1">
      <alignment horizontal="left" vertical="center" wrapText="1"/>
    </xf>
    <xf numFmtId="0" fontId="27" fillId="0" borderId="18" xfId="0" applyFont="1" applyBorder="1" applyAlignment="1">
      <alignment vertical="center" wrapText="1"/>
    </xf>
    <xf numFmtId="0" fontId="27" fillId="0" borderId="22" xfId="0" applyFont="1" applyBorder="1" applyAlignment="1">
      <alignment vertical="center" wrapText="1"/>
    </xf>
    <xf numFmtId="0" fontId="27" fillId="0" borderId="29" xfId="0" applyFont="1" applyBorder="1" applyAlignment="1">
      <alignment vertical="center"/>
    </xf>
    <xf numFmtId="0" fontId="27" fillId="0" borderId="134" xfId="11" applyFont="1" applyBorder="1" applyAlignment="1" applyProtection="1">
      <alignment vertical="center" wrapText="1"/>
    </xf>
    <xf numFmtId="0" fontId="27" fillId="0" borderId="135" xfId="11" applyFont="1" applyBorder="1" applyAlignment="1" applyProtection="1">
      <alignment vertical="center" wrapText="1"/>
    </xf>
    <xf numFmtId="0" fontId="0" fillId="0" borderId="443" xfId="0" applyBorder="1" applyProtection="1"/>
    <xf numFmtId="0" fontId="27" fillId="0" borderId="29" xfId="0" applyFont="1" applyBorder="1" applyAlignment="1">
      <alignment vertical="center" wrapText="1"/>
    </xf>
    <xf numFmtId="0" fontId="27" fillId="0" borderId="444" xfId="0" applyFont="1" applyBorder="1" applyAlignment="1" applyProtection="1">
      <alignment horizontal="center" vertical="center"/>
    </xf>
    <xf numFmtId="0" fontId="27" fillId="0" borderId="56" xfId="11" applyFont="1" applyBorder="1" applyAlignment="1" applyProtection="1">
      <alignment vertical="center" wrapText="1"/>
    </xf>
    <xf numFmtId="0" fontId="27" fillId="0" borderId="31" xfId="11" applyFont="1" applyBorder="1" applyAlignment="1">
      <alignment horizontal="left" vertical="center" wrapText="1"/>
    </xf>
    <xf numFmtId="0" fontId="27" fillId="0" borderId="13" xfId="11" applyFont="1" applyBorder="1" applyAlignment="1">
      <alignment vertical="center" wrapText="1"/>
    </xf>
    <xf numFmtId="0" fontId="27" fillId="0" borderId="443" xfId="11" applyFont="1" applyBorder="1" applyAlignment="1" applyProtection="1">
      <alignment horizontal="left" vertical="center" wrapText="1"/>
    </xf>
    <xf numFmtId="0" fontId="27" fillId="0" borderId="443" xfId="11" applyFont="1" applyBorder="1" applyAlignment="1" applyProtection="1">
      <alignment vertical="center" wrapText="1" shrinkToFit="1"/>
    </xf>
    <xf numFmtId="0" fontId="27" fillId="0" borderId="443" xfId="11" applyFont="1" applyBorder="1" applyAlignment="1" applyProtection="1">
      <alignment horizontal="left" vertical="center" wrapText="1" shrinkToFit="1"/>
    </xf>
    <xf numFmtId="0" fontId="27" fillId="0" borderId="31" xfId="11" applyFont="1" applyBorder="1" applyAlignment="1">
      <alignment vertical="center" wrapText="1"/>
    </xf>
    <xf numFmtId="0" fontId="27" fillId="0" borderId="14" xfId="0" applyFont="1" applyBorder="1" applyAlignment="1">
      <alignment vertical="top"/>
    </xf>
    <xf numFmtId="0" fontId="27" fillId="0" borderId="154" xfId="0" applyFont="1" applyBorder="1" applyAlignment="1">
      <alignment vertical="top"/>
    </xf>
    <xf numFmtId="0" fontId="27" fillId="0" borderId="442" xfId="0" applyFont="1" applyBorder="1" applyAlignment="1">
      <alignment vertical="center"/>
    </xf>
    <xf numFmtId="0" fontId="38" fillId="0" borderId="1" xfId="0" applyFont="1" applyBorder="1" applyAlignment="1">
      <alignment vertical="center"/>
    </xf>
    <xf numFmtId="0" fontId="27" fillId="0" borderId="2" xfId="0" applyFont="1" applyBorder="1" applyAlignment="1">
      <alignment horizontal="center" vertical="center"/>
    </xf>
    <xf numFmtId="0" fontId="171" fillId="0" borderId="430" xfId="0" applyFont="1" applyBorder="1" applyAlignment="1" applyProtection="1">
      <alignment horizontal="center" vertical="center"/>
      <protection locked="0"/>
    </xf>
    <xf numFmtId="0" fontId="27" fillId="0" borderId="14" xfId="11" applyFont="1" applyBorder="1" applyAlignment="1" applyProtection="1">
      <alignment horizontal="left" vertical="center" wrapText="1"/>
    </xf>
    <xf numFmtId="0" fontId="27" fillId="0" borderId="10" xfId="11" applyFont="1" applyBorder="1" applyAlignment="1" applyProtection="1">
      <alignment horizontal="center" vertical="center" wrapText="1"/>
    </xf>
    <xf numFmtId="0" fontId="171" fillId="0" borderId="145" xfId="11" applyFont="1" applyBorder="1" applyAlignment="1" applyProtection="1">
      <alignment horizontal="center" vertical="center" textRotation="255" wrapText="1"/>
      <protection locked="0"/>
    </xf>
    <xf numFmtId="0" fontId="38" fillId="0" borderId="152" xfId="0" applyFont="1" applyBorder="1" applyAlignment="1">
      <alignment horizontal="left" vertical="center" wrapText="1"/>
    </xf>
    <xf numFmtId="0" fontId="38" fillId="9" borderId="7" xfId="11" applyFont="1" applyFill="1" applyBorder="1" applyAlignment="1">
      <alignment horizontal="center" vertical="center" wrapText="1"/>
    </xf>
    <xf numFmtId="0" fontId="27" fillId="0" borderId="16" xfId="0" applyFont="1" applyBorder="1" applyAlignment="1">
      <alignment horizontal="left" vertical="center" wrapText="1"/>
    </xf>
    <xf numFmtId="0" fontId="38" fillId="9" borderId="22" xfId="11" applyFont="1" applyFill="1" applyBorder="1" applyAlignment="1">
      <alignment horizontal="center" vertical="center" wrapText="1"/>
    </xf>
    <xf numFmtId="0" fontId="171" fillId="0" borderId="145" xfId="0" applyFont="1" applyBorder="1" applyAlignment="1" applyProtection="1">
      <alignment horizontal="center" vertical="center"/>
      <protection locked="0"/>
    </xf>
    <xf numFmtId="0" fontId="27" fillId="0" borderId="29" xfId="11" applyFont="1" applyBorder="1" applyAlignment="1">
      <alignment horizontal="center" vertical="center" wrapText="1"/>
    </xf>
    <xf numFmtId="0" fontId="27" fillId="3" borderId="447" xfId="11" applyFont="1" applyFill="1" applyBorder="1" applyAlignment="1" applyProtection="1">
      <alignment horizontal="center" vertical="center" wrapText="1"/>
    </xf>
    <xf numFmtId="0" fontId="27" fillId="0" borderId="51" xfId="11" applyFont="1" applyBorder="1" applyAlignment="1" applyProtection="1">
      <alignment horizontal="left" vertical="center" wrapText="1"/>
    </xf>
    <xf numFmtId="0" fontId="27" fillId="0" borderId="2" xfId="11" applyFont="1" applyBorder="1" applyAlignment="1">
      <alignment horizontal="center" vertical="center"/>
    </xf>
    <xf numFmtId="0" fontId="38" fillId="9" borderId="2" xfId="11" applyFont="1" applyFill="1" applyBorder="1" applyAlignment="1">
      <alignment horizontal="center" vertical="center" wrapText="1"/>
    </xf>
    <xf numFmtId="0" fontId="27" fillId="0" borderId="22" xfId="0" applyFont="1" applyBorder="1" applyAlignment="1">
      <alignment vertical="center"/>
    </xf>
    <xf numFmtId="0" fontId="38" fillId="0" borderId="149" xfId="0" applyFont="1" applyBorder="1" applyAlignment="1">
      <alignment horizontal="left" vertical="center" wrapText="1"/>
    </xf>
    <xf numFmtId="0" fontId="38" fillId="0" borderId="22" xfId="0" applyFont="1" applyBorder="1" applyAlignment="1">
      <alignment horizontal="left" vertical="center" wrapText="1"/>
    </xf>
    <xf numFmtId="0" fontId="81" fillId="22" borderId="115" xfId="0" applyFont="1" applyFill="1" applyBorder="1" applyAlignment="1" applyProtection="1">
      <alignment vertical="center" wrapText="1" shrinkToFit="1"/>
      <protection locked="0"/>
    </xf>
    <xf numFmtId="0" fontId="27" fillId="6" borderId="76" xfId="0" applyFont="1" applyFill="1" applyBorder="1" applyAlignment="1" applyProtection="1">
      <alignment vertical="center"/>
      <protection locked="0"/>
    </xf>
    <xf numFmtId="197" fontId="27" fillId="0" borderId="0" xfId="0" applyNumberFormat="1" applyFont="1" applyAlignment="1">
      <alignment vertical="center"/>
    </xf>
    <xf numFmtId="0" fontId="27"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197" fontId="27" fillId="0" borderId="0" xfId="0" applyNumberFormat="1" applyFont="1" applyFill="1" applyBorder="1" applyAlignment="1" applyProtection="1">
      <alignment vertical="center"/>
    </xf>
    <xf numFmtId="0" fontId="27" fillId="0" borderId="0" xfId="0" applyFont="1" applyFill="1" applyBorder="1" applyAlignment="1" applyProtection="1">
      <alignment vertical="center"/>
      <protection locked="0"/>
    </xf>
    <xf numFmtId="0" fontId="191" fillId="3" borderId="0" xfId="0" applyFont="1" applyFill="1" applyBorder="1" applyAlignment="1" applyProtection="1">
      <alignment horizontal="left" vertical="center"/>
      <protection locked="0"/>
    </xf>
    <xf numFmtId="0" fontId="106" fillId="6" borderId="0" xfId="0" applyFont="1" applyFill="1" applyBorder="1" applyAlignment="1" applyProtection="1">
      <alignment vertical="center"/>
      <protection locked="0"/>
    </xf>
    <xf numFmtId="0" fontId="106" fillId="19" borderId="0" xfId="0" applyFont="1" applyFill="1" applyBorder="1" applyAlignment="1" applyProtection="1">
      <alignment vertical="center"/>
      <protection locked="0"/>
    </xf>
    <xf numFmtId="0" fontId="60" fillId="6" borderId="0" xfId="0" applyFont="1" applyFill="1" applyBorder="1" applyAlignment="1" applyProtection="1">
      <alignment horizontal="center" vertical="center"/>
      <protection locked="0"/>
    </xf>
    <xf numFmtId="0" fontId="60" fillId="22" borderId="178" xfId="0" applyFont="1" applyFill="1" applyBorder="1" applyAlignment="1" applyProtection="1">
      <alignment horizontal="center" vertical="center" shrinkToFit="1"/>
      <protection locked="0"/>
    </xf>
    <xf numFmtId="0" fontId="81" fillId="24" borderId="176" xfId="0" applyNumberFormat="1" applyFont="1" applyFill="1" applyBorder="1" applyAlignment="1" applyProtection="1">
      <alignment horizontal="left" vertical="center" wrapText="1" shrinkToFit="1"/>
      <protection locked="0"/>
    </xf>
    <xf numFmtId="49" fontId="27" fillId="0" borderId="0" xfId="2" applyNumberFormat="1" applyFont="1" applyFill="1" applyBorder="1" applyAlignment="1" applyProtection="1">
      <alignment horizontal="left" vertical="center" wrapText="1" indent="1"/>
    </xf>
    <xf numFmtId="0" fontId="192" fillId="0" borderId="0" xfId="0" applyFont="1" applyFill="1" applyAlignment="1" applyProtection="1">
      <alignment vertical="center"/>
    </xf>
    <xf numFmtId="0" fontId="192" fillId="0" borderId="0" xfId="0" applyFont="1" applyFill="1" applyAlignment="1" applyProtection="1">
      <alignment horizontal="right" vertical="center"/>
    </xf>
    <xf numFmtId="0" fontId="193" fillId="0" borderId="0" xfId="0" applyFont="1" applyFill="1" applyProtection="1"/>
    <xf numFmtId="0" fontId="192" fillId="0" borderId="0" xfId="0" applyFont="1" applyFill="1" applyBorder="1" applyAlignment="1" applyProtection="1">
      <alignment vertical="center" wrapText="1"/>
    </xf>
    <xf numFmtId="0" fontId="192" fillId="0" borderId="0" xfId="0" applyFont="1" applyFill="1" applyBorder="1" applyAlignment="1" applyProtection="1">
      <alignment vertical="center"/>
    </xf>
    <xf numFmtId="0" fontId="194" fillId="0" borderId="0" xfId="0" applyFont="1" applyFill="1" applyAlignment="1" applyProtection="1">
      <alignment vertical="center"/>
    </xf>
    <xf numFmtId="0" fontId="193" fillId="0" borderId="0" xfId="0" applyFont="1" applyFill="1" applyAlignment="1" applyProtection="1">
      <alignment vertical="top"/>
    </xf>
    <xf numFmtId="0" fontId="81" fillId="22" borderId="173" xfId="0" applyFont="1" applyFill="1" applyBorder="1" applyAlignment="1" applyProtection="1">
      <alignment horizontal="center" vertical="center" shrinkToFit="1"/>
      <protection locked="0"/>
    </xf>
    <xf numFmtId="0" fontId="81" fillId="22" borderId="189" xfId="0" applyFont="1" applyFill="1" applyBorder="1" applyAlignment="1" applyProtection="1">
      <alignment horizontal="center" vertical="center" wrapText="1" shrinkToFit="1"/>
      <protection locked="0"/>
    </xf>
    <xf numFmtId="0" fontId="38" fillId="0" borderId="150" xfId="0" applyFont="1" applyBorder="1" applyAlignment="1">
      <alignment horizontal="left" vertical="center" wrapText="1"/>
    </xf>
    <xf numFmtId="0" fontId="81" fillId="31" borderId="7" xfId="0" applyFont="1" applyFill="1" applyBorder="1" applyAlignment="1">
      <alignment horizontal="center" vertical="center"/>
    </xf>
    <xf numFmtId="0" fontId="81" fillId="31" borderId="4" xfId="0" applyFont="1" applyFill="1" applyBorder="1" applyAlignment="1">
      <alignment horizontal="center" vertical="center"/>
    </xf>
    <xf numFmtId="0" fontId="81" fillId="31" borderId="3" xfId="0" applyFont="1" applyFill="1" applyBorder="1" applyAlignment="1">
      <alignment horizontal="center" vertical="center"/>
    </xf>
    <xf numFmtId="0" fontId="81" fillId="31" borderId="10" xfId="0" applyFont="1" applyFill="1" applyBorder="1" applyAlignment="1">
      <alignment horizontal="center" vertical="center"/>
    </xf>
    <xf numFmtId="0" fontId="81" fillId="31" borderId="7" xfId="0" applyFont="1" applyFill="1" applyBorder="1" applyAlignment="1">
      <alignment horizontal="center" vertical="center" wrapText="1"/>
    </xf>
    <xf numFmtId="0" fontId="81" fillId="31" borderId="4" xfId="0" applyFont="1" applyFill="1" applyBorder="1" applyAlignment="1">
      <alignment horizontal="center" vertical="center" wrapText="1"/>
    </xf>
    <xf numFmtId="0" fontId="81" fillId="31" borderId="3" xfId="0" applyFont="1" applyFill="1" applyBorder="1" applyAlignment="1">
      <alignment horizontal="center" vertical="center" wrapText="1"/>
    </xf>
    <xf numFmtId="0" fontId="81" fillId="31" borderId="10" xfId="0" applyFont="1" applyFill="1" applyBorder="1" applyAlignment="1">
      <alignment horizontal="center" vertical="center" wrapText="1"/>
    </xf>
    <xf numFmtId="0" fontId="81" fillId="31" borderId="29" xfId="0" applyFont="1" applyFill="1" applyBorder="1" applyAlignment="1">
      <alignment horizontal="center" vertical="center"/>
    </xf>
    <xf numFmtId="0" fontId="81" fillId="31" borderId="9" xfId="0" applyFont="1" applyFill="1" applyBorder="1" applyAlignment="1">
      <alignment horizontal="center" vertical="center"/>
    </xf>
    <xf numFmtId="0" fontId="81" fillId="31" borderId="18" xfId="0" applyFont="1" applyFill="1" applyBorder="1" applyAlignment="1">
      <alignment horizontal="center" vertical="center" wrapText="1"/>
    </xf>
    <xf numFmtId="0" fontId="81" fillId="31" borderId="6" xfId="0" applyFont="1" applyFill="1" applyBorder="1" applyAlignment="1">
      <alignment horizontal="center" vertical="center" wrapText="1"/>
    </xf>
    <xf numFmtId="0" fontId="81" fillId="31" borderId="15" xfId="0" applyFont="1" applyFill="1" applyBorder="1" applyAlignment="1">
      <alignment horizontal="center" vertical="center" wrapText="1"/>
    </xf>
    <xf numFmtId="0" fontId="81" fillId="31" borderId="12" xfId="0" applyFont="1" applyFill="1" applyBorder="1" applyAlignment="1">
      <alignment horizontal="center" vertical="center" wrapText="1"/>
    </xf>
    <xf numFmtId="0" fontId="81" fillId="31" borderId="22" xfId="0" applyFont="1" applyFill="1" applyBorder="1" applyAlignment="1">
      <alignment horizontal="center" vertical="center" wrapText="1"/>
    </xf>
    <xf numFmtId="0" fontId="81" fillId="31" borderId="11" xfId="0" applyFont="1" applyFill="1" applyBorder="1" applyAlignment="1">
      <alignment horizontal="center" vertical="center" wrapText="1"/>
    </xf>
    <xf numFmtId="0" fontId="81" fillId="30" borderId="18" xfId="0" applyFont="1" applyFill="1" applyBorder="1" applyAlignment="1" applyProtection="1">
      <alignment horizontal="center" vertical="center" shrinkToFit="1"/>
    </xf>
    <xf numFmtId="0" fontId="81" fillId="30" borderId="19" xfId="0" applyFont="1" applyFill="1" applyBorder="1" applyAlignment="1" applyProtection="1">
      <alignment horizontal="center" vertical="center" shrinkToFit="1"/>
    </xf>
    <xf numFmtId="0" fontId="81" fillId="30" borderId="6" xfId="0" applyFont="1" applyFill="1" applyBorder="1" applyAlignment="1" applyProtection="1">
      <alignment horizontal="center" vertical="center" shrinkToFit="1"/>
    </xf>
    <xf numFmtId="0" fontId="85" fillId="30" borderId="29" xfId="0" applyFont="1" applyFill="1" applyBorder="1" applyAlignment="1" applyProtection="1">
      <alignment horizontal="center" vertical="center"/>
    </xf>
    <xf numFmtId="0" fontId="85" fillId="30" borderId="20" xfId="0" applyFont="1" applyFill="1" applyBorder="1" applyAlignment="1" applyProtection="1">
      <alignment horizontal="center" vertical="center"/>
    </xf>
    <xf numFmtId="0" fontId="85" fillId="30" borderId="9" xfId="0" applyFont="1" applyFill="1" applyBorder="1" applyAlignment="1" applyProtection="1">
      <alignment horizontal="center" vertical="center"/>
    </xf>
    <xf numFmtId="0" fontId="85" fillId="30" borderId="7" xfId="0" applyFont="1" applyFill="1" applyBorder="1" applyAlignment="1" applyProtection="1">
      <alignment horizontal="center" vertical="center"/>
    </xf>
    <xf numFmtId="0" fontId="81" fillId="22" borderId="179" xfId="0" applyFont="1" applyFill="1" applyBorder="1" applyAlignment="1" applyProtection="1">
      <alignment horizontal="center" vertical="center" wrapText="1" shrinkToFit="1"/>
      <protection locked="0"/>
    </xf>
    <xf numFmtId="0" fontId="81" fillId="22" borderId="188" xfId="0" applyFont="1" applyFill="1" applyBorder="1" applyAlignment="1" applyProtection="1">
      <alignment horizontal="center" vertical="center" wrapText="1" shrinkToFit="1"/>
      <protection locked="0"/>
    </xf>
    <xf numFmtId="0" fontId="69" fillId="21" borderId="0" xfId="0" applyFont="1" applyFill="1" applyAlignment="1" applyProtection="1">
      <alignment horizontal="left" vertical="center" wrapText="1"/>
      <protection locked="0"/>
    </xf>
    <xf numFmtId="0" fontId="59" fillId="21" borderId="0" xfId="0" applyFont="1" applyFill="1" applyBorder="1" applyAlignment="1" applyProtection="1">
      <alignment horizontal="left" vertical="center"/>
      <protection locked="0"/>
    </xf>
    <xf numFmtId="0" fontId="59" fillId="19" borderId="0" xfId="0" applyFont="1" applyFill="1" applyBorder="1" applyAlignment="1" applyProtection="1">
      <alignment horizontal="left" vertical="center"/>
      <protection locked="0"/>
    </xf>
    <xf numFmtId="0" fontId="60" fillId="22" borderId="174" xfId="0" applyFont="1" applyFill="1" applyBorder="1" applyAlignment="1" applyProtection="1">
      <alignment horizontal="center" vertical="center" shrinkToFit="1"/>
      <protection locked="0"/>
    </xf>
    <xf numFmtId="0" fontId="60" fillId="22" borderId="177" xfId="0" applyFont="1" applyFill="1" applyBorder="1" applyAlignment="1" applyProtection="1">
      <alignment horizontal="center" vertical="center" shrinkToFit="1"/>
      <protection locked="0"/>
    </xf>
    <xf numFmtId="0" fontId="60" fillId="22" borderId="181" xfId="0" applyFont="1" applyFill="1" applyBorder="1" applyAlignment="1" applyProtection="1">
      <alignment horizontal="center" vertical="center" shrinkToFit="1"/>
      <protection locked="0"/>
    </xf>
    <xf numFmtId="0" fontId="60" fillId="22" borderId="116" xfId="0" applyFont="1" applyFill="1" applyBorder="1" applyAlignment="1" applyProtection="1">
      <alignment horizontal="center" vertical="center" shrinkToFit="1"/>
      <protection locked="0"/>
    </xf>
    <xf numFmtId="0" fontId="60" fillId="22" borderId="178" xfId="0" applyFont="1" applyFill="1" applyBorder="1" applyAlignment="1" applyProtection="1">
      <alignment horizontal="center" vertical="center" shrinkToFit="1"/>
      <protection locked="0"/>
    </xf>
    <xf numFmtId="0" fontId="60" fillId="22" borderId="179" xfId="0" applyFont="1" applyFill="1" applyBorder="1" applyAlignment="1" applyProtection="1">
      <alignment horizontal="center" vertical="center" wrapText="1" shrinkToFit="1"/>
      <protection locked="0"/>
    </xf>
    <xf numFmtId="0" fontId="60" fillId="22" borderId="180" xfId="0" applyFont="1" applyFill="1" applyBorder="1" applyAlignment="1" applyProtection="1">
      <alignment horizontal="center" vertical="center" shrinkToFit="1"/>
      <protection locked="0"/>
    </xf>
    <xf numFmtId="0" fontId="75" fillId="3" borderId="0" xfId="0" applyFont="1" applyFill="1" applyBorder="1" applyAlignment="1" applyProtection="1">
      <alignment horizontal="left" vertical="center"/>
      <protection locked="0"/>
    </xf>
    <xf numFmtId="0" fontId="60" fillId="6" borderId="0" xfId="0" applyFont="1" applyFill="1" applyBorder="1" applyAlignment="1" applyProtection="1">
      <alignment horizontal="right" vertical="center"/>
      <protection locked="0"/>
    </xf>
    <xf numFmtId="0" fontId="60" fillId="19" borderId="0" xfId="0" applyFont="1" applyFill="1" applyBorder="1" applyAlignment="1" applyProtection="1">
      <alignment horizontal="right" vertical="center"/>
      <protection locked="0"/>
    </xf>
    <xf numFmtId="0" fontId="65" fillId="3" borderId="185" xfId="0" applyFont="1" applyFill="1" applyBorder="1" applyAlignment="1" applyProtection="1">
      <alignment horizontal="left" vertical="center"/>
      <protection locked="0"/>
    </xf>
    <xf numFmtId="0" fontId="151" fillId="3" borderId="0" xfId="0" applyFont="1" applyFill="1" applyBorder="1" applyAlignment="1" applyProtection="1">
      <alignment horizontal="left" vertical="center"/>
      <protection locked="0"/>
    </xf>
    <xf numFmtId="0" fontId="60" fillId="22" borderId="173" xfId="0" applyFont="1" applyFill="1" applyBorder="1" applyAlignment="1" applyProtection="1">
      <alignment horizontal="center" vertical="center" shrinkToFit="1"/>
      <protection locked="0"/>
    </xf>
    <xf numFmtId="0" fontId="141" fillId="3" borderId="170" xfId="0" applyFont="1" applyFill="1" applyBorder="1" applyAlignment="1" applyProtection="1">
      <alignment horizontal="left" vertical="center"/>
      <protection locked="0"/>
    </xf>
    <xf numFmtId="0" fontId="64" fillId="3" borderId="170" xfId="0" applyFont="1" applyFill="1" applyBorder="1" applyAlignment="1" applyProtection="1">
      <alignment horizontal="left" vertical="center"/>
      <protection locked="0"/>
    </xf>
    <xf numFmtId="0" fontId="60" fillId="6" borderId="0" xfId="0" applyFont="1" applyFill="1" applyBorder="1" applyAlignment="1" applyProtection="1">
      <alignment horizontal="center" vertical="center"/>
      <protection locked="0"/>
    </xf>
    <xf numFmtId="0" fontId="61" fillId="8" borderId="0" xfId="0" applyFont="1" applyFill="1" applyBorder="1" applyAlignment="1" applyProtection="1">
      <alignment horizontal="left" vertical="center"/>
      <protection locked="0"/>
    </xf>
    <xf numFmtId="0" fontId="60" fillId="22" borderId="179" xfId="0" applyFont="1" applyFill="1" applyBorder="1" applyAlignment="1" applyProtection="1">
      <alignment horizontal="center" vertical="center" shrinkToFit="1"/>
      <protection locked="0"/>
    </xf>
    <xf numFmtId="0" fontId="60" fillId="6" borderId="187" xfId="0" applyFont="1" applyFill="1" applyBorder="1" applyAlignment="1" applyProtection="1">
      <alignment horizontal="center" vertical="center"/>
      <protection locked="0"/>
    </xf>
    <xf numFmtId="0" fontId="60" fillId="22" borderId="175" xfId="0" applyFont="1" applyFill="1" applyBorder="1" applyAlignment="1" applyProtection="1">
      <alignment horizontal="center" vertical="center" shrinkToFit="1"/>
      <protection locked="0"/>
    </xf>
    <xf numFmtId="0" fontId="60" fillId="22" borderId="202" xfId="0" applyFont="1" applyFill="1" applyBorder="1" applyAlignment="1" applyProtection="1">
      <alignment horizontal="center" vertical="center" shrinkToFit="1"/>
      <protection locked="0"/>
    </xf>
    <xf numFmtId="0" fontId="60" fillId="22" borderId="189" xfId="0" applyFont="1" applyFill="1" applyBorder="1" applyAlignment="1" applyProtection="1">
      <alignment horizontal="center" vertical="center" shrinkToFit="1"/>
      <protection locked="0"/>
    </xf>
    <xf numFmtId="0" fontId="60" fillId="22" borderId="175" xfId="0" applyFont="1" applyFill="1" applyBorder="1" applyAlignment="1" applyProtection="1">
      <alignment horizontal="center" vertical="center" wrapText="1" shrinkToFit="1"/>
      <protection locked="0"/>
    </xf>
    <xf numFmtId="0" fontId="60" fillId="22" borderId="0" xfId="0" applyFont="1" applyFill="1" applyBorder="1" applyAlignment="1" applyProtection="1">
      <alignment horizontal="center" vertical="center" wrapText="1" shrinkToFit="1"/>
      <protection locked="0"/>
    </xf>
    <xf numFmtId="0" fontId="60" fillId="6" borderId="203" xfId="0" applyFont="1" applyFill="1" applyBorder="1" applyAlignment="1" applyProtection="1">
      <alignment horizontal="center" vertical="center"/>
      <protection locked="0"/>
    </xf>
    <xf numFmtId="0" fontId="60" fillId="22" borderId="212" xfId="0" applyFont="1" applyFill="1" applyBorder="1" applyAlignment="1" applyProtection="1">
      <alignment horizontal="center" vertical="center" shrinkToFit="1"/>
      <protection locked="0"/>
    </xf>
    <xf numFmtId="0" fontId="60" fillId="22" borderId="213" xfId="0" applyFont="1" applyFill="1" applyBorder="1" applyAlignment="1" applyProtection="1">
      <alignment horizontal="center" vertical="center" shrinkToFit="1"/>
      <protection locked="0"/>
    </xf>
    <xf numFmtId="0" fontId="60" fillId="22" borderId="187" xfId="0" applyFont="1" applyFill="1" applyBorder="1" applyAlignment="1" applyProtection="1">
      <alignment horizontal="center" vertical="center" shrinkToFit="1"/>
      <protection locked="0"/>
    </xf>
    <xf numFmtId="0" fontId="60" fillId="22" borderId="180" xfId="0" applyFont="1" applyFill="1" applyBorder="1" applyAlignment="1" applyProtection="1">
      <alignment horizontal="center" vertical="center" wrapText="1" shrinkToFit="1"/>
      <protection locked="0"/>
    </xf>
    <xf numFmtId="0" fontId="60" fillId="22" borderId="181" xfId="0" applyFont="1" applyFill="1" applyBorder="1" applyAlignment="1" applyProtection="1">
      <alignment horizontal="center" vertical="center" wrapText="1" shrinkToFit="1"/>
      <protection locked="0"/>
    </xf>
    <xf numFmtId="0" fontId="60" fillId="6" borderId="251" xfId="0" applyFont="1" applyFill="1" applyBorder="1" applyAlignment="1" applyProtection="1">
      <alignment horizontal="center" vertical="center"/>
      <protection locked="0"/>
    </xf>
    <xf numFmtId="0" fontId="60" fillId="22" borderId="115" xfId="0" applyFont="1" applyFill="1" applyBorder="1" applyAlignment="1" applyProtection="1">
      <alignment horizontal="center" vertical="center" shrinkToFit="1"/>
      <protection locked="0"/>
    </xf>
    <xf numFmtId="0" fontId="60" fillId="22" borderId="192" xfId="0" applyFont="1" applyFill="1" applyBorder="1" applyAlignment="1" applyProtection="1">
      <alignment horizontal="center" vertical="center" shrinkToFit="1"/>
      <protection locked="0"/>
    </xf>
    <xf numFmtId="0" fontId="60" fillId="22" borderId="188" xfId="0" applyFont="1" applyFill="1" applyBorder="1" applyAlignment="1" applyProtection="1">
      <alignment horizontal="center" vertical="center" shrinkToFit="1"/>
      <protection locked="0"/>
    </xf>
    <xf numFmtId="0" fontId="66" fillId="22" borderId="173" xfId="0" applyFont="1" applyFill="1" applyBorder="1" applyAlignment="1" applyProtection="1">
      <alignment horizontal="center" vertical="center" shrinkToFit="1"/>
      <protection locked="0"/>
    </xf>
    <xf numFmtId="0" fontId="66" fillId="22" borderId="181" xfId="0" applyFont="1" applyFill="1" applyBorder="1" applyAlignment="1" applyProtection="1">
      <alignment horizontal="center" vertical="center" shrinkToFit="1"/>
      <protection locked="0"/>
    </xf>
    <xf numFmtId="0" fontId="60" fillId="6" borderId="187" xfId="0" applyFont="1" applyFill="1" applyBorder="1" applyAlignment="1" applyProtection="1">
      <alignment horizontal="center" vertical="center" wrapText="1"/>
      <protection locked="0"/>
    </xf>
    <xf numFmtId="0" fontId="60" fillId="6" borderId="203" xfId="0" applyFont="1" applyFill="1" applyBorder="1" applyAlignment="1" applyProtection="1">
      <alignment horizontal="center" vertical="center" wrapText="1"/>
      <protection locked="0"/>
    </xf>
    <xf numFmtId="0" fontId="60" fillId="6" borderId="0" xfId="0" applyFont="1" applyFill="1" applyBorder="1" applyAlignment="1" applyProtection="1">
      <alignment horizontal="center" vertical="center" wrapText="1"/>
      <protection locked="0"/>
    </xf>
    <xf numFmtId="0" fontId="60" fillId="6" borderId="214" xfId="0" applyFont="1" applyFill="1" applyBorder="1" applyAlignment="1" applyProtection="1">
      <alignment horizontal="center" vertical="center" wrapText="1"/>
      <protection locked="0"/>
    </xf>
    <xf numFmtId="0" fontId="60" fillId="22" borderId="214" xfId="0" applyFont="1" applyFill="1" applyBorder="1" applyAlignment="1" applyProtection="1">
      <alignment horizontal="center" vertical="center" shrinkToFit="1"/>
      <protection locked="0"/>
    </xf>
    <xf numFmtId="0" fontId="60" fillId="22" borderId="215" xfId="0" applyFont="1" applyFill="1" applyBorder="1" applyAlignment="1" applyProtection="1">
      <alignment horizontal="center" vertical="center" shrinkToFit="1"/>
      <protection locked="0"/>
    </xf>
    <xf numFmtId="0" fontId="70" fillId="6" borderId="187" xfId="0" applyFont="1" applyFill="1" applyBorder="1" applyAlignment="1" applyProtection="1">
      <alignment horizontal="center" vertical="center"/>
      <protection locked="0"/>
    </xf>
    <xf numFmtId="0" fontId="60" fillId="6" borderId="187" xfId="0" applyFont="1" applyFill="1" applyBorder="1" applyAlignment="1" applyProtection="1">
      <alignment horizontal="center" vertical="center" shrinkToFit="1"/>
      <protection locked="0"/>
    </xf>
    <xf numFmtId="0" fontId="140" fillId="8" borderId="0" xfId="0" applyFont="1" applyFill="1" applyBorder="1" applyAlignment="1" applyProtection="1">
      <alignment horizontal="left" vertical="center"/>
      <protection locked="0"/>
    </xf>
    <xf numFmtId="0" fontId="60" fillId="22" borderId="389" xfId="0" applyFont="1" applyFill="1" applyBorder="1" applyAlignment="1" applyProtection="1">
      <alignment horizontal="center" vertical="center" shrinkToFit="1"/>
      <protection locked="0"/>
    </xf>
    <xf numFmtId="0" fontId="60" fillId="22" borderId="390" xfId="0" applyFont="1" applyFill="1" applyBorder="1" applyAlignment="1" applyProtection="1">
      <alignment horizontal="center" vertical="center" shrinkToFit="1"/>
      <protection locked="0"/>
    </xf>
    <xf numFmtId="0" fontId="60" fillId="22" borderId="391" xfId="0" applyFont="1" applyFill="1" applyBorder="1" applyAlignment="1" applyProtection="1">
      <alignment horizontal="center" vertical="center" shrinkToFit="1"/>
      <protection locked="0"/>
    </xf>
    <xf numFmtId="0" fontId="60" fillId="22" borderId="0" xfId="0" applyFont="1" applyFill="1" applyBorder="1" applyAlignment="1" applyProtection="1">
      <alignment horizontal="center" vertical="center" shrinkToFit="1"/>
      <protection locked="0"/>
    </xf>
    <xf numFmtId="0" fontId="64" fillId="3" borderId="184" xfId="0" applyFont="1" applyFill="1" applyBorder="1" applyAlignment="1" applyProtection="1">
      <alignment horizontal="left" vertical="center" wrapText="1"/>
      <protection locked="0"/>
    </xf>
    <xf numFmtId="0" fontId="64" fillId="3" borderId="182" xfId="0" applyFont="1" applyFill="1" applyBorder="1" applyAlignment="1" applyProtection="1">
      <alignment horizontal="left" vertical="center"/>
      <protection locked="0"/>
    </xf>
    <xf numFmtId="0" fontId="60" fillId="22" borderId="360" xfId="0" applyFont="1" applyFill="1" applyBorder="1" applyAlignment="1" applyProtection="1">
      <alignment horizontal="center" vertical="center" shrinkToFit="1"/>
      <protection locked="0"/>
    </xf>
    <xf numFmtId="0" fontId="60" fillId="22" borderId="358" xfId="0" applyFont="1" applyFill="1" applyBorder="1" applyAlignment="1" applyProtection="1">
      <alignment horizontal="center" vertical="center" shrinkToFit="1"/>
      <protection locked="0"/>
    </xf>
    <xf numFmtId="0" fontId="91" fillId="22" borderId="179" xfId="0" applyFont="1" applyFill="1" applyBorder="1" applyAlignment="1" applyProtection="1">
      <alignment horizontal="center" vertical="center" wrapText="1" shrinkToFit="1"/>
      <protection locked="0"/>
    </xf>
    <xf numFmtId="0" fontId="91" fillId="22" borderId="181" xfId="0" applyFont="1" applyFill="1" applyBorder="1" applyAlignment="1" applyProtection="1">
      <alignment horizontal="center" vertical="center" wrapText="1" shrinkToFit="1"/>
      <protection locked="0"/>
    </xf>
    <xf numFmtId="0" fontId="60" fillId="22" borderId="361" xfId="0" applyFont="1" applyFill="1" applyBorder="1" applyAlignment="1" applyProtection="1">
      <alignment horizontal="center" vertical="center" shrinkToFit="1"/>
      <protection locked="0"/>
    </xf>
    <xf numFmtId="0" fontId="60" fillId="22" borderId="250" xfId="0" applyFont="1" applyFill="1" applyBorder="1" applyAlignment="1" applyProtection="1">
      <alignment horizontal="center" vertical="center" shrinkToFit="1"/>
      <protection locked="0"/>
    </xf>
    <xf numFmtId="0" fontId="94" fillId="6" borderId="0" xfId="0" applyFont="1" applyFill="1" applyBorder="1" applyAlignment="1" applyProtection="1">
      <alignment horizontal="left" vertical="center" wrapText="1"/>
      <protection locked="0"/>
    </xf>
    <xf numFmtId="0" fontId="94" fillId="6" borderId="0" xfId="0" applyFont="1" applyFill="1" applyBorder="1" applyAlignment="1" applyProtection="1">
      <alignment horizontal="left" vertical="center"/>
      <protection locked="0"/>
    </xf>
    <xf numFmtId="0" fontId="60" fillId="22" borderId="392" xfId="0" applyFont="1" applyFill="1" applyBorder="1" applyAlignment="1" applyProtection="1">
      <alignment horizontal="center" vertical="center" shrinkToFit="1"/>
      <protection locked="0"/>
    </xf>
    <xf numFmtId="0" fontId="64" fillId="3" borderId="428" xfId="0" applyFont="1" applyFill="1" applyBorder="1" applyAlignment="1" applyProtection="1">
      <alignment horizontal="left" vertical="center"/>
      <protection locked="0"/>
    </xf>
    <xf numFmtId="0" fontId="81" fillId="22" borderId="175" xfId="0" applyFont="1" applyFill="1" applyBorder="1" applyAlignment="1" applyProtection="1">
      <alignment horizontal="center" vertical="center" wrapText="1" shrinkToFit="1"/>
      <protection locked="0"/>
    </xf>
    <xf numFmtId="0" fontId="81" fillId="22" borderId="0" xfId="0" applyFont="1" applyFill="1" applyBorder="1" applyAlignment="1" applyProtection="1">
      <alignment horizontal="center" vertical="center" wrapText="1" shrinkToFit="1"/>
      <protection locked="0"/>
    </xf>
    <xf numFmtId="0" fontId="81" fillId="22" borderId="173" xfId="0" applyFont="1" applyFill="1" applyBorder="1" applyAlignment="1" applyProtection="1">
      <alignment horizontal="center" vertical="center" wrapText="1" shrinkToFit="1"/>
      <protection locked="0"/>
    </xf>
    <xf numFmtId="0" fontId="60" fillId="22" borderId="243" xfId="0" applyFont="1" applyFill="1" applyBorder="1" applyAlignment="1" applyProtection="1">
      <alignment horizontal="center" vertical="center" shrinkToFit="1"/>
      <protection locked="0"/>
    </xf>
    <xf numFmtId="0" fontId="60" fillId="22" borderId="253" xfId="0" applyFont="1" applyFill="1" applyBorder="1" applyAlignment="1" applyProtection="1">
      <alignment horizontal="center" vertical="center" shrinkToFit="1"/>
      <protection locked="0"/>
    </xf>
    <xf numFmtId="0" fontId="64" fillId="3" borderId="184" xfId="0" applyFont="1" applyFill="1" applyBorder="1" applyAlignment="1" applyProtection="1">
      <alignment horizontal="left" vertical="center"/>
      <protection locked="0"/>
    </xf>
    <xf numFmtId="0" fontId="64" fillId="3" borderId="0" xfId="0" applyFont="1" applyFill="1" applyBorder="1" applyAlignment="1" applyProtection="1">
      <alignment horizontal="left" vertical="center"/>
      <protection locked="0"/>
    </xf>
    <xf numFmtId="0" fontId="60" fillId="6" borderId="252" xfId="0" applyFont="1" applyFill="1" applyBorder="1" applyAlignment="1" applyProtection="1">
      <alignment horizontal="center" vertical="center"/>
      <protection locked="0"/>
    </xf>
    <xf numFmtId="0" fontId="101" fillId="0" borderId="0" xfId="0" applyNumberFormat="1" applyFont="1" applyFill="1" applyBorder="1" applyAlignment="1" applyProtection="1">
      <alignment horizontal="center"/>
    </xf>
    <xf numFmtId="38" fontId="60" fillId="22" borderId="260" xfId="13" applyFont="1" applyFill="1" applyBorder="1" applyAlignment="1" applyProtection="1">
      <alignment horizontal="center" vertical="center" shrinkToFit="1"/>
    </xf>
    <xf numFmtId="38" fontId="60" fillId="22" borderId="186" xfId="13" applyFont="1" applyFill="1" applyBorder="1" applyAlignment="1" applyProtection="1">
      <alignment horizontal="center" vertical="center" shrinkToFit="1"/>
    </xf>
    <xf numFmtId="38" fontId="60" fillId="22" borderId="261" xfId="13" applyFont="1" applyFill="1" applyBorder="1" applyAlignment="1" applyProtection="1">
      <alignment horizontal="center" vertical="center" shrinkToFit="1"/>
    </xf>
    <xf numFmtId="38" fontId="64" fillId="24" borderId="262" xfId="13" applyFont="1" applyFill="1" applyBorder="1" applyAlignment="1" applyProtection="1">
      <alignment horizontal="center" vertical="center"/>
      <protection locked="0"/>
    </xf>
    <xf numFmtId="38" fontId="64" fillId="24" borderId="186" xfId="13" applyFont="1" applyFill="1" applyBorder="1" applyAlignment="1" applyProtection="1">
      <alignment horizontal="center" vertical="center"/>
      <protection locked="0"/>
    </xf>
    <xf numFmtId="0" fontId="64" fillId="0" borderId="176" xfId="0" applyFont="1" applyBorder="1" applyAlignment="1" applyProtection="1">
      <alignment horizontal="center" vertical="center"/>
      <protection locked="0"/>
    </xf>
    <xf numFmtId="0" fontId="64" fillId="0" borderId="176" xfId="0" applyFont="1" applyBorder="1" applyAlignment="1" applyProtection="1">
      <alignment horizontal="center" vertical="center"/>
    </xf>
    <xf numFmtId="0" fontId="64" fillId="0" borderId="260" xfId="0" applyFont="1" applyBorder="1" applyAlignment="1" applyProtection="1">
      <alignment horizontal="center" vertical="center"/>
      <protection locked="0"/>
    </xf>
    <xf numFmtId="0" fontId="64" fillId="0" borderId="265" xfId="0" applyFont="1" applyBorder="1" applyAlignment="1" applyProtection="1">
      <alignment horizontal="center" vertical="center"/>
      <protection locked="0"/>
    </xf>
    <xf numFmtId="0" fontId="64" fillId="0" borderId="256" xfId="0" applyFont="1" applyBorder="1" applyAlignment="1" applyProtection="1">
      <alignment horizontal="center" vertical="center"/>
    </xf>
    <xf numFmtId="0" fontId="64" fillId="0" borderId="258" xfId="0" applyFont="1" applyBorder="1" applyAlignment="1" applyProtection="1">
      <alignment horizontal="center" vertical="center"/>
    </xf>
    <xf numFmtId="0" fontId="64" fillId="0" borderId="249" xfId="0" applyFont="1" applyBorder="1" applyAlignment="1" applyProtection="1">
      <alignment horizontal="center" vertical="center"/>
    </xf>
    <xf numFmtId="0" fontId="64" fillId="0" borderId="248" xfId="0" applyFont="1" applyBorder="1" applyAlignment="1" applyProtection="1">
      <alignment horizontal="center" vertical="center"/>
    </xf>
    <xf numFmtId="0" fontId="64" fillId="0" borderId="255" xfId="0" applyFont="1" applyBorder="1" applyAlignment="1" applyProtection="1">
      <alignment horizontal="center" vertical="center"/>
    </xf>
    <xf numFmtId="0" fontId="64" fillId="0" borderId="259" xfId="0" applyFont="1" applyBorder="1" applyAlignment="1" applyProtection="1">
      <alignment horizontal="center" vertical="center"/>
    </xf>
    <xf numFmtId="0" fontId="60" fillId="22" borderId="176" xfId="0" applyFont="1" applyFill="1" applyBorder="1" applyAlignment="1" applyProtection="1">
      <alignment horizontal="center" vertical="center"/>
    </xf>
    <xf numFmtId="38" fontId="66" fillId="22" borderId="260" xfId="13" applyFont="1" applyFill="1" applyBorder="1" applyAlignment="1" applyProtection="1">
      <alignment horizontal="center" vertical="center"/>
    </xf>
    <xf numFmtId="38" fontId="66" fillId="22" borderId="265" xfId="13" applyFont="1" applyFill="1" applyBorder="1" applyAlignment="1" applyProtection="1">
      <alignment horizontal="center" vertical="center"/>
    </xf>
    <xf numFmtId="38" fontId="92" fillId="22" borderId="260" xfId="13" applyFont="1" applyFill="1" applyBorder="1" applyAlignment="1" applyProtection="1">
      <alignment horizontal="center" vertical="center"/>
    </xf>
    <xf numFmtId="38" fontId="92" fillId="22" borderId="265" xfId="13" applyFont="1" applyFill="1" applyBorder="1" applyAlignment="1" applyProtection="1">
      <alignment horizontal="center" vertical="center"/>
    </xf>
    <xf numFmtId="0" fontId="92" fillId="22" borderId="176" xfId="0" applyFont="1" applyFill="1" applyBorder="1" applyAlignment="1" applyProtection="1">
      <alignment horizontal="center" vertical="center"/>
    </xf>
    <xf numFmtId="0" fontId="95" fillId="0" borderId="176" xfId="0" applyFont="1" applyBorder="1" applyAlignment="1" applyProtection="1">
      <alignment horizontal="center" vertical="center"/>
      <protection locked="0"/>
    </xf>
    <xf numFmtId="0" fontId="95" fillId="0" borderId="260" xfId="0" applyFont="1" applyBorder="1" applyAlignment="1" applyProtection="1">
      <alignment horizontal="center" vertical="center"/>
      <protection locked="0"/>
    </xf>
    <xf numFmtId="0" fontId="95" fillId="0" borderId="265" xfId="0" applyFont="1" applyBorder="1" applyAlignment="1" applyProtection="1">
      <alignment horizontal="center" vertical="center"/>
      <protection locked="0"/>
    </xf>
    <xf numFmtId="0" fontId="95" fillId="0" borderId="176" xfId="0" applyFont="1" applyBorder="1" applyAlignment="1" applyProtection="1">
      <alignment horizontal="center" vertical="center"/>
    </xf>
    <xf numFmtId="0" fontId="60" fillId="0" borderId="256" xfId="0" applyFont="1" applyFill="1" applyBorder="1" applyAlignment="1" applyProtection="1">
      <alignment horizontal="center" vertical="center" wrapText="1"/>
    </xf>
    <xf numFmtId="0" fontId="60" fillId="0" borderId="257" xfId="0" applyFont="1" applyFill="1" applyBorder="1" applyAlignment="1" applyProtection="1">
      <alignment horizontal="center" vertical="center"/>
    </xf>
    <xf numFmtId="0" fontId="60" fillId="0" borderId="258" xfId="0" applyFont="1" applyFill="1" applyBorder="1" applyAlignment="1" applyProtection="1">
      <alignment horizontal="center" vertical="center"/>
    </xf>
    <xf numFmtId="0" fontId="60" fillId="0" borderId="249"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0" fontId="60" fillId="0" borderId="248" xfId="0" applyFont="1" applyFill="1" applyBorder="1" applyAlignment="1" applyProtection="1">
      <alignment horizontal="center" vertical="center"/>
    </xf>
    <xf numFmtId="0" fontId="60" fillId="0" borderId="255" xfId="0" applyFont="1" applyFill="1" applyBorder="1" applyAlignment="1" applyProtection="1">
      <alignment horizontal="center" vertical="center"/>
    </xf>
    <xf numFmtId="0" fontId="60" fillId="0" borderId="254" xfId="0" applyFont="1" applyFill="1" applyBorder="1" applyAlignment="1" applyProtection="1">
      <alignment horizontal="center" vertical="center"/>
    </xf>
    <xf numFmtId="0" fontId="60" fillId="0" borderId="259" xfId="0" applyFont="1" applyFill="1" applyBorder="1" applyAlignment="1" applyProtection="1">
      <alignment horizontal="center" vertical="center"/>
    </xf>
    <xf numFmtId="49" fontId="60" fillId="0" borderId="260" xfId="0" applyNumberFormat="1" applyFont="1" applyFill="1" applyBorder="1" applyAlignment="1" applyProtection="1">
      <alignment horizontal="left" vertical="center"/>
    </xf>
    <xf numFmtId="49" fontId="60" fillId="0" borderId="186" xfId="0" applyNumberFormat="1" applyFont="1" applyFill="1" applyBorder="1" applyAlignment="1" applyProtection="1">
      <alignment horizontal="left" vertical="center"/>
    </xf>
    <xf numFmtId="49" fontId="60" fillId="0" borderId="265" xfId="0" applyNumberFormat="1" applyFont="1" applyFill="1" applyBorder="1" applyAlignment="1" applyProtection="1">
      <alignment horizontal="left" vertical="center"/>
    </xf>
    <xf numFmtId="0" fontId="95" fillId="0" borderId="0" xfId="0" applyFont="1" applyBorder="1" applyAlignment="1" applyProtection="1">
      <alignment horizontal="center" vertical="center"/>
      <protection locked="0"/>
    </xf>
    <xf numFmtId="0" fontId="95" fillId="0" borderId="0" xfId="0" applyFont="1" applyBorder="1" applyAlignment="1" applyProtection="1">
      <alignment horizontal="center" vertical="center"/>
    </xf>
    <xf numFmtId="38" fontId="60" fillId="0" borderId="176" xfId="13" applyFont="1" applyFill="1" applyBorder="1" applyAlignment="1" applyProtection="1">
      <alignment horizontal="left" vertical="center"/>
    </xf>
    <xf numFmtId="0" fontId="81" fillId="0" borderId="257" xfId="0" applyFont="1" applyFill="1" applyBorder="1" applyAlignment="1" applyProtection="1">
      <alignment horizontal="left" vertical="center"/>
    </xf>
    <xf numFmtId="0" fontId="95" fillId="0" borderId="257" xfId="0" applyFont="1" applyBorder="1" applyAlignment="1" applyProtection="1">
      <alignment horizontal="center" vertical="center"/>
      <protection locked="0"/>
    </xf>
    <xf numFmtId="0" fontId="95" fillId="0" borderId="257" xfId="0" applyFont="1" applyBorder="1" applyAlignment="1" applyProtection="1">
      <alignment horizontal="center" vertical="center"/>
    </xf>
    <xf numFmtId="0" fontId="81" fillId="0" borderId="0" xfId="0" applyFont="1" applyFill="1" applyBorder="1" applyAlignment="1" applyProtection="1">
      <alignment horizontal="left" vertical="center"/>
    </xf>
    <xf numFmtId="0" fontId="64" fillId="6" borderId="305" xfId="0" applyFont="1" applyFill="1" applyBorder="1" applyAlignment="1" applyProtection="1">
      <alignment horizontal="center" vertical="center" shrinkToFit="1"/>
    </xf>
    <xf numFmtId="0" fontId="64" fillId="6" borderId="304" xfId="0" applyFont="1" applyFill="1" applyBorder="1" applyAlignment="1" applyProtection="1">
      <alignment horizontal="center" vertical="center" shrinkToFit="1"/>
    </xf>
    <xf numFmtId="0" fontId="64" fillId="6" borderId="306" xfId="0" applyFont="1" applyFill="1" applyBorder="1" applyAlignment="1" applyProtection="1">
      <alignment horizontal="center" vertical="center" shrinkToFit="1"/>
    </xf>
    <xf numFmtId="0" fontId="64" fillId="0" borderId="312" xfId="0" applyFont="1" applyFill="1" applyBorder="1" applyAlignment="1" applyProtection="1">
      <alignment horizontal="left" vertical="center" shrinkToFit="1"/>
      <protection locked="0"/>
    </xf>
    <xf numFmtId="0" fontId="64" fillId="0" borderId="274" xfId="0" applyFont="1" applyFill="1" applyBorder="1" applyAlignment="1" applyProtection="1">
      <alignment horizontal="left" vertical="center" shrinkToFit="1"/>
      <protection locked="0"/>
    </xf>
    <xf numFmtId="0" fontId="64" fillId="0" borderId="275" xfId="0" applyFont="1" applyFill="1" applyBorder="1" applyAlignment="1" applyProtection="1">
      <alignment horizontal="left" vertical="center" shrinkToFit="1"/>
      <protection locked="0"/>
    </xf>
    <xf numFmtId="0" fontId="64" fillId="0" borderId="311" xfId="0" applyFont="1" applyFill="1" applyBorder="1" applyAlignment="1" applyProtection="1">
      <alignment horizontal="left" vertical="center" shrinkToFit="1"/>
      <protection locked="0"/>
    </xf>
    <xf numFmtId="0" fontId="64" fillId="0" borderId="26" xfId="0" applyFont="1" applyFill="1" applyBorder="1" applyAlignment="1" applyProtection="1">
      <alignment horizontal="left" vertical="center" shrinkToFit="1"/>
      <protection locked="0"/>
    </xf>
    <xf numFmtId="0" fontId="64" fillId="0" borderId="271" xfId="0" applyFont="1" applyFill="1" applyBorder="1" applyAlignment="1" applyProtection="1">
      <alignment horizontal="left" vertical="center" shrinkToFit="1"/>
      <protection locked="0"/>
    </xf>
    <xf numFmtId="0" fontId="64" fillId="0" borderId="375" xfId="0" applyNumberFormat="1" applyFont="1" applyFill="1" applyBorder="1" applyAlignment="1" applyProtection="1">
      <alignment horizontal="left" vertical="center" shrinkToFit="1"/>
      <protection locked="0"/>
    </xf>
    <xf numFmtId="0" fontId="64" fillId="0" borderId="376" xfId="0" applyNumberFormat="1" applyFont="1" applyFill="1" applyBorder="1" applyAlignment="1" applyProtection="1">
      <alignment horizontal="left" vertical="center" shrinkToFit="1"/>
      <protection locked="0"/>
    </xf>
    <xf numFmtId="0" fontId="64" fillId="0" borderId="377" xfId="0" applyNumberFormat="1" applyFont="1" applyFill="1" applyBorder="1" applyAlignment="1" applyProtection="1">
      <alignment horizontal="left" vertical="center" shrinkToFit="1"/>
      <protection locked="0"/>
    </xf>
    <xf numFmtId="0" fontId="60" fillId="22" borderId="256" xfId="0" applyFont="1" applyFill="1" applyBorder="1" applyAlignment="1" applyProtection="1">
      <alignment horizontal="center" vertical="center" shrinkToFit="1"/>
    </xf>
    <xf numFmtId="0" fontId="60" fillId="22" borderId="249" xfId="0" applyFont="1" applyFill="1" applyBorder="1" applyAlignment="1" applyProtection="1">
      <alignment horizontal="center" vertical="center" shrinkToFit="1"/>
    </xf>
    <xf numFmtId="0" fontId="60" fillId="22" borderId="255" xfId="0" applyFont="1" applyFill="1" applyBorder="1" applyAlignment="1" applyProtection="1">
      <alignment horizontal="center" vertical="center" shrinkToFit="1"/>
    </xf>
    <xf numFmtId="0" fontId="60" fillId="22" borderId="0" xfId="0" applyFont="1" applyFill="1" applyBorder="1" applyAlignment="1" applyProtection="1">
      <alignment horizontal="center" vertical="center" wrapText="1" shrinkToFit="1"/>
    </xf>
    <xf numFmtId="0" fontId="60" fillId="22" borderId="248" xfId="0" applyFont="1" applyFill="1" applyBorder="1" applyAlignment="1" applyProtection="1">
      <alignment horizontal="center" vertical="center" wrapText="1" shrinkToFit="1"/>
    </xf>
    <xf numFmtId="0" fontId="64" fillId="0" borderId="298" xfId="0" applyFont="1" applyFill="1" applyBorder="1" applyAlignment="1" applyProtection="1">
      <alignment horizontal="left" vertical="center" shrinkToFit="1"/>
      <protection locked="0"/>
    </xf>
    <xf numFmtId="0" fontId="64" fillId="0" borderId="36" xfId="0" applyFont="1" applyFill="1" applyBorder="1" applyAlignment="1" applyProtection="1">
      <alignment horizontal="left" vertical="center" shrinkToFit="1"/>
      <protection locked="0"/>
    </xf>
    <xf numFmtId="0" fontId="64" fillId="0" borderId="371" xfId="0" applyFont="1" applyFill="1" applyBorder="1" applyAlignment="1" applyProtection="1">
      <alignment horizontal="left" vertical="center" shrinkToFit="1"/>
      <protection locked="0"/>
    </xf>
    <xf numFmtId="0" fontId="64" fillId="0" borderId="315" xfId="0" applyFont="1" applyFill="1" applyBorder="1" applyAlignment="1" applyProtection="1">
      <alignment horizontal="left" vertical="center" shrinkToFit="1"/>
      <protection locked="0"/>
    </xf>
    <xf numFmtId="0" fontId="64" fillId="0" borderId="276" xfId="0" applyFont="1" applyFill="1" applyBorder="1" applyAlignment="1" applyProtection="1">
      <alignment horizontal="left" vertical="center" shrinkToFit="1"/>
      <protection locked="0"/>
    </xf>
    <xf numFmtId="0" fontId="64" fillId="0" borderId="297" xfId="0" applyFont="1" applyFill="1" applyBorder="1" applyAlignment="1" applyProtection="1">
      <alignment horizontal="left" vertical="center" shrinkToFit="1"/>
      <protection locked="0"/>
    </xf>
    <xf numFmtId="0" fontId="64" fillId="0" borderId="393" xfId="0" applyNumberFormat="1" applyFont="1" applyFill="1" applyBorder="1" applyAlignment="1" applyProtection="1">
      <alignment horizontal="left" vertical="center" shrinkToFit="1"/>
      <protection locked="0"/>
    </xf>
    <xf numFmtId="0" fontId="64" fillId="0" borderId="394" xfId="0" applyNumberFormat="1" applyFont="1" applyFill="1" applyBorder="1" applyAlignment="1" applyProtection="1">
      <alignment horizontal="left" vertical="center" shrinkToFit="1"/>
      <protection locked="0"/>
    </xf>
    <xf numFmtId="0" fontId="64" fillId="0" borderId="395" xfId="0" applyNumberFormat="1" applyFont="1" applyFill="1" applyBorder="1" applyAlignment="1" applyProtection="1">
      <alignment horizontal="left" vertical="center" shrinkToFit="1"/>
      <protection locked="0"/>
    </xf>
    <xf numFmtId="0" fontId="64" fillId="0" borderId="374" xfId="0" applyNumberFormat="1" applyFont="1" applyFill="1" applyBorder="1" applyAlignment="1" applyProtection="1">
      <alignment horizontal="left" vertical="center" shrinkToFit="1"/>
      <protection locked="0"/>
    </xf>
    <xf numFmtId="0" fontId="64" fillId="0" borderId="3" xfId="0" applyNumberFormat="1" applyFont="1" applyFill="1" applyBorder="1" applyAlignment="1" applyProtection="1">
      <alignment horizontal="left" vertical="center" shrinkToFit="1"/>
      <protection locked="0"/>
    </xf>
    <xf numFmtId="0" fontId="64" fillId="0" borderId="272" xfId="0" applyNumberFormat="1" applyFont="1" applyFill="1" applyBorder="1" applyAlignment="1" applyProtection="1">
      <alignment horizontal="left" vertical="center" shrinkToFit="1"/>
      <protection locked="0"/>
    </xf>
    <xf numFmtId="0" fontId="64" fillId="0" borderId="399" xfId="0" applyNumberFormat="1" applyFont="1" applyFill="1" applyBorder="1" applyAlignment="1" applyProtection="1">
      <alignment horizontal="left" vertical="center" shrinkToFit="1"/>
      <protection locked="0"/>
    </xf>
    <xf numFmtId="0" fontId="64" fillId="0" borderId="400" xfId="0" applyNumberFormat="1" applyFont="1" applyFill="1" applyBorder="1" applyAlignment="1" applyProtection="1">
      <alignment horizontal="left" vertical="center" shrinkToFit="1"/>
      <protection locked="0"/>
    </xf>
    <xf numFmtId="0" fontId="64" fillId="0" borderId="401" xfId="0" applyNumberFormat="1" applyFont="1" applyFill="1" applyBorder="1" applyAlignment="1" applyProtection="1">
      <alignment horizontal="left" vertical="center" shrinkToFit="1"/>
      <protection locked="0"/>
    </xf>
    <xf numFmtId="0" fontId="64" fillId="0" borderId="93" xfId="0" applyFont="1" applyFill="1" applyBorder="1" applyAlignment="1" applyProtection="1">
      <alignment horizontal="left" vertical="center" shrinkToFit="1"/>
      <protection locked="0"/>
    </xf>
    <xf numFmtId="0" fontId="95" fillId="0" borderId="256" xfId="0" applyFont="1" applyBorder="1" applyAlignment="1" applyProtection="1">
      <alignment horizontal="center" vertical="center"/>
    </xf>
    <xf numFmtId="0" fontId="95" fillId="0" borderId="258" xfId="0" applyFont="1" applyBorder="1" applyAlignment="1" applyProtection="1">
      <alignment horizontal="center" vertical="center"/>
    </xf>
    <xf numFmtId="0" fontId="95" fillId="0" borderId="249" xfId="0" applyFont="1" applyBorder="1" applyAlignment="1" applyProtection="1">
      <alignment horizontal="center" vertical="center"/>
    </xf>
    <xf numFmtId="0" fontId="95" fillId="0" borderId="248" xfId="0" applyFont="1" applyBorder="1" applyAlignment="1" applyProtection="1">
      <alignment horizontal="center" vertical="center"/>
    </xf>
    <xf numFmtId="0" fontId="95" fillId="0" borderId="255" xfId="0" applyFont="1" applyBorder="1" applyAlignment="1" applyProtection="1">
      <alignment horizontal="center" vertical="center"/>
    </xf>
    <xf numFmtId="0" fontId="95" fillId="0" borderId="259" xfId="0" applyFont="1" applyBorder="1" applyAlignment="1" applyProtection="1">
      <alignment horizontal="center" vertical="center"/>
    </xf>
    <xf numFmtId="0" fontId="60" fillId="22" borderId="367" xfId="0" applyFont="1" applyFill="1" applyBorder="1" applyAlignment="1" applyProtection="1">
      <alignment horizontal="center" vertical="center" textRotation="255" shrinkToFit="1"/>
    </xf>
    <xf numFmtId="0" fontId="60" fillId="22" borderId="368" xfId="0" applyFont="1" applyFill="1" applyBorder="1" applyAlignment="1" applyProtection="1">
      <alignment horizontal="center" vertical="center" textRotation="255" shrinkToFit="1"/>
    </xf>
    <xf numFmtId="0" fontId="60" fillId="22" borderId="363" xfId="0" applyFont="1" applyFill="1" applyBorder="1" applyAlignment="1" applyProtection="1">
      <alignment horizontal="center" vertical="center" textRotation="255" shrinkToFit="1"/>
    </xf>
    <xf numFmtId="0" fontId="60" fillId="22" borderId="364" xfId="0" applyFont="1" applyFill="1" applyBorder="1" applyAlignment="1" applyProtection="1">
      <alignment horizontal="center" vertical="center" textRotation="255" shrinkToFit="1"/>
    </xf>
    <xf numFmtId="0" fontId="60" fillId="22" borderId="365" xfId="0" applyFont="1" applyFill="1" applyBorder="1" applyAlignment="1" applyProtection="1">
      <alignment horizontal="center" vertical="center" textRotation="255" shrinkToFit="1"/>
    </xf>
    <xf numFmtId="0" fontId="60" fillId="22" borderId="366" xfId="0" applyFont="1" applyFill="1" applyBorder="1" applyAlignment="1" applyProtection="1">
      <alignment horizontal="center" vertical="center" textRotation="255" shrinkToFit="1"/>
    </xf>
    <xf numFmtId="0" fontId="60" fillId="22" borderId="369" xfId="0" applyFont="1" applyFill="1" applyBorder="1" applyAlignment="1" applyProtection="1">
      <alignment horizontal="center" vertical="center" shrinkToFit="1"/>
    </xf>
    <xf numFmtId="0" fontId="60" fillId="22" borderId="370" xfId="0" applyFont="1" applyFill="1" applyBorder="1" applyAlignment="1" applyProtection="1">
      <alignment horizontal="center" vertical="center" shrinkToFit="1"/>
    </xf>
    <xf numFmtId="0" fontId="60" fillId="22" borderId="249" xfId="0" applyFont="1" applyFill="1" applyBorder="1" applyAlignment="1" applyProtection="1">
      <alignment horizontal="center" vertical="center" textRotation="255" shrinkToFit="1"/>
    </xf>
    <xf numFmtId="0" fontId="60" fillId="22" borderId="248" xfId="0" applyFont="1" applyFill="1" applyBorder="1" applyAlignment="1" applyProtection="1">
      <alignment horizontal="center" vertical="center" textRotation="255" shrinkToFit="1"/>
    </xf>
    <xf numFmtId="0" fontId="60" fillId="22" borderId="372" xfId="0" applyFont="1" applyFill="1" applyBorder="1" applyAlignment="1" applyProtection="1">
      <alignment horizontal="center" vertical="center" textRotation="255" shrinkToFit="1"/>
    </xf>
    <xf numFmtId="0" fontId="60" fillId="22" borderId="373" xfId="0" applyFont="1" applyFill="1" applyBorder="1" applyAlignment="1" applyProtection="1">
      <alignment horizontal="center" vertical="center" textRotation="255" shrinkToFit="1"/>
    </xf>
    <xf numFmtId="0" fontId="60" fillId="22" borderId="257" xfId="0" applyFont="1" applyFill="1" applyBorder="1" applyAlignment="1" applyProtection="1">
      <alignment horizontal="center" vertical="center" shrinkToFit="1"/>
    </xf>
    <xf numFmtId="0" fontId="60" fillId="22" borderId="258" xfId="0" applyFont="1" applyFill="1" applyBorder="1" applyAlignment="1" applyProtection="1">
      <alignment horizontal="center" vertical="center" shrinkToFit="1"/>
    </xf>
    <xf numFmtId="0" fontId="60" fillId="22" borderId="254" xfId="0" applyFont="1" applyFill="1" applyBorder="1" applyAlignment="1" applyProtection="1">
      <alignment horizontal="center" vertical="center" shrinkToFit="1"/>
    </xf>
    <xf numFmtId="0" fontId="60" fillId="22" borderId="259" xfId="0" applyFont="1" applyFill="1" applyBorder="1" applyAlignment="1" applyProtection="1">
      <alignment horizontal="center" vertical="center" shrinkToFit="1"/>
    </xf>
    <xf numFmtId="0" fontId="60" fillId="22" borderId="256" xfId="0" applyFont="1" applyFill="1" applyBorder="1" applyAlignment="1" applyProtection="1">
      <alignment horizontal="center" vertical="center" wrapText="1" shrinkToFit="1"/>
    </xf>
    <xf numFmtId="0" fontId="60" fillId="22" borderId="249" xfId="0" applyFont="1" applyFill="1" applyBorder="1" applyAlignment="1" applyProtection="1">
      <alignment horizontal="center" vertical="center" wrapText="1" shrinkToFit="1"/>
    </xf>
    <xf numFmtId="0" fontId="60" fillId="22" borderId="255" xfId="0" applyFont="1" applyFill="1" applyBorder="1" applyAlignment="1" applyProtection="1">
      <alignment horizontal="center" vertical="center" wrapText="1" shrinkToFit="1"/>
    </xf>
    <xf numFmtId="0" fontId="60" fillId="22" borderId="254" xfId="0" applyFont="1" applyFill="1" applyBorder="1" applyAlignment="1" applyProtection="1">
      <alignment horizontal="center" vertical="center" wrapText="1" shrinkToFit="1"/>
    </xf>
    <xf numFmtId="0" fontId="60" fillId="22" borderId="259" xfId="0" applyFont="1" applyFill="1" applyBorder="1" applyAlignment="1" applyProtection="1">
      <alignment horizontal="center" vertical="center" wrapText="1" shrinkToFit="1"/>
    </xf>
    <xf numFmtId="0" fontId="60" fillId="22" borderId="257" xfId="0" applyFont="1" applyFill="1" applyBorder="1" applyAlignment="1" applyProtection="1">
      <alignment horizontal="center" vertical="center" wrapText="1" shrinkToFit="1"/>
    </xf>
    <xf numFmtId="0" fontId="60" fillId="22" borderId="258" xfId="0" applyFont="1" applyFill="1" applyBorder="1" applyAlignment="1" applyProtection="1">
      <alignment horizontal="center" vertical="center" wrapText="1" shrinkToFit="1"/>
    </xf>
    <xf numFmtId="0" fontId="64" fillId="3" borderId="266" xfId="0" applyFont="1" applyFill="1" applyBorder="1" applyAlignment="1" applyProtection="1">
      <alignment horizontal="left" vertical="center" shrinkToFit="1"/>
      <protection locked="0"/>
    </xf>
    <xf numFmtId="0" fontId="64" fillId="3" borderId="268" xfId="0" applyFont="1" applyFill="1" applyBorder="1" applyAlignment="1" applyProtection="1">
      <alignment horizontal="left" vertical="center" shrinkToFit="1"/>
      <protection locked="0"/>
    </xf>
    <xf numFmtId="0" fontId="64" fillId="3" borderId="267" xfId="0" applyFont="1" applyFill="1" applyBorder="1" applyAlignment="1" applyProtection="1">
      <alignment horizontal="left" vertical="center" shrinkToFit="1"/>
      <protection locked="0"/>
    </xf>
    <xf numFmtId="0" fontId="60" fillId="22" borderId="0" xfId="0" applyFont="1" applyFill="1" applyBorder="1" applyAlignment="1" applyProtection="1">
      <alignment horizontal="center" vertical="center" shrinkToFit="1"/>
    </xf>
    <xf numFmtId="0" fontId="60" fillId="22" borderId="248" xfId="0" applyFont="1" applyFill="1" applyBorder="1" applyAlignment="1" applyProtection="1">
      <alignment horizontal="center" vertical="center" shrinkToFit="1"/>
    </xf>
    <xf numFmtId="0" fontId="64" fillId="0" borderId="0" xfId="0" applyFont="1" applyFill="1" applyBorder="1" applyAlignment="1" applyProtection="1">
      <alignment horizontal="left" vertical="center" shrinkToFit="1"/>
      <protection locked="0"/>
    </xf>
    <xf numFmtId="0" fontId="64" fillId="0" borderId="199" xfId="0" applyFont="1" applyFill="1" applyBorder="1" applyAlignment="1" applyProtection="1">
      <alignment horizontal="left" vertical="center" shrinkToFit="1"/>
      <protection locked="0"/>
    </xf>
    <xf numFmtId="0" fontId="64" fillId="0" borderId="12" xfId="0" applyFont="1" applyFill="1" applyBorder="1" applyAlignment="1" applyProtection="1">
      <alignment horizontal="center" vertical="center" shrinkToFit="1"/>
      <protection locked="0"/>
    </xf>
    <xf numFmtId="0" fontId="64" fillId="0" borderId="272" xfId="0" applyFont="1" applyFill="1" applyBorder="1" applyAlignment="1" applyProtection="1">
      <alignment horizontal="center" vertical="center" shrinkToFit="1"/>
      <protection locked="0"/>
    </xf>
    <xf numFmtId="0" fontId="64" fillId="0" borderId="280" xfId="0" applyFont="1" applyFill="1" applyBorder="1" applyAlignment="1" applyProtection="1">
      <alignment horizontal="center" vertical="center" shrinkToFit="1"/>
      <protection locked="0"/>
    </xf>
    <xf numFmtId="0" fontId="64" fillId="0" borderId="271" xfId="0" applyFont="1" applyFill="1" applyBorder="1" applyAlignment="1" applyProtection="1">
      <alignment horizontal="center" vertical="center" shrinkToFit="1"/>
      <protection locked="0"/>
    </xf>
    <xf numFmtId="0" fontId="64" fillId="0" borderId="92" xfId="0" applyFont="1" applyFill="1" applyBorder="1" applyAlignment="1" applyProtection="1">
      <alignment horizontal="center" vertical="center" shrinkToFit="1"/>
      <protection locked="0"/>
    </xf>
    <xf numFmtId="0" fontId="64" fillId="0" borderId="347" xfId="0" applyFont="1" applyBorder="1" applyAlignment="1" applyProtection="1">
      <alignment horizontal="center" vertical="center"/>
      <protection locked="0"/>
    </xf>
    <xf numFmtId="49" fontId="81" fillId="0" borderId="260" xfId="0" applyNumberFormat="1" applyFont="1" applyFill="1" applyBorder="1" applyAlignment="1" applyProtection="1">
      <alignment horizontal="left" vertical="center"/>
    </xf>
    <xf numFmtId="49" fontId="81" fillId="0" borderId="186" xfId="0" applyNumberFormat="1" applyFont="1" applyFill="1" applyBorder="1" applyAlignment="1" applyProtection="1">
      <alignment horizontal="left" vertical="center"/>
    </xf>
    <xf numFmtId="49" fontId="81" fillId="0" borderId="265" xfId="0" applyNumberFormat="1" applyFont="1" applyFill="1" applyBorder="1" applyAlignment="1" applyProtection="1">
      <alignment horizontal="left" vertical="center"/>
    </xf>
    <xf numFmtId="0" fontId="60" fillId="22" borderId="247" xfId="0" applyFont="1" applyFill="1" applyBorder="1" applyAlignment="1" applyProtection="1">
      <alignment horizontal="center" vertical="center"/>
    </xf>
    <xf numFmtId="0" fontId="60" fillId="22" borderId="347" xfId="0" applyFont="1" applyFill="1" applyBorder="1" applyAlignment="1" applyProtection="1">
      <alignment horizontal="center" vertical="center"/>
    </xf>
    <xf numFmtId="0" fontId="60" fillId="22" borderId="348" xfId="0" applyFont="1" applyFill="1" applyBorder="1" applyAlignment="1" applyProtection="1">
      <alignment horizontal="center" vertical="center"/>
    </xf>
    <xf numFmtId="0" fontId="60" fillId="0" borderId="260" xfId="0" applyFont="1" applyFill="1" applyBorder="1" applyAlignment="1" applyProtection="1">
      <alignment horizontal="left" vertical="center" wrapText="1"/>
    </xf>
    <xf numFmtId="0" fontId="60" fillId="0" borderId="186" xfId="0" applyFont="1" applyFill="1" applyBorder="1" applyAlignment="1" applyProtection="1">
      <alignment horizontal="left" vertical="center" wrapText="1"/>
    </xf>
    <xf numFmtId="0" fontId="60" fillId="0" borderId="265" xfId="0" applyFont="1" applyFill="1" applyBorder="1" applyAlignment="1" applyProtection="1">
      <alignment horizontal="left" vertical="center" wrapText="1"/>
    </xf>
    <xf numFmtId="0" fontId="81" fillId="0" borderId="176" xfId="0" applyFont="1" applyFill="1" applyBorder="1" applyAlignment="1" applyProtection="1">
      <alignment horizontal="left" vertical="center"/>
    </xf>
    <xf numFmtId="0" fontId="60" fillId="22" borderId="256" xfId="0" applyFont="1" applyFill="1" applyBorder="1" applyAlignment="1" applyProtection="1">
      <alignment horizontal="center" vertical="center" wrapText="1"/>
    </xf>
    <xf numFmtId="0" fontId="60" fillId="22" borderId="257" xfId="0" applyFont="1" applyFill="1" applyBorder="1" applyAlignment="1" applyProtection="1">
      <alignment horizontal="center" vertical="center" wrapText="1"/>
    </xf>
    <xf numFmtId="0" fontId="60" fillId="22" borderId="258" xfId="0" applyFont="1" applyFill="1" applyBorder="1" applyAlignment="1" applyProtection="1">
      <alignment horizontal="center" vertical="center" wrapText="1"/>
    </xf>
    <xf numFmtId="0" fontId="60" fillId="22" borderId="249" xfId="0" applyFont="1" applyFill="1" applyBorder="1" applyAlignment="1" applyProtection="1">
      <alignment horizontal="center" vertical="center" wrapText="1"/>
    </xf>
    <xf numFmtId="0" fontId="60" fillId="22" borderId="0" xfId="0" applyFont="1" applyFill="1" applyBorder="1" applyAlignment="1" applyProtection="1">
      <alignment horizontal="center" vertical="center" wrapText="1"/>
    </xf>
    <xf numFmtId="0" fontId="60" fillId="22" borderId="248" xfId="0" applyFont="1" applyFill="1" applyBorder="1" applyAlignment="1" applyProtection="1">
      <alignment horizontal="center" vertical="center" wrapText="1"/>
    </xf>
    <xf numFmtId="0" fontId="60" fillId="22" borderId="255" xfId="0" applyFont="1" applyFill="1" applyBorder="1" applyAlignment="1" applyProtection="1">
      <alignment horizontal="center" vertical="center" wrapText="1"/>
    </xf>
    <xf numFmtId="0" fontId="60" fillId="22" borderId="254" xfId="0" applyFont="1" applyFill="1" applyBorder="1" applyAlignment="1" applyProtection="1">
      <alignment horizontal="center" vertical="center" wrapText="1"/>
    </xf>
    <xf numFmtId="0" fontId="60" fillId="22" borderId="259" xfId="0" applyFont="1" applyFill="1" applyBorder="1" applyAlignment="1" applyProtection="1">
      <alignment horizontal="center" vertical="center" wrapText="1"/>
    </xf>
    <xf numFmtId="0" fontId="64" fillId="0" borderId="310" xfId="0" applyFont="1" applyFill="1" applyBorder="1" applyAlignment="1" applyProtection="1">
      <alignment horizontal="left" vertical="center" shrinkToFit="1"/>
      <protection locked="0"/>
    </xf>
    <xf numFmtId="0" fontId="64" fillId="0" borderId="268" xfId="0" applyFont="1" applyFill="1" applyBorder="1" applyAlignment="1" applyProtection="1">
      <alignment horizontal="left" vertical="center" shrinkToFit="1"/>
      <protection locked="0"/>
    </xf>
    <xf numFmtId="0" fontId="64" fillId="0" borderId="270" xfId="0" applyFont="1" applyFill="1" applyBorder="1" applyAlignment="1" applyProtection="1">
      <alignment horizontal="left" vertical="center" shrinkToFit="1"/>
      <protection locked="0"/>
    </xf>
    <xf numFmtId="0" fontId="62" fillId="0" borderId="0" xfId="0" applyFont="1" applyFill="1" applyBorder="1" applyAlignment="1" applyProtection="1">
      <alignment horizontal="left"/>
    </xf>
    <xf numFmtId="0" fontId="170" fillId="22" borderId="309" xfId="0" applyFont="1" applyFill="1" applyBorder="1" applyAlignment="1" applyProtection="1">
      <alignment horizontal="center" vertical="center" shrinkToFit="1"/>
    </xf>
    <xf numFmtId="0" fontId="170" fillId="22" borderId="257" xfId="0" applyFont="1" applyFill="1" applyBorder="1" applyAlignment="1" applyProtection="1">
      <alignment horizontal="center" vertical="center" shrinkToFit="1"/>
    </xf>
    <xf numFmtId="0" fontId="170" fillId="22" borderId="258" xfId="0" applyFont="1" applyFill="1" applyBorder="1" applyAlignment="1" applyProtection="1">
      <alignment horizontal="center" vertical="center" shrinkToFit="1"/>
    </xf>
    <xf numFmtId="0" fontId="170" fillId="22" borderId="279" xfId="0" applyFont="1" applyFill="1" applyBorder="1" applyAlignment="1" applyProtection="1">
      <alignment horizontal="center" vertical="center" shrinkToFit="1"/>
    </xf>
    <xf numFmtId="0" fontId="170" fillId="22" borderId="268" xfId="0" applyFont="1" applyFill="1" applyBorder="1" applyAlignment="1" applyProtection="1">
      <alignment horizontal="center" vertical="center" shrinkToFit="1"/>
    </xf>
    <xf numFmtId="0" fontId="170" fillId="22" borderId="270" xfId="0" applyFont="1" applyFill="1" applyBorder="1" applyAlignment="1" applyProtection="1">
      <alignment horizontal="center" vertical="center" shrinkToFit="1"/>
    </xf>
    <xf numFmtId="0" fontId="64" fillId="0" borderId="282" xfId="0" applyFont="1" applyFill="1" applyBorder="1" applyAlignment="1" applyProtection="1">
      <alignment horizontal="center" vertical="center" shrinkToFit="1"/>
      <protection locked="0"/>
    </xf>
    <xf numFmtId="0" fontId="64" fillId="0" borderId="283" xfId="0" applyFont="1" applyFill="1" applyBorder="1" applyAlignment="1" applyProtection="1">
      <alignment horizontal="center" vertical="center" shrinkToFit="1"/>
      <protection locked="0"/>
    </xf>
    <xf numFmtId="0" fontId="64" fillId="0" borderId="247" xfId="0" applyFont="1" applyFill="1" applyBorder="1" applyAlignment="1" applyProtection="1">
      <alignment horizontal="center" vertical="center" shrinkToFit="1"/>
      <protection locked="0"/>
    </xf>
    <xf numFmtId="0" fontId="64" fillId="0" borderId="186" xfId="0" applyFont="1" applyBorder="1" applyAlignment="1" applyProtection="1">
      <alignment horizontal="right" vertical="center" shrinkToFit="1"/>
      <protection locked="0"/>
    </xf>
    <xf numFmtId="0" fontId="64" fillId="6" borderId="12" xfId="0" applyFont="1" applyFill="1" applyBorder="1" applyAlignment="1" applyProtection="1">
      <alignment horizontal="center" vertical="center" shrinkToFit="1"/>
    </xf>
    <xf numFmtId="0" fontId="64" fillId="6" borderId="272" xfId="0" applyFont="1" applyFill="1" applyBorder="1" applyAlignment="1" applyProtection="1">
      <alignment horizontal="center" vertical="center" shrinkToFit="1"/>
    </xf>
    <xf numFmtId="0" fontId="64" fillId="0" borderId="284" xfId="0" applyFont="1" applyFill="1" applyBorder="1" applyAlignment="1" applyProtection="1">
      <alignment horizontal="center" vertical="center" shrinkToFit="1"/>
      <protection locked="0"/>
    </xf>
    <xf numFmtId="0" fontId="64" fillId="0" borderId="285" xfId="0" applyFont="1" applyFill="1" applyBorder="1" applyAlignment="1" applyProtection="1">
      <alignment horizontal="center" vertical="center" shrinkToFit="1"/>
      <protection locked="0"/>
    </xf>
    <xf numFmtId="0" fontId="64" fillId="6" borderId="94" xfId="0" applyFont="1" applyFill="1" applyBorder="1" applyAlignment="1" applyProtection="1">
      <alignment horizontal="center" vertical="center" shrinkToFit="1"/>
    </xf>
    <xf numFmtId="0" fontId="64" fillId="6" borderId="285" xfId="0" applyFont="1" applyFill="1" applyBorder="1" applyAlignment="1" applyProtection="1">
      <alignment horizontal="center" vertical="center" shrinkToFit="1"/>
    </xf>
    <xf numFmtId="0" fontId="64" fillId="0" borderId="300" xfId="0" applyFont="1" applyFill="1" applyBorder="1" applyAlignment="1" applyProtection="1">
      <alignment horizontal="left" vertical="center" shrinkToFit="1"/>
      <protection locked="0"/>
    </xf>
    <xf numFmtId="0" fontId="64" fillId="0" borderId="295" xfId="0" applyFont="1" applyFill="1" applyBorder="1" applyAlignment="1" applyProtection="1">
      <alignment horizontal="left" vertical="center" shrinkToFit="1"/>
      <protection locked="0"/>
    </xf>
    <xf numFmtId="0" fontId="64" fillId="0" borderId="269" xfId="0" applyFont="1" applyFill="1" applyBorder="1" applyAlignment="1" applyProtection="1">
      <alignment horizontal="left" vertical="center" shrinkToFit="1"/>
      <protection locked="0"/>
    </xf>
    <xf numFmtId="0" fontId="64" fillId="0" borderId="296" xfId="0" applyFont="1" applyFill="1" applyBorder="1" applyAlignment="1" applyProtection="1">
      <alignment horizontal="left" vertical="center" shrinkToFit="1"/>
      <protection locked="0"/>
    </xf>
    <xf numFmtId="0" fontId="64" fillId="0" borderId="293" xfId="0" applyFont="1" applyFill="1" applyBorder="1" applyAlignment="1" applyProtection="1">
      <alignment horizontal="left" vertical="center" shrinkToFit="1"/>
      <protection locked="0"/>
    </xf>
    <xf numFmtId="0" fontId="64" fillId="0" borderId="281" xfId="0" applyFont="1" applyFill="1" applyBorder="1" applyAlignment="1" applyProtection="1">
      <alignment horizontal="center" vertical="center" shrinkToFit="1"/>
      <protection locked="0"/>
    </xf>
    <xf numFmtId="0" fontId="64" fillId="0" borderId="277" xfId="0" applyFont="1" applyFill="1" applyBorder="1" applyAlignment="1" applyProtection="1">
      <alignment horizontal="center" vertical="center" shrinkToFit="1"/>
      <protection locked="0"/>
    </xf>
    <xf numFmtId="0" fontId="64" fillId="0" borderId="379" xfId="0" applyFont="1" applyFill="1" applyBorder="1" applyAlignment="1" applyProtection="1">
      <alignment horizontal="center" vertical="center" shrinkToFit="1"/>
      <protection locked="0"/>
    </xf>
    <xf numFmtId="0" fontId="64" fillId="0" borderId="308" xfId="0" applyFont="1" applyFill="1" applyBorder="1" applyAlignment="1" applyProtection="1">
      <alignment horizontal="center" vertical="center" shrinkToFit="1"/>
      <protection locked="0"/>
    </xf>
    <xf numFmtId="0" fontId="64" fillId="6" borderId="254" xfId="0" applyFont="1" applyFill="1" applyBorder="1" applyAlignment="1" applyProtection="1">
      <alignment horizontal="left" vertical="center" shrinkToFit="1"/>
    </xf>
    <xf numFmtId="0" fontId="64" fillId="0" borderId="273" xfId="0" applyFont="1" applyFill="1" applyBorder="1" applyAlignment="1" applyProtection="1">
      <alignment horizontal="center" vertical="center" shrinkToFit="1"/>
      <protection locked="0"/>
    </xf>
    <xf numFmtId="0" fontId="60" fillId="22" borderId="186" xfId="0" applyFont="1" applyFill="1" applyBorder="1" applyAlignment="1" applyProtection="1">
      <alignment horizontal="center" vertical="center" shrinkToFit="1"/>
    </xf>
    <xf numFmtId="0" fontId="60" fillId="22" borderId="265" xfId="0" applyFont="1" applyFill="1" applyBorder="1" applyAlignment="1" applyProtection="1">
      <alignment horizontal="center" vertical="center" shrinkToFit="1"/>
    </xf>
    <xf numFmtId="0" fontId="64" fillId="0" borderId="263" xfId="0" applyFont="1" applyFill="1" applyBorder="1" applyAlignment="1" applyProtection="1">
      <alignment horizontal="left" vertical="center" shrinkToFit="1"/>
      <protection locked="0"/>
    </xf>
    <xf numFmtId="0" fontId="64" fillId="0" borderId="304" xfId="0" applyFont="1" applyFill="1" applyBorder="1" applyAlignment="1" applyProtection="1">
      <alignment horizontal="left" vertical="center" shrinkToFit="1"/>
      <protection locked="0"/>
    </xf>
    <xf numFmtId="0" fontId="64" fillId="0" borderId="264" xfId="0" applyFont="1" applyFill="1" applyBorder="1" applyAlignment="1" applyProtection="1">
      <alignment horizontal="left" vertical="center" shrinkToFit="1"/>
      <protection locked="0"/>
    </xf>
    <xf numFmtId="0" fontId="64" fillId="0" borderId="305" xfId="0" applyFont="1" applyFill="1" applyBorder="1" applyAlignment="1" applyProtection="1">
      <alignment horizontal="left" vertical="center" shrinkToFit="1"/>
      <protection locked="0"/>
    </xf>
    <xf numFmtId="0" fontId="64" fillId="0" borderId="306" xfId="0" applyFont="1" applyFill="1" applyBorder="1" applyAlignment="1" applyProtection="1">
      <alignment horizontal="left" vertical="center" shrinkToFit="1"/>
      <protection locked="0"/>
    </xf>
    <xf numFmtId="0" fontId="64" fillId="6" borderId="260" xfId="0" applyFont="1" applyFill="1" applyBorder="1" applyAlignment="1" applyProtection="1">
      <alignment horizontal="center" vertical="center" shrinkToFit="1"/>
    </xf>
    <xf numFmtId="0" fontId="64" fillId="6" borderId="186" xfId="0" applyFont="1" applyFill="1" applyBorder="1" applyAlignment="1" applyProtection="1">
      <alignment horizontal="center" vertical="center" shrinkToFit="1"/>
    </xf>
    <xf numFmtId="0" fontId="64" fillId="6" borderId="261" xfId="0" applyFont="1" applyFill="1" applyBorder="1" applyAlignment="1" applyProtection="1">
      <alignment horizontal="center" vertical="center" shrinkToFit="1"/>
    </xf>
    <xf numFmtId="0" fontId="64" fillId="0" borderId="186" xfId="0" applyFont="1" applyFill="1" applyBorder="1" applyAlignment="1" applyProtection="1">
      <alignment horizontal="right" vertical="center" shrinkToFit="1"/>
      <protection locked="0"/>
    </xf>
    <xf numFmtId="0" fontId="64" fillId="0" borderId="299" xfId="0" applyFont="1" applyFill="1" applyBorder="1" applyAlignment="1" applyProtection="1">
      <alignment horizontal="right" vertical="center" shrinkToFit="1"/>
      <protection locked="0"/>
    </xf>
    <xf numFmtId="0" fontId="64" fillId="0" borderId="262" xfId="0" applyFont="1" applyFill="1" applyBorder="1" applyAlignment="1" applyProtection="1">
      <alignment horizontal="right" vertical="center" shrinkToFit="1"/>
      <protection locked="0"/>
    </xf>
    <xf numFmtId="0" fontId="64" fillId="0" borderId="176" xfId="0" applyFont="1" applyFill="1" applyBorder="1" applyAlignment="1" applyProtection="1">
      <alignment horizontal="center" vertical="center" shrinkToFit="1"/>
      <protection locked="0"/>
    </xf>
    <xf numFmtId="0" fontId="64" fillId="0" borderId="279" xfId="0" applyFont="1" applyFill="1" applyBorder="1" applyAlignment="1" applyProtection="1">
      <alignment horizontal="left" vertical="center" shrinkToFit="1"/>
      <protection locked="0"/>
    </xf>
    <xf numFmtId="0" fontId="64" fillId="0" borderId="301" xfId="0" applyFont="1" applyFill="1" applyBorder="1" applyAlignment="1" applyProtection="1">
      <alignment horizontal="center" vertical="center" shrinkToFit="1"/>
      <protection locked="0"/>
    </xf>
    <xf numFmtId="0" fontId="64" fillId="0" borderId="303" xfId="0" applyFont="1" applyFill="1" applyBorder="1" applyAlignment="1" applyProtection="1">
      <alignment horizontal="center" vertical="center" shrinkToFit="1"/>
      <protection locked="0"/>
    </xf>
    <xf numFmtId="0" fontId="64" fillId="0" borderId="266" xfId="0" applyFont="1" applyFill="1" applyBorder="1" applyAlignment="1" applyProtection="1">
      <alignment horizontal="center" vertical="center" shrinkToFit="1"/>
      <protection locked="0"/>
    </xf>
    <xf numFmtId="0" fontId="64" fillId="0" borderId="270" xfId="0" applyFont="1" applyFill="1" applyBorder="1" applyAlignment="1" applyProtection="1">
      <alignment horizontal="center" vertical="center" shrinkToFit="1"/>
      <protection locked="0"/>
    </xf>
    <xf numFmtId="0" fontId="64" fillId="3" borderId="273" xfId="0" applyFont="1" applyFill="1" applyBorder="1" applyAlignment="1" applyProtection="1">
      <alignment horizontal="left" vertical="center" shrinkToFit="1"/>
      <protection locked="0"/>
    </xf>
    <xf numFmtId="0" fontId="64" fillId="3" borderId="274" xfId="0" applyFont="1" applyFill="1" applyBorder="1" applyAlignment="1" applyProtection="1">
      <alignment horizontal="left" vertical="center" shrinkToFit="1"/>
      <protection locked="0"/>
    </xf>
    <xf numFmtId="0" fontId="64" fillId="3" borderId="275" xfId="0" applyFont="1" applyFill="1" applyBorder="1" applyAlignment="1" applyProtection="1">
      <alignment horizontal="left" vertical="center" shrinkToFit="1"/>
      <protection locked="0"/>
    </xf>
    <xf numFmtId="0" fontId="64" fillId="0" borderId="399" xfId="0" applyFont="1" applyFill="1" applyBorder="1" applyAlignment="1" applyProtection="1">
      <alignment horizontal="left" vertical="center" shrinkToFit="1"/>
      <protection locked="0"/>
    </xf>
    <xf numFmtId="0" fontId="64" fillId="0" borderId="400" xfId="0" applyFont="1" applyFill="1" applyBorder="1" applyAlignment="1" applyProtection="1">
      <alignment horizontal="left" vertical="center" shrinkToFit="1"/>
      <protection locked="0"/>
    </xf>
    <xf numFmtId="0" fontId="64" fillId="0" borderId="401" xfId="0" applyFont="1" applyFill="1" applyBorder="1" applyAlignment="1" applyProtection="1">
      <alignment horizontal="left" vertical="center" shrinkToFit="1"/>
      <protection locked="0"/>
    </xf>
    <xf numFmtId="0" fontId="64" fillId="0" borderId="421" xfId="0" applyFont="1" applyFill="1" applyBorder="1" applyAlignment="1" applyProtection="1">
      <alignment horizontal="center" vertical="center" shrinkToFit="1"/>
      <protection locked="0"/>
    </xf>
    <xf numFmtId="0" fontId="64" fillId="0" borderId="395" xfId="0" applyFont="1" applyFill="1" applyBorder="1" applyAlignment="1" applyProtection="1">
      <alignment horizontal="center" vertical="center" shrinkToFit="1"/>
      <protection locked="0"/>
    </xf>
    <xf numFmtId="194" fontId="64" fillId="0" borderId="262" xfId="0" applyNumberFormat="1" applyFont="1" applyFill="1" applyBorder="1" applyAlignment="1" applyProtection="1">
      <alignment horizontal="right" vertical="center" shrinkToFit="1"/>
      <protection locked="0"/>
    </xf>
    <xf numFmtId="194" fontId="64" fillId="0" borderId="186" xfId="0" applyNumberFormat="1" applyFont="1" applyFill="1" applyBorder="1" applyAlignment="1" applyProtection="1">
      <alignment horizontal="right" vertical="center" shrinkToFit="1"/>
      <protection locked="0"/>
    </xf>
    <xf numFmtId="0" fontId="64" fillId="6" borderId="379" xfId="0" applyFont="1" applyFill="1" applyBorder="1" applyAlignment="1" applyProtection="1">
      <alignment horizontal="center" vertical="center" shrinkToFit="1"/>
    </xf>
    <xf numFmtId="0" fontId="64" fillId="6" borderId="308" xfId="0" applyFont="1" applyFill="1" applyBorder="1" applyAlignment="1" applyProtection="1">
      <alignment horizontal="center" vertical="center" shrinkToFit="1"/>
    </xf>
    <xf numFmtId="0" fontId="64" fillId="6" borderId="186" xfId="0" applyFont="1" applyFill="1" applyBorder="1" applyAlignment="1" applyProtection="1">
      <alignment horizontal="left" vertical="center" shrinkToFit="1"/>
    </xf>
    <xf numFmtId="0" fontId="64" fillId="6" borderId="265" xfId="0" applyFont="1" applyFill="1" applyBorder="1" applyAlignment="1" applyProtection="1">
      <alignment horizontal="left" vertical="center" shrinkToFit="1"/>
    </xf>
    <xf numFmtId="0" fontId="64" fillId="6" borderId="362" xfId="0" applyFont="1" applyFill="1" applyBorder="1" applyAlignment="1" applyProtection="1">
      <alignment horizontal="center" vertical="center" shrinkToFit="1"/>
    </xf>
    <xf numFmtId="0" fontId="64" fillId="6" borderId="269" xfId="0" applyFont="1" applyFill="1" applyBorder="1" applyAlignment="1" applyProtection="1">
      <alignment horizontal="center" vertical="center" shrinkToFit="1"/>
    </xf>
    <xf numFmtId="0" fontId="64" fillId="6" borderId="295" xfId="0" applyFont="1" applyFill="1" applyBorder="1" applyAlignment="1" applyProtection="1">
      <alignment horizontal="center" vertical="center" shrinkToFit="1"/>
    </xf>
    <xf numFmtId="0" fontId="64" fillId="6" borderId="416" xfId="0" applyFont="1" applyFill="1" applyBorder="1" applyAlignment="1" applyProtection="1">
      <alignment horizontal="center" vertical="center" shrinkToFit="1"/>
    </xf>
    <xf numFmtId="194" fontId="64" fillId="0" borderId="299" xfId="0" applyNumberFormat="1" applyFont="1" applyFill="1" applyBorder="1" applyAlignment="1" applyProtection="1">
      <alignment horizontal="right" vertical="center" shrinkToFit="1"/>
      <protection locked="0"/>
    </xf>
    <xf numFmtId="0" fontId="64" fillId="0" borderId="28" xfId="0" applyFont="1" applyFill="1" applyBorder="1" applyAlignment="1" applyProtection="1">
      <alignment horizontal="left" vertical="center" shrinkToFit="1"/>
      <protection locked="0"/>
    </xf>
    <xf numFmtId="0" fontId="64" fillId="0" borderId="280" xfId="0" applyFont="1" applyFill="1" applyBorder="1" applyAlignment="1" applyProtection="1">
      <alignment horizontal="left" vertical="center" shrinkToFit="1"/>
      <protection locked="0"/>
    </xf>
    <xf numFmtId="0" fontId="64" fillId="0" borderId="417" xfId="0" applyFont="1" applyFill="1" applyBorder="1" applyAlignment="1" applyProtection="1">
      <alignment horizontal="left" vertical="center" shrinkToFit="1"/>
      <protection locked="0"/>
    </xf>
    <xf numFmtId="0" fontId="64" fillId="0" borderId="418" xfId="0" applyFont="1" applyFill="1" applyBorder="1" applyAlignment="1" applyProtection="1">
      <alignment horizontal="left" vertical="center" shrinkToFit="1"/>
      <protection locked="0"/>
    </xf>
    <xf numFmtId="0" fontId="64" fillId="0" borderId="419" xfId="0" applyFont="1" applyFill="1" applyBorder="1" applyAlignment="1" applyProtection="1">
      <alignment horizontal="center" vertical="center" shrinkToFit="1"/>
      <protection locked="0"/>
    </xf>
    <xf numFmtId="0" fontId="64" fillId="0" borderId="420" xfId="0" applyFont="1" applyFill="1" applyBorder="1" applyAlignment="1" applyProtection="1">
      <alignment horizontal="center" vertical="center" shrinkToFit="1"/>
      <protection locked="0"/>
    </xf>
    <xf numFmtId="0" fontId="64" fillId="0" borderId="399" xfId="0" applyFont="1" applyFill="1" applyBorder="1" applyAlignment="1" applyProtection="1">
      <alignment horizontal="center" vertical="center" shrinkToFit="1"/>
      <protection locked="0"/>
    </xf>
    <xf numFmtId="0" fontId="64" fillId="0" borderId="401" xfId="0" applyFont="1" applyFill="1" applyBorder="1" applyAlignment="1" applyProtection="1">
      <alignment horizontal="center" vertical="center" shrinkToFit="1"/>
      <protection locked="0"/>
    </xf>
    <xf numFmtId="0" fontId="64" fillId="0" borderId="427" xfId="0" applyFont="1" applyFill="1" applyBorder="1" applyAlignment="1" applyProtection="1">
      <alignment horizontal="center" vertical="center" shrinkToFit="1"/>
      <protection locked="0"/>
    </xf>
    <xf numFmtId="0" fontId="64" fillId="0" borderId="281" xfId="0" applyFont="1" applyFill="1" applyBorder="1" applyAlignment="1" applyProtection="1">
      <alignment horizontal="left" vertical="center" shrinkToFit="1"/>
      <protection locked="0"/>
    </xf>
    <xf numFmtId="0" fontId="64" fillId="0" borderId="277" xfId="0" applyFont="1" applyFill="1" applyBorder="1" applyAlignment="1" applyProtection="1">
      <alignment horizontal="left" vertical="center" shrinkToFit="1"/>
      <protection locked="0"/>
    </xf>
    <xf numFmtId="0" fontId="64" fillId="0" borderId="425" xfId="0" applyFont="1" applyFill="1" applyBorder="1" applyAlignment="1" applyProtection="1">
      <alignment horizontal="left" vertical="center" shrinkToFit="1"/>
      <protection locked="0"/>
    </xf>
    <xf numFmtId="0" fontId="64" fillId="0" borderId="426" xfId="0" applyFont="1" applyFill="1" applyBorder="1" applyAlignment="1" applyProtection="1">
      <alignment horizontal="left" vertical="center" shrinkToFit="1"/>
      <protection locked="0"/>
    </xf>
    <xf numFmtId="0" fontId="64" fillId="0" borderId="375" xfId="0" applyFont="1" applyFill="1" applyBorder="1" applyAlignment="1" applyProtection="1">
      <alignment horizontal="center" vertical="center" shrinkToFit="1"/>
      <protection locked="0"/>
    </xf>
    <xf numFmtId="0" fontId="64" fillId="0" borderId="377" xfId="0" applyFont="1" applyFill="1" applyBorder="1" applyAlignment="1" applyProtection="1">
      <alignment horizontal="center" vertical="center" shrinkToFit="1"/>
      <protection locked="0"/>
    </xf>
    <xf numFmtId="0" fontId="64" fillId="0" borderId="424" xfId="0" applyFont="1" applyFill="1" applyBorder="1" applyAlignment="1" applyProtection="1">
      <alignment horizontal="center" vertical="center" shrinkToFit="1"/>
      <protection locked="0"/>
    </xf>
    <xf numFmtId="0" fontId="64" fillId="0" borderId="422" xfId="0" applyFont="1" applyFill="1" applyBorder="1" applyAlignment="1" applyProtection="1">
      <alignment horizontal="left" vertical="center" shrinkToFit="1"/>
      <protection locked="0"/>
    </xf>
    <xf numFmtId="0" fontId="64" fillId="0" borderId="423" xfId="0" applyFont="1" applyFill="1" applyBorder="1" applyAlignment="1" applyProtection="1">
      <alignment horizontal="left" vertical="center" shrinkToFit="1"/>
      <protection locked="0"/>
    </xf>
    <xf numFmtId="0" fontId="64" fillId="0" borderId="294" xfId="0" applyFont="1" applyFill="1" applyBorder="1" applyAlignment="1" applyProtection="1">
      <alignment horizontal="left" vertical="center" shrinkToFit="1"/>
      <protection locked="0"/>
    </xf>
    <xf numFmtId="0" fontId="64" fillId="0" borderId="396" xfId="0" applyNumberFormat="1" applyFont="1" applyFill="1" applyBorder="1" applyAlignment="1" applyProtection="1">
      <alignment horizontal="left" vertical="center" shrinkToFit="1"/>
      <protection locked="0"/>
    </xf>
    <xf numFmtId="0" fontId="64" fillId="0" borderId="397" xfId="0" applyNumberFormat="1" applyFont="1" applyFill="1" applyBorder="1" applyAlignment="1" applyProtection="1">
      <alignment horizontal="left" vertical="center" shrinkToFit="1"/>
      <protection locked="0"/>
    </xf>
    <xf numFmtId="0" fontId="64" fillId="0" borderId="398" xfId="0" applyNumberFormat="1" applyFont="1" applyFill="1" applyBorder="1" applyAlignment="1" applyProtection="1">
      <alignment horizontal="left" vertical="center" shrinkToFit="1"/>
      <protection locked="0"/>
    </xf>
    <xf numFmtId="0" fontId="64" fillId="0" borderId="314" xfId="0" applyFont="1" applyFill="1" applyBorder="1" applyAlignment="1" applyProtection="1">
      <alignment horizontal="left" vertical="center" shrinkToFit="1"/>
      <protection locked="0"/>
    </xf>
    <xf numFmtId="0" fontId="64" fillId="0" borderId="24" xfId="0" applyFont="1" applyFill="1" applyBorder="1" applyAlignment="1" applyProtection="1">
      <alignment horizontal="left" vertical="center" shrinkToFit="1"/>
      <protection locked="0"/>
    </xf>
    <xf numFmtId="0" fontId="64" fillId="0" borderId="285" xfId="0" applyFont="1" applyFill="1" applyBorder="1" applyAlignment="1" applyProtection="1">
      <alignment horizontal="left" vertical="center" shrinkToFit="1"/>
      <protection locked="0"/>
    </xf>
    <xf numFmtId="0" fontId="64" fillId="0" borderId="402" xfId="0" applyNumberFormat="1" applyFont="1" applyFill="1" applyBorder="1" applyAlignment="1" applyProtection="1">
      <alignment horizontal="left" vertical="center" shrinkToFit="1"/>
      <protection locked="0"/>
    </xf>
    <xf numFmtId="0" fontId="64" fillId="0" borderId="403" xfId="0" applyNumberFormat="1" applyFont="1" applyFill="1" applyBorder="1" applyAlignment="1" applyProtection="1">
      <alignment horizontal="left" vertical="center" shrinkToFit="1"/>
      <protection locked="0"/>
    </xf>
    <xf numFmtId="0" fontId="64" fillId="0" borderId="404" xfId="0" applyNumberFormat="1" applyFont="1" applyFill="1" applyBorder="1" applyAlignment="1" applyProtection="1">
      <alignment horizontal="left" vertical="center" shrinkToFit="1"/>
      <protection locked="0"/>
    </xf>
    <xf numFmtId="0" fontId="64" fillId="0" borderId="362" xfId="0" applyFont="1" applyFill="1" applyBorder="1" applyAlignment="1" applyProtection="1">
      <alignment horizontal="left" vertical="center" shrinkToFit="1"/>
      <protection locked="0"/>
    </xf>
    <xf numFmtId="0" fontId="64" fillId="0" borderId="114" xfId="0" applyFont="1" applyFill="1" applyBorder="1" applyAlignment="1" applyProtection="1">
      <alignment horizontal="left" vertical="center" shrinkToFit="1"/>
      <protection locked="0"/>
    </xf>
    <xf numFmtId="0" fontId="64" fillId="0" borderId="3" xfId="0" applyFont="1" applyFill="1" applyBorder="1" applyAlignment="1" applyProtection="1">
      <alignment horizontal="left" vertical="center" shrinkToFit="1"/>
      <protection locked="0"/>
    </xf>
    <xf numFmtId="0" fontId="64" fillId="0" borderId="272" xfId="0" applyFont="1" applyFill="1" applyBorder="1" applyAlignment="1" applyProtection="1">
      <alignment horizontal="left" vertical="center" shrinkToFit="1"/>
      <protection locked="0"/>
    </xf>
    <xf numFmtId="0" fontId="64" fillId="0" borderId="94" xfId="0" applyFont="1" applyFill="1" applyBorder="1" applyAlignment="1" applyProtection="1">
      <alignment horizontal="center" vertical="center" shrinkToFit="1"/>
      <protection locked="0"/>
    </xf>
    <xf numFmtId="0" fontId="64" fillId="6" borderId="273" xfId="0" applyFont="1" applyFill="1" applyBorder="1" applyAlignment="1" applyProtection="1">
      <alignment horizontal="center" vertical="center" shrinkToFit="1"/>
    </xf>
    <xf numFmtId="0" fontId="64" fillId="6" borderId="277" xfId="0" applyFont="1" applyFill="1" applyBorder="1" applyAlignment="1" applyProtection="1">
      <alignment horizontal="center" vertical="center" shrinkToFit="1"/>
    </xf>
    <xf numFmtId="0" fontId="64" fillId="0" borderId="375" xfId="0" applyFont="1" applyFill="1" applyBorder="1" applyAlignment="1" applyProtection="1">
      <alignment horizontal="left" vertical="center" shrinkToFit="1"/>
      <protection locked="0"/>
    </xf>
    <xf numFmtId="0" fontId="64" fillId="0" borderId="376" xfId="0" applyFont="1" applyFill="1" applyBorder="1" applyAlignment="1" applyProtection="1">
      <alignment horizontal="left" vertical="center" shrinkToFit="1"/>
      <protection locked="0"/>
    </xf>
    <xf numFmtId="0" fontId="64" fillId="0" borderId="377" xfId="0" applyFont="1" applyFill="1" applyBorder="1" applyAlignment="1" applyProtection="1">
      <alignment horizontal="left" vertical="center" shrinkToFit="1"/>
      <protection locked="0"/>
    </xf>
    <xf numFmtId="0" fontId="64" fillId="3" borderId="93" xfId="0" applyFont="1" applyFill="1" applyBorder="1" applyAlignment="1" applyProtection="1">
      <alignment horizontal="left" vertical="center" shrinkToFit="1"/>
      <protection locked="0"/>
    </xf>
    <xf numFmtId="0" fontId="64" fillId="0" borderId="378" xfId="0" applyFont="1" applyFill="1" applyBorder="1" applyAlignment="1" applyProtection="1">
      <alignment horizontal="left" vertical="center" shrinkToFit="1"/>
      <protection locked="0"/>
    </xf>
    <xf numFmtId="0" fontId="64" fillId="0" borderId="302" xfId="0" applyFont="1" applyFill="1" applyBorder="1" applyAlignment="1" applyProtection="1">
      <alignment horizontal="left" vertical="center" shrinkToFit="1"/>
      <protection locked="0"/>
    </xf>
    <xf numFmtId="0" fontId="64" fillId="0" borderId="303" xfId="0" applyFont="1" applyFill="1" applyBorder="1" applyAlignment="1" applyProtection="1">
      <alignment horizontal="left" vertical="center" shrinkToFit="1"/>
      <protection locked="0"/>
    </xf>
    <xf numFmtId="0" fontId="64" fillId="6" borderId="301" xfId="0" applyFont="1" applyFill="1" applyBorder="1" applyAlignment="1" applyProtection="1">
      <alignment horizontal="center" vertical="center" shrinkToFit="1"/>
    </xf>
    <xf numFmtId="0" fontId="64" fillId="6" borderId="302" xfId="0" applyFont="1" applyFill="1" applyBorder="1" applyAlignment="1" applyProtection="1">
      <alignment horizontal="center" vertical="center" shrinkToFit="1"/>
    </xf>
    <xf numFmtId="0" fontId="64" fillId="6" borderId="303" xfId="0" applyFont="1" applyFill="1" applyBorder="1" applyAlignment="1" applyProtection="1">
      <alignment horizontal="center" vertical="center" shrinkToFit="1"/>
    </xf>
    <xf numFmtId="0" fontId="64" fillId="6" borderId="266" xfId="0" applyFont="1" applyFill="1" applyBorder="1" applyAlignment="1" applyProtection="1">
      <alignment horizontal="center" vertical="center" shrinkToFit="1"/>
    </xf>
    <xf numFmtId="0" fontId="64" fillId="6" borderId="270" xfId="0" applyFont="1" applyFill="1" applyBorder="1" applyAlignment="1" applyProtection="1">
      <alignment horizontal="center" vertical="center" shrinkToFit="1"/>
    </xf>
    <xf numFmtId="0" fontId="157" fillId="22" borderId="279" xfId="0" applyFont="1" applyFill="1" applyBorder="1" applyAlignment="1" applyProtection="1">
      <alignment horizontal="center" vertical="center" shrinkToFit="1"/>
    </xf>
    <xf numFmtId="0" fontId="157" fillId="22" borderId="270" xfId="0" applyFont="1" applyFill="1" applyBorder="1" applyAlignment="1" applyProtection="1">
      <alignment horizontal="center" vertical="center" shrinkToFit="1"/>
    </xf>
    <xf numFmtId="0" fontId="170" fillId="22" borderId="266" xfId="0" applyFont="1" applyFill="1" applyBorder="1" applyAlignment="1" applyProtection="1">
      <alignment horizontal="center" vertical="center" shrinkToFit="1"/>
    </xf>
    <xf numFmtId="0" fontId="64" fillId="0" borderId="279" xfId="0" applyFont="1" applyFill="1" applyBorder="1" applyAlignment="1" applyProtection="1">
      <alignment horizontal="center" vertical="center" shrinkToFit="1"/>
      <protection locked="0"/>
    </xf>
    <xf numFmtId="0" fontId="64" fillId="0" borderId="257" xfId="0" applyFont="1" applyFill="1" applyBorder="1" applyAlignment="1" applyProtection="1">
      <alignment horizontal="left" vertical="center" shrinkToFit="1"/>
      <protection locked="0"/>
    </xf>
    <xf numFmtId="0" fontId="64" fillId="0" borderId="313" xfId="0" applyFont="1" applyFill="1" applyBorder="1" applyAlignment="1" applyProtection="1">
      <alignment horizontal="left" vertical="center" shrinkToFit="1"/>
      <protection locked="0"/>
    </xf>
    <xf numFmtId="0" fontId="64" fillId="0" borderId="278" xfId="0" applyFont="1" applyFill="1" applyBorder="1" applyAlignment="1" applyProtection="1">
      <alignment horizontal="left" vertical="center" shrinkToFit="1"/>
      <protection locked="0"/>
    </xf>
    <xf numFmtId="0" fontId="64" fillId="0" borderId="308" xfId="0" applyFont="1" applyFill="1" applyBorder="1" applyAlignment="1" applyProtection="1">
      <alignment horizontal="left" vertical="center" shrinkToFit="1"/>
      <protection locked="0"/>
    </xf>
    <xf numFmtId="0" fontId="64" fillId="6" borderId="281" xfId="0" applyFont="1" applyFill="1" applyBorder="1" applyAlignment="1" applyProtection="1">
      <alignment horizontal="center" vertical="center" shrinkToFit="1"/>
    </xf>
    <xf numFmtId="0" fontId="64" fillId="6" borderId="274" xfId="0" applyFont="1" applyFill="1" applyBorder="1" applyAlignment="1" applyProtection="1">
      <alignment horizontal="center" vertical="center" shrinkToFit="1"/>
    </xf>
    <xf numFmtId="0" fontId="64" fillId="0" borderId="273" xfId="0" applyFont="1" applyFill="1" applyBorder="1" applyAlignment="1" applyProtection="1">
      <alignment horizontal="left" vertical="center" shrinkToFit="1"/>
      <protection locked="0"/>
    </xf>
    <xf numFmtId="0" fontId="64" fillId="3" borderId="0" xfId="0" applyFont="1" applyFill="1" applyBorder="1" applyAlignment="1" applyProtection="1">
      <alignment horizontal="left" vertical="center" shrinkToFit="1"/>
      <protection locked="0"/>
    </xf>
    <xf numFmtId="0" fontId="141" fillId="3" borderId="0" xfId="0" applyFont="1" applyFill="1" applyBorder="1" applyAlignment="1">
      <alignment horizontal="left" vertical="center"/>
    </xf>
    <xf numFmtId="0" fontId="64" fillId="24" borderId="256" xfId="0" applyFont="1" applyFill="1" applyBorder="1" applyAlignment="1" applyProtection="1">
      <alignment horizontal="left" vertical="top" wrapText="1"/>
      <protection locked="0"/>
    </xf>
    <xf numFmtId="0" fontId="64" fillId="24" borderId="257" xfId="0" applyFont="1" applyFill="1" applyBorder="1" applyAlignment="1" applyProtection="1">
      <alignment horizontal="left" vertical="top" wrapText="1"/>
      <protection locked="0"/>
    </xf>
    <xf numFmtId="0" fontId="64" fillId="24" borderId="258" xfId="0" applyFont="1" applyFill="1" applyBorder="1" applyAlignment="1" applyProtection="1">
      <alignment horizontal="left" vertical="top" wrapText="1"/>
      <protection locked="0"/>
    </xf>
    <xf numFmtId="0" fontId="64" fillId="24" borderId="249" xfId="0" applyFont="1" applyFill="1" applyBorder="1" applyAlignment="1" applyProtection="1">
      <alignment horizontal="left" vertical="top" wrapText="1"/>
      <protection locked="0"/>
    </xf>
    <xf numFmtId="0" fontId="64" fillId="24" borderId="0" xfId="0" applyFont="1" applyFill="1" applyBorder="1" applyAlignment="1" applyProtection="1">
      <alignment horizontal="left" vertical="top" wrapText="1"/>
      <protection locked="0"/>
    </xf>
    <xf numFmtId="0" fontId="64" fillId="24" borderId="248" xfId="0" applyFont="1" applyFill="1" applyBorder="1" applyAlignment="1" applyProtection="1">
      <alignment horizontal="left" vertical="top" wrapText="1"/>
      <protection locked="0"/>
    </xf>
    <xf numFmtId="0" fontId="64" fillId="24" borderId="255" xfId="0" applyFont="1" applyFill="1" applyBorder="1" applyAlignment="1" applyProtection="1">
      <alignment horizontal="left" vertical="top" wrapText="1"/>
      <protection locked="0"/>
    </xf>
    <xf numFmtId="0" fontId="64" fillId="24" borderId="254" xfId="0" applyFont="1" applyFill="1" applyBorder="1" applyAlignment="1" applyProtection="1">
      <alignment horizontal="left" vertical="top" wrapText="1"/>
      <protection locked="0"/>
    </xf>
    <xf numFmtId="0" fontId="64" fillId="24" borderId="259" xfId="0" applyFont="1" applyFill="1" applyBorder="1" applyAlignment="1" applyProtection="1">
      <alignment horizontal="left" vertical="top" wrapText="1"/>
      <protection locked="0"/>
    </xf>
    <xf numFmtId="38" fontId="81" fillId="0" borderId="176" xfId="13" applyFont="1" applyFill="1" applyBorder="1" applyAlignment="1" applyProtection="1">
      <alignment horizontal="left" vertical="center"/>
    </xf>
    <xf numFmtId="0" fontId="62" fillId="2" borderId="0" xfId="0" applyFont="1" applyFill="1" applyBorder="1" applyAlignment="1" applyProtection="1">
      <alignment horizontal="left"/>
    </xf>
    <xf numFmtId="0" fontId="81" fillId="22" borderId="176" xfId="0" applyFont="1" applyFill="1" applyBorder="1" applyAlignment="1" applyProtection="1">
      <alignment horizontal="center" vertical="center"/>
    </xf>
    <xf numFmtId="0" fontId="92" fillId="0" borderId="256" xfId="0" applyFont="1" applyFill="1" applyBorder="1" applyAlignment="1" applyProtection="1">
      <alignment horizontal="center" vertical="center" wrapText="1"/>
    </xf>
    <xf numFmtId="0" fontId="92" fillId="0" borderId="257" xfId="0" applyFont="1" applyFill="1" applyBorder="1" applyAlignment="1" applyProtection="1">
      <alignment horizontal="center" vertical="center" wrapText="1"/>
    </xf>
    <xf numFmtId="0" fontId="92" fillId="0" borderId="258" xfId="0" applyFont="1" applyFill="1" applyBorder="1" applyAlignment="1" applyProtection="1">
      <alignment horizontal="center" vertical="center" wrapText="1"/>
    </xf>
    <xf numFmtId="0" fontId="92" fillId="0" borderId="249" xfId="0" applyFont="1" applyFill="1" applyBorder="1" applyAlignment="1" applyProtection="1">
      <alignment horizontal="center" vertical="center" wrapText="1"/>
    </xf>
    <xf numFmtId="0" fontId="92" fillId="0" borderId="0" xfId="0" applyFont="1" applyFill="1" applyBorder="1" applyAlignment="1" applyProtection="1">
      <alignment horizontal="center" vertical="center" wrapText="1"/>
    </xf>
    <xf numFmtId="0" fontId="92" fillId="0" borderId="248" xfId="0" applyFont="1" applyFill="1" applyBorder="1" applyAlignment="1" applyProtection="1">
      <alignment horizontal="center" vertical="center" wrapText="1"/>
    </xf>
    <xf numFmtId="0" fontId="92" fillId="0" borderId="255" xfId="0" applyFont="1" applyFill="1" applyBorder="1" applyAlignment="1" applyProtection="1">
      <alignment horizontal="center" vertical="center" wrapText="1"/>
    </xf>
    <xf numFmtId="0" fontId="92" fillId="0" borderId="254" xfId="0" applyFont="1" applyFill="1" applyBorder="1" applyAlignment="1" applyProtection="1">
      <alignment horizontal="center" vertical="center" wrapText="1"/>
    </xf>
    <xf numFmtId="0" fontId="92" fillId="0" borderId="259" xfId="0" applyFont="1" applyFill="1" applyBorder="1" applyAlignment="1" applyProtection="1">
      <alignment horizontal="center" vertical="center" wrapText="1"/>
    </xf>
    <xf numFmtId="0" fontId="81" fillId="0" borderId="256" xfId="0" applyFont="1" applyFill="1" applyBorder="1" applyAlignment="1" applyProtection="1">
      <alignment horizontal="center" vertical="center" wrapText="1"/>
    </xf>
    <xf numFmtId="0" fontId="81" fillId="0" borderId="257" xfId="0" applyFont="1" applyFill="1" applyBorder="1" applyAlignment="1" applyProtection="1">
      <alignment horizontal="center" vertical="center" wrapText="1"/>
    </xf>
    <xf numFmtId="0" fontId="81" fillId="0" borderId="258" xfId="0" applyFont="1" applyFill="1" applyBorder="1" applyAlignment="1" applyProtection="1">
      <alignment horizontal="center" vertical="center" wrapText="1"/>
    </xf>
    <xf numFmtId="0" fontId="81" fillId="0" borderId="249"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81" fillId="0" borderId="248" xfId="0" applyFont="1" applyFill="1" applyBorder="1" applyAlignment="1" applyProtection="1">
      <alignment horizontal="center" vertical="center" wrapText="1"/>
    </xf>
    <xf numFmtId="0" fontId="81" fillId="0" borderId="255" xfId="0" applyFont="1" applyFill="1" applyBorder="1" applyAlignment="1" applyProtection="1">
      <alignment horizontal="center" vertical="center" wrapText="1"/>
    </xf>
    <xf numFmtId="0" fontId="81" fillId="0" borderId="254" xfId="0" applyFont="1" applyFill="1" applyBorder="1" applyAlignment="1" applyProtection="1">
      <alignment horizontal="center" vertical="center" wrapText="1"/>
    </xf>
    <xf numFmtId="0" fontId="81" fillId="0" borderId="259" xfId="0" applyFont="1" applyFill="1" applyBorder="1" applyAlignment="1" applyProtection="1">
      <alignment horizontal="center" vertical="center" wrapText="1"/>
    </xf>
    <xf numFmtId="0" fontId="81" fillId="22" borderId="247" xfId="0" applyFont="1" applyFill="1" applyBorder="1" applyAlignment="1" applyProtection="1">
      <alignment horizontal="center" vertical="center"/>
    </xf>
    <xf numFmtId="0" fontId="81" fillId="22" borderId="347" xfId="0" applyFont="1" applyFill="1" applyBorder="1" applyAlignment="1" applyProtection="1">
      <alignment horizontal="center" vertical="center"/>
    </xf>
    <xf numFmtId="0" fontId="81" fillId="22" borderId="348" xfId="0" applyFont="1" applyFill="1" applyBorder="1" applyAlignment="1" applyProtection="1">
      <alignment horizontal="center" vertical="center"/>
    </xf>
    <xf numFmtId="0" fontId="66" fillId="22" borderId="176" xfId="0" applyFont="1" applyFill="1" applyBorder="1" applyAlignment="1" applyProtection="1">
      <alignment horizontal="center" vertical="center"/>
    </xf>
    <xf numFmtId="0" fontId="60" fillId="0" borderId="176" xfId="0" applyFont="1" applyFill="1" applyBorder="1" applyAlignment="1" applyProtection="1">
      <alignment horizontal="left" vertical="center"/>
    </xf>
    <xf numFmtId="0" fontId="62" fillId="8" borderId="206" xfId="0" applyFont="1" applyFill="1" applyBorder="1" applyAlignment="1" applyProtection="1">
      <alignment horizontal="left" vertical="center" wrapText="1" indent="1"/>
    </xf>
    <xf numFmtId="0" fontId="62" fillId="8" borderId="207" xfId="0" applyFont="1" applyFill="1" applyBorder="1" applyAlignment="1" applyProtection="1">
      <alignment horizontal="left" vertical="center" wrapText="1" indent="1"/>
    </xf>
    <xf numFmtId="0" fontId="62" fillId="8" borderId="208" xfId="0" applyFont="1" applyFill="1" applyBorder="1" applyAlignment="1" applyProtection="1">
      <alignment horizontal="left" vertical="center" wrapText="1" indent="1"/>
    </xf>
    <xf numFmtId="0" fontId="62" fillId="8" borderId="209" xfId="0" applyFont="1" applyFill="1" applyBorder="1" applyAlignment="1" applyProtection="1">
      <alignment horizontal="left" vertical="center" wrapText="1" indent="1"/>
    </xf>
    <xf numFmtId="0" fontId="62" fillId="8" borderId="210" xfId="0" applyFont="1" applyFill="1" applyBorder="1" applyAlignment="1" applyProtection="1">
      <alignment horizontal="left" vertical="center" wrapText="1" indent="1"/>
    </xf>
    <xf numFmtId="0" fontId="62" fillId="8" borderId="211" xfId="0" applyFont="1" applyFill="1" applyBorder="1" applyAlignment="1" applyProtection="1">
      <alignment horizontal="left" vertical="center" wrapText="1" indent="1"/>
    </xf>
    <xf numFmtId="0" fontId="60" fillId="22" borderId="260" xfId="0" applyFont="1" applyFill="1" applyBorder="1" applyAlignment="1" applyProtection="1">
      <alignment horizontal="center" vertical="center" wrapText="1"/>
    </xf>
    <xf numFmtId="0" fontId="60" fillId="22" borderId="186" xfId="0" applyFont="1" applyFill="1" applyBorder="1" applyAlignment="1" applyProtection="1">
      <alignment horizontal="center" vertical="center" wrapText="1"/>
    </xf>
    <xf numFmtId="0" fontId="60" fillId="22" borderId="261" xfId="0" applyFont="1" applyFill="1" applyBorder="1" applyAlignment="1" applyProtection="1">
      <alignment horizontal="center" vertical="center" wrapText="1"/>
    </xf>
    <xf numFmtId="0" fontId="64" fillId="24" borderId="262" xfId="0" applyFont="1" applyFill="1" applyBorder="1" applyAlignment="1" applyProtection="1">
      <alignment horizontal="right" vertical="center" wrapText="1"/>
      <protection locked="0"/>
    </xf>
    <xf numFmtId="0" fontId="64" fillId="24" borderId="186" xfId="0" applyFont="1" applyFill="1" applyBorder="1" applyAlignment="1" applyProtection="1">
      <alignment horizontal="right" vertical="center" wrapText="1"/>
      <protection locked="0"/>
    </xf>
    <xf numFmtId="38" fontId="60" fillId="22" borderId="260" xfId="13" applyFont="1" applyFill="1" applyBorder="1" applyAlignment="1" applyProtection="1">
      <alignment horizontal="center" vertical="center" wrapText="1"/>
    </xf>
    <xf numFmtId="38" fontId="60" fillId="22" borderId="186" xfId="13" applyFont="1" applyFill="1" applyBorder="1" applyAlignment="1" applyProtection="1">
      <alignment horizontal="center" vertical="center" wrapText="1"/>
    </xf>
    <xf numFmtId="38" fontId="60" fillId="22" borderId="261" xfId="13" applyFont="1" applyFill="1" applyBorder="1" applyAlignment="1" applyProtection="1">
      <alignment horizontal="center" vertical="center" wrapText="1"/>
    </xf>
    <xf numFmtId="38" fontId="64" fillId="0" borderId="262" xfId="13" applyFont="1" applyFill="1" applyBorder="1" applyAlignment="1" applyProtection="1">
      <alignment horizontal="center" vertical="center" wrapText="1"/>
      <protection locked="0"/>
    </xf>
    <xf numFmtId="38" fontId="64" fillId="0" borderId="186" xfId="13" applyFont="1" applyFill="1" applyBorder="1" applyAlignment="1" applyProtection="1">
      <alignment horizontal="center" vertical="center" wrapText="1"/>
      <protection locked="0"/>
    </xf>
    <xf numFmtId="0" fontId="60" fillId="0" borderId="257" xfId="0" applyFont="1" applyFill="1" applyBorder="1" applyAlignment="1" applyProtection="1">
      <alignment horizontal="center" vertical="center" wrapText="1"/>
    </xf>
    <xf numFmtId="0" fontId="60" fillId="0" borderId="258" xfId="0" applyFont="1" applyFill="1" applyBorder="1" applyAlignment="1" applyProtection="1">
      <alignment horizontal="center" vertical="center" wrapText="1"/>
    </xf>
    <xf numFmtId="0" fontId="60" fillId="0" borderId="249"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60" fillId="0" borderId="248" xfId="0" applyFont="1" applyFill="1" applyBorder="1" applyAlignment="1" applyProtection="1">
      <alignment horizontal="center" vertical="center" wrapText="1"/>
    </xf>
    <xf numFmtId="0" fontId="60" fillId="0" borderId="255" xfId="0" applyFont="1" applyFill="1" applyBorder="1" applyAlignment="1" applyProtection="1">
      <alignment horizontal="center" vertical="center" wrapText="1"/>
    </xf>
    <xf numFmtId="0" fontId="60" fillId="0" borderId="254" xfId="0" applyFont="1" applyFill="1" applyBorder="1" applyAlignment="1" applyProtection="1">
      <alignment horizontal="center" vertical="center" wrapText="1"/>
    </xf>
    <xf numFmtId="0" fontId="60" fillId="0" borderId="259" xfId="0" applyFont="1" applyFill="1" applyBorder="1" applyAlignment="1" applyProtection="1">
      <alignment horizontal="center" vertical="center" wrapText="1"/>
    </xf>
    <xf numFmtId="0" fontId="157" fillId="6" borderId="19" xfId="0" applyFont="1" applyFill="1" applyBorder="1" applyAlignment="1" applyProtection="1">
      <alignment horizontal="center" vertical="center"/>
    </xf>
    <xf numFmtId="0" fontId="157" fillId="6" borderId="6" xfId="0" applyFont="1" applyFill="1" applyBorder="1" applyAlignment="1" applyProtection="1">
      <alignment horizontal="center" vertical="center"/>
    </xf>
    <xf numFmtId="0" fontId="157" fillId="6" borderId="0" xfId="0" applyFont="1" applyFill="1" applyBorder="1" applyAlignment="1" applyProtection="1">
      <alignment horizontal="center" vertical="center"/>
    </xf>
    <xf numFmtId="0" fontId="157" fillId="6" borderId="12" xfId="0" applyFont="1" applyFill="1" applyBorder="1" applyAlignment="1" applyProtection="1">
      <alignment horizontal="center" vertical="center"/>
    </xf>
    <xf numFmtId="0" fontId="157" fillId="6" borderId="35" xfId="0" applyFont="1" applyFill="1" applyBorder="1" applyAlignment="1" applyProtection="1">
      <alignment horizontal="center" vertical="center"/>
    </xf>
    <xf numFmtId="0" fontId="157" fillId="6" borderId="11" xfId="0" applyFont="1" applyFill="1" applyBorder="1" applyAlignment="1" applyProtection="1">
      <alignment horizontal="center" vertical="center"/>
    </xf>
    <xf numFmtId="0" fontId="157" fillId="6" borderId="81" xfId="0" applyFont="1" applyFill="1" applyBorder="1" applyAlignment="1" applyProtection="1">
      <alignment horizontal="right" vertical="center"/>
    </xf>
    <xf numFmtId="0" fontId="157" fillId="6" borderId="19" xfId="0" applyFont="1" applyFill="1" applyBorder="1" applyAlignment="1" applyProtection="1">
      <alignment horizontal="right" vertical="center"/>
    </xf>
    <xf numFmtId="0" fontId="157" fillId="6" borderId="197" xfId="0" applyFont="1" applyFill="1" applyBorder="1" applyAlignment="1" applyProtection="1">
      <alignment horizontal="right" vertical="center"/>
    </xf>
    <xf numFmtId="0" fontId="157" fillId="6" borderId="0" xfId="0" applyFont="1" applyFill="1" applyBorder="1" applyAlignment="1" applyProtection="1">
      <alignment horizontal="right" vertical="center"/>
    </xf>
    <xf numFmtId="0" fontId="157" fillId="6" borderId="80" xfId="0" applyFont="1" applyFill="1" applyBorder="1" applyAlignment="1" applyProtection="1">
      <alignment horizontal="right" vertical="center"/>
    </xf>
    <xf numFmtId="0" fontId="157" fillId="6" borderId="35" xfId="0" applyFont="1" applyFill="1" applyBorder="1" applyAlignment="1" applyProtection="1">
      <alignment horizontal="right" vertical="center"/>
    </xf>
    <xf numFmtId="0" fontId="157" fillId="6" borderId="19" xfId="0" applyFont="1" applyFill="1" applyBorder="1" applyAlignment="1" applyProtection="1">
      <alignment horizontal="center" vertical="center" wrapText="1"/>
    </xf>
    <xf numFmtId="0" fontId="157" fillId="6" borderId="6" xfId="0" applyFont="1" applyFill="1" applyBorder="1" applyAlignment="1" applyProtection="1">
      <alignment horizontal="center" vertical="center" wrapText="1"/>
    </xf>
    <xf numFmtId="0" fontId="157" fillId="6" borderId="0" xfId="0" applyFont="1" applyFill="1" applyBorder="1" applyAlignment="1" applyProtection="1">
      <alignment horizontal="center" vertical="center" wrapText="1"/>
    </xf>
    <xf numFmtId="0" fontId="157" fillId="6" borderId="12" xfId="0" applyFont="1" applyFill="1" applyBorder="1" applyAlignment="1" applyProtection="1">
      <alignment horizontal="center" vertical="center" wrapText="1"/>
    </xf>
    <xf numFmtId="0" fontId="157" fillId="6" borderId="35" xfId="0" applyFont="1" applyFill="1" applyBorder="1" applyAlignment="1" applyProtection="1">
      <alignment horizontal="center" vertical="center" wrapText="1"/>
    </xf>
    <xf numFmtId="0" fontId="157" fillId="6" borderId="11" xfId="0" applyFont="1" applyFill="1" applyBorder="1" applyAlignment="1" applyProtection="1">
      <alignment horizontal="center" vertical="center" wrapText="1"/>
    </xf>
    <xf numFmtId="0" fontId="157" fillId="6" borderId="81" xfId="0" applyFont="1" applyFill="1" applyBorder="1" applyAlignment="1" applyProtection="1">
      <alignment horizontal="right" vertical="center" wrapText="1"/>
    </xf>
    <xf numFmtId="0" fontId="157" fillId="6" borderId="19" xfId="0" applyFont="1" applyFill="1" applyBorder="1" applyAlignment="1" applyProtection="1">
      <alignment horizontal="right" vertical="center" wrapText="1"/>
    </xf>
    <xf numFmtId="0" fontId="157" fillId="6" borderId="197" xfId="0" applyFont="1" applyFill="1" applyBorder="1" applyAlignment="1" applyProtection="1">
      <alignment horizontal="right" vertical="center" wrapText="1"/>
    </xf>
    <xf numFmtId="0" fontId="157" fillId="6" borderId="0" xfId="0" applyFont="1" applyFill="1" applyBorder="1" applyAlignment="1" applyProtection="1">
      <alignment horizontal="right" vertical="center" wrapText="1"/>
    </xf>
    <xf numFmtId="0" fontId="157" fillId="6" borderId="80" xfId="0" applyFont="1" applyFill="1" applyBorder="1" applyAlignment="1" applyProtection="1">
      <alignment horizontal="right" vertical="center" wrapText="1"/>
    </xf>
    <xf numFmtId="0" fontId="157" fillId="6" borderId="35" xfId="0" applyFont="1" applyFill="1" applyBorder="1" applyAlignment="1" applyProtection="1">
      <alignment horizontal="right" vertical="center" wrapText="1"/>
    </xf>
    <xf numFmtId="0" fontId="164" fillId="26" borderId="26" xfId="0" applyFont="1" applyFill="1" applyBorder="1" applyAlignment="1" applyProtection="1">
      <alignment horizontal="left" vertical="center" shrinkToFit="1"/>
    </xf>
    <xf numFmtId="0" fontId="165" fillId="0" borderId="26" xfId="0" applyFont="1" applyFill="1" applyBorder="1" applyAlignment="1" applyProtection="1">
      <alignment horizontal="left" vertical="center" shrinkToFit="1"/>
    </xf>
    <xf numFmtId="0" fontId="164" fillId="26" borderId="25" xfId="0" applyFont="1" applyFill="1" applyBorder="1" applyAlignment="1" applyProtection="1">
      <alignment horizontal="left" vertical="center" shrinkToFit="1"/>
    </xf>
    <xf numFmtId="0" fontId="165" fillId="0" borderId="25" xfId="0" applyFont="1" applyFill="1" applyBorder="1" applyAlignment="1" applyProtection="1">
      <alignment horizontal="left" vertical="center" shrinkToFit="1"/>
    </xf>
    <xf numFmtId="0" fontId="154" fillId="6" borderId="18" xfId="0" applyFont="1" applyFill="1" applyBorder="1" applyAlignment="1" applyProtection="1">
      <alignment horizontal="center" vertical="center" wrapText="1"/>
    </xf>
    <xf numFmtId="0" fontId="154" fillId="6" borderId="19" xfId="0" applyFont="1" applyFill="1" applyBorder="1" applyAlignment="1" applyProtection="1">
      <alignment horizontal="center" vertical="center" wrapText="1"/>
    </xf>
    <xf numFmtId="0" fontId="154" fillId="6" borderId="6" xfId="0" applyFont="1" applyFill="1" applyBorder="1" applyAlignment="1" applyProtection="1">
      <alignment horizontal="center" vertical="center" wrapText="1"/>
    </xf>
    <xf numFmtId="0" fontId="154" fillId="6" borderId="15" xfId="0" applyFont="1" applyFill="1" applyBorder="1" applyAlignment="1" applyProtection="1">
      <alignment horizontal="center" vertical="center" wrapText="1"/>
    </xf>
    <xf numFmtId="0" fontId="154" fillId="6" borderId="0" xfId="0" applyFont="1" applyFill="1" applyBorder="1" applyAlignment="1" applyProtection="1">
      <alignment horizontal="center" vertical="center" wrapText="1"/>
    </xf>
    <xf numFmtId="0" fontId="154" fillId="6" borderId="12" xfId="0" applyFont="1" applyFill="1" applyBorder="1" applyAlignment="1" applyProtection="1">
      <alignment horizontal="center" vertical="center" wrapText="1"/>
    </xf>
    <xf numFmtId="0" fontId="154" fillId="6" borderId="22" xfId="0" applyFont="1" applyFill="1" applyBorder="1" applyAlignment="1" applyProtection="1">
      <alignment horizontal="center" vertical="center" wrapText="1"/>
    </xf>
    <xf numFmtId="0" fontId="154" fillId="6" borderId="35" xfId="0" applyFont="1" applyFill="1" applyBorder="1" applyAlignment="1" applyProtection="1">
      <alignment horizontal="center" vertical="center" wrapText="1"/>
    </xf>
    <xf numFmtId="0" fontId="154" fillId="6" borderId="11" xfId="0" applyFont="1" applyFill="1" applyBorder="1" applyAlignment="1" applyProtection="1">
      <alignment horizontal="center" vertical="center" wrapText="1"/>
    </xf>
    <xf numFmtId="0" fontId="159" fillId="27" borderId="7" xfId="0" applyFont="1" applyFill="1" applyBorder="1" applyAlignment="1" applyProtection="1">
      <alignment horizontal="center" vertical="center"/>
    </xf>
    <xf numFmtId="0" fontId="157" fillId="26" borderId="30" xfId="0" applyFont="1" applyFill="1" applyBorder="1" applyAlignment="1" applyProtection="1">
      <alignment horizontal="center" vertical="center"/>
    </xf>
    <xf numFmtId="0" fontId="157" fillId="26" borderId="53" xfId="0" applyFont="1" applyFill="1" applyBorder="1" applyAlignment="1" applyProtection="1">
      <alignment horizontal="center" vertical="center"/>
    </xf>
    <xf numFmtId="0" fontId="157" fillId="26" borderId="91" xfId="0" applyFont="1" applyFill="1" applyBorder="1" applyAlignment="1" applyProtection="1">
      <alignment horizontal="center" vertical="center"/>
    </xf>
    <xf numFmtId="0" fontId="157" fillId="26" borderId="28" xfId="0" applyFont="1" applyFill="1" applyBorder="1" applyAlignment="1" applyProtection="1">
      <alignment horizontal="center" vertical="center"/>
    </xf>
    <xf numFmtId="0" fontId="157" fillId="26" borderId="93" xfId="0" applyFont="1" applyFill="1" applyBorder="1" applyAlignment="1" applyProtection="1">
      <alignment horizontal="center" vertical="center"/>
    </xf>
    <xf numFmtId="0" fontId="157" fillId="26" borderId="92" xfId="0" applyFont="1" applyFill="1" applyBorder="1" applyAlignment="1" applyProtection="1">
      <alignment horizontal="center" vertical="center"/>
    </xf>
    <xf numFmtId="0" fontId="157" fillId="26" borderId="28" xfId="0" applyFont="1" applyFill="1" applyBorder="1" applyAlignment="1" applyProtection="1">
      <alignment horizontal="center"/>
    </xf>
    <xf numFmtId="0" fontId="157" fillId="26" borderId="93" xfId="0" applyFont="1" applyFill="1" applyBorder="1" applyAlignment="1" applyProtection="1">
      <alignment horizontal="center"/>
    </xf>
    <xf numFmtId="0" fontId="157" fillId="26" borderId="92" xfId="0" applyFont="1" applyFill="1" applyBorder="1" applyAlignment="1" applyProtection="1">
      <alignment horizontal="center"/>
    </xf>
    <xf numFmtId="0" fontId="157" fillId="26" borderId="54" xfId="0" applyFont="1" applyFill="1" applyBorder="1" applyAlignment="1" applyProtection="1">
      <alignment horizontal="center"/>
    </xf>
    <xf numFmtId="0" fontId="157" fillId="26" borderId="95" xfId="0" applyFont="1" applyFill="1" applyBorder="1" applyAlignment="1" applyProtection="1">
      <alignment horizontal="center"/>
    </xf>
    <xf numFmtId="0" fontId="157" fillId="26" borderId="96" xfId="0" applyFont="1" applyFill="1" applyBorder="1" applyAlignment="1" applyProtection="1">
      <alignment horizontal="center"/>
    </xf>
    <xf numFmtId="0" fontId="159" fillId="27" borderId="29" xfId="0" applyFont="1" applyFill="1" applyBorder="1" applyAlignment="1" applyProtection="1">
      <alignment horizontal="left" vertical="center"/>
    </xf>
    <xf numFmtId="0" fontId="159" fillId="27" borderId="20" xfId="0" applyFont="1" applyFill="1" applyBorder="1" applyAlignment="1" applyProtection="1">
      <alignment horizontal="left" vertical="center"/>
    </xf>
    <xf numFmtId="0" fontId="159" fillId="27" borderId="9" xfId="0" applyFont="1" applyFill="1" applyBorder="1" applyAlignment="1" applyProtection="1">
      <alignment horizontal="left" vertical="center"/>
    </xf>
    <xf numFmtId="0" fontId="164" fillId="26" borderId="27" xfId="0" applyFont="1" applyFill="1" applyBorder="1" applyAlignment="1" applyProtection="1">
      <alignment vertical="center" shrinkToFit="1"/>
    </xf>
    <xf numFmtId="0" fontId="165" fillId="0" borderId="27" xfId="0" applyFont="1" applyFill="1" applyBorder="1" applyAlignment="1" applyProtection="1">
      <alignment horizontal="left" vertical="center" shrinkToFit="1"/>
    </xf>
    <xf numFmtId="0" fontId="164" fillId="26" borderId="28" xfId="0" applyFont="1" applyFill="1" applyBorder="1" applyAlignment="1" applyProtection="1">
      <alignment horizontal="left" vertical="center" shrinkToFit="1"/>
    </xf>
    <xf numFmtId="0" fontId="164" fillId="26" borderId="93" xfId="0" applyFont="1" applyFill="1" applyBorder="1" applyAlignment="1" applyProtection="1">
      <alignment horizontal="left" vertical="center" shrinkToFit="1"/>
    </xf>
    <xf numFmtId="0" fontId="164" fillId="26" borderId="92" xfId="0" applyFont="1" applyFill="1" applyBorder="1" applyAlignment="1" applyProtection="1">
      <alignment horizontal="left" vertical="center" shrinkToFit="1"/>
    </xf>
    <xf numFmtId="0" fontId="154" fillId="0" borderId="221" xfId="0" applyFont="1" applyBorder="1" applyAlignment="1" applyProtection="1">
      <alignment horizontal="left" vertical="center"/>
    </xf>
    <xf numFmtId="0" fontId="154" fillId="6" borderId="20" xfId="0" applyFont="1" applyFill="1" applyBorder="1" applyAlignment="1" applyProtection="1">
      <alignment horizontal="left" vertical="center"/>
    </xf>
    <xf numFmtId="0" fontId="154" fillId="6" borderId="9" xfId="0" applyFont="1" applyFill="1" applyBorder="1" applyAlignment="1" applyProtection="1">
      <alignment horizontal="left" vertical="center"/>
    </xf>
    <xf numFmtId="0" fontId="159" fillId="27" borderId="29" xfId="0" applyFont="1" applyFill="1" applyBorder="1" applyAlignment="1" applyProtection="1">
      <alignment vertical="center" shrinkToFit="1"/>
    </xf>
    <xf numFmtId="0" fontId="159" fillId="27" borderId="20" xfId="0" applyFont="1" applyFill="1" applyBorder="1" applyAlignment="1" applyProtection="1">
      <alignment vertical="center" shrinkToFit="1"/>
    </xf>
    <xf numFmtId="0" fontId="159" fillId="27" borderId="9" xfId="0" applyFont="1" applyFill="1" applyBorder="1" applyAlignment="1" applyProtection="1">
      <alignment vertical="center" shrinkToFit="1"/>
    </xf>
    <xf numFmtId="0" fontId="165" fillId="0" borderId="28" xfId="0" applyFont="1" applyFill="1" applyBorder="1" applyAlignment="1" applyProtection="1">
      <alignment horizontal="left" vertical="center" shrinkToFit="1"/>
    </xf>
    <xf numFmtId="0" fontId="165" fillId="0" borderId="93" xfId="0" applyFont="1" applyFill="1" applyBorder="1" applyAlignment="1" applyProtection="1">
      <alignment horizontal="left" vertical="center" shrinkToFit="1"/>
    </xf>
    <xf numFmtId="0" fontId="165" fillId="0" borderId="92" xfId="0" applyFont="1" applyFill="1" applyBorder="1" applyAlignment="1" applyProtection="1">
      <alignment horizontal="left" vertical="center" shrinkToFit="1"/>
    </xf>
    <xf numFmtId="0" fontId="164" fillId="26" borderId="54" xfId="0" applyFont="1" applyFill="1" applyBorder="1" applyAlignment="1" applyProtection="1">
      <alignment horizontal="left" vertical="center" shrinkToFit="1"/>
    </xf>
    <xf numFmtId="0" fontId="164" fillId="26" borderId="95" xfId="0" applyFont="1" applyFill="1" applyBorder="1" applyAlignment="1" applyProtection="1">
      <alignment horizontal="left" vertical="center" shrinkToFit="1"/>
    </xf>
    <xf numFmtId="0" fontId="164" fillId="26" borderId="96" xfId="0" applyFont="1" applyFill="1" applyBorder="1" applyAlignment="1" applyProtection="1">
      <alignment horizontal="left" vertical="center" shrinkToFit="1"/>
    </xf>
    <xf numFmtId="0" fontId="165" fillId="0" borderId="54" xfId="0" applyFont="1" applyFill="1" applyBorder="1" applyAlignment="1" applyProtection="1">
      <alignment horizontal="left" vertical="center" shrinkToFit="1"/>
    </xf>
    <xf numFmtId="0" fontId="165" fillId="0" borderId="95" xfId="0" applyFont="1" applyFill="1" applyBorder="1" applyAlignment="1" applyProtection="1">
      <alignment horizontal="left" vertical="center" shrinkToFit="1"/>
    </xf>
    <xf numFmtId="0" fontId="165" fillId="0" borderId="96" xfId="0" applyFont="1" applyFill="1" applyBorder="1" applyAlignment="1" applyProtection="1">
      <alignment horizontal="left" vertical="center" shrinkToFit="1"/>
    </xf>
    <xf numFmtId="0" fontId="164" fillId="26" borderId="30" xfId="0" applyFont="1" applyFill="1" applyBorder="1" applyAlignment="1" applyProtection="1">
      <alignment horizontal="left" vertical="center" shrinkToFit="1"/>
    </xf>
    <xf numFmtId="0" fontId="164" fillId="26" borderId="53" xfId="0" applyFont="1" applyFill="1" applyBorder="1" applyAlignment="1" applyProtection="1">
      <alignment horizontal="left" vertical="center" shrinkToFit="1"/>
    </xf>
    <xf numFmtId="0" fontId="164" fillId="26" borderId="91" xfId="0" applyFont="1" applyFill="1" applyBorder="1" applyAlignment="1" applyProtection="1">
      <alignment horizontal="left" vertical="center" shrinkToFit="1"/>
    </xf>
    <xf numFmtId="0" fontId="165" fillId="0" borderId="30" xfId="0" applyFont="1" applyFill="1" applyBorder="1" applyAlignment="1" applyProtection="1">
      <alignment horizontal="left" vertical="center" shrinkToFit="1"/>
    </xf>
    <xf numFmtId="0" fontId="165" fillId="0" borderId="53" xfId="0" applyFont="1" applyFill="1" applyBorder="1" applyAlignment="1" applyProtection="1">
      <alignment horizontal="left" vertical="center" shrinkToFit="1"/>
    </xf>
    <xf numFmtId="0" fontId="165" fillId="0" borderId="91" xfId="0" applyFont="1" applyFill="1" applyBorder="1" applyAlignment="1" applyProtection="1">
      <alignment horizontal="left" vertical="center" shrinkToFit="1"/>
    </xf>
    <xf numFmtId="0" fontId="157" fillId="6" borderId="18" xfId="0" applyFont="1" applyFill="1" applyBorder="1" applyAlignment="1" applyProtection="1">
      <alignment horizontal="center" vertical="center" textRotation="255" wrapText="1"/>
    </xf>
    <xf numFmtId="0" fontId="157" fillId="6" borderId="195" xfId="0" applyFont="1" applyFill="1" applyBorder="1" applyAlignment="1" applyProtection="1">
      <alignment horizontal="center" vertical="center" textRotation="255" wrapText="1"/>
    </xf>
    <xf numFmtId="0" fontId="157" fillId="6" borderId="15" xfId="0" applyFont="1" applyFill="1" applyBorder="1" applyAlignment="1" applyProtection="1">
      <alignment horizontal="center" vertical="center" textRotation="255" wrapText="1"/>
    </xf>
    <xf numFmtId="0" fontId="157" fillId="6" borderId="196" xfId="0" applyFont="1" applyFill="1" applyBorder="1" applyAlignment="1" applyProtection="1">
      <alignment horizontal="center" vertical="center" textRotation="255" wrapText="1"/>
    </xf>
    <xf numFmtId="0" fontId="157" fillId="6" borderId="22" xfId="0" applyFont="1" applyFill="1" applyBorder="1" applyAlignment="1" applyProtection="1">
      <alignment horizontal="center" vertical="center" textRotation="255" wrapText="1"/>
    </xf>
    <xf numFmtId="0" fontId="157" fillId="6" borderId="198" xfId="0" applyFont="1" applyFill="1" applyBorder="1" applyAlignment="1" applyProtection="1">
      <alignment horizontal="center" vertical="center" textRotation="255" wrapText="1"/>
    </xf>
    <xf numFmtId="49" fontId="154" fillId="6" borderId="18" xfId="0" applyNumberFormat="1" applyFont="1" applyFill="1" applyBorder="1" applyAlignment="1" applyProtection="1">
      <alignment horizontal="center" vertical="center" textRotation="255" wrapText="1"/>
    </xf>
    <xf numFmtId="49" fontId="154" fillId="6" borderId="195" xfId="0" applyNumberFormat="1" applyFont="1" applyFill="1" applyBorder="1" applyAlignment="1" applyProtection="1">
      <alignment horizontal="center" vertical="center" textRotation="255" wrapText="1"/>
    </xf>
    <xf numFmtId="49" fontId="154" fillId="6" borderId="15" xfId="0" applyNumberFormat="1" applyFont="1" applyFill="1" applyBorder="1" applyAlignment="1" applyProtection="1">
      <alignment horizontal="center" vertical="center" textRotation="255" wrapText="1"/>
    </xf>
    <xf numFmtId="49" fontId="154" fillId="6" borderId="196" xfId="0" applyNumberFormat="1" applyFont="1" applyFill="1" applyBorder="1" applyAlignment="1" applyProtection="1">
      <alignment horizontal="center" vertical="center" textRotation="255" wrapText="1"/>
    </xf>
    <xf numFmtId="49" fontId="154" fillId="6" borderId="22" xfId="0" applyNumberFormat="1" applyFont="1" applyFill="1" applyBorder="1" applyAlignment="1" applyProtection="1">
      <alignment horizontal="center" vertical="center" textRotation="255" wrapText="1"/>
    </xf>
    <xf numFmtId="49" fontId="154" fillId="6" borderId="198" xfId="0" applyNumberFormat="1" applyFont="1" applyFill="1" applyBorder="1" applyAlignment="1" applyProtection="1">
      <alignment horizontal="center" vertical="center" textRotation="255" wrapText="1"/>
    </xf>
    <xf numFmtId="0" fontId="157" fillId="6" borderId="81" xfId="0" applyFont="1" applyFill="1" applyBorder="1" applyAlignment="1" applyProtection="1">
      <alignment horizontal="center" vertical="center"/>
    </xf>
    <xf numFmtId="0" fontId="157" fillId="6" borderId="197" xfId="0" applyFont="1" applyFill="1" applyBorder="1" applyAlignment="1" applyProtection="1">
      <alignment horizontal="center" vertical="center"/>
    </xf>
    <xf numFmtId="0" fontId="157" fillId="6" borderId="80" xfId="0" applyFont="1" applyFill="1" applyBorder="1" applyAlignment="1" applyProtection="1">
      <alignment horizontal="center" vertical="center"/>
    </xf>
    <xf numFmtId="0" fontId="164" fillId="26" borderId="242" xfId="0" applyFont="1" applyFill="1" applyBorder="1" applyAlignment="1" applyProtection="1">
      <alignment horizontal="left" vertical="center" shrinkToFit="1"/>
    </xf>
    <xf numFmtId="0" fontId="164" fillId="26" borderId="294" xfId="0" applyFont="1" applyFill="1" applyBorder="1" applyAlignment="1" applyProtection="1">
      <alignment horizontal="left" vertical="center" shrinkToFit="1"/>
    </xf>
    <xf numFmtId="0" fontId="164" fillId="26" borderId="94" xfId="0" applyFont="1" applyFill="1" applyBorder="1" applyAlignment="1" applyProtection="1">
      <alignment horizontal="left" vertical="center" shrinkToFit="1"/>
    </xf>
    <xf numFmtId="0" fontId="165" fillId="0" borderId="242" xfId="0" applyFont="1" applyFill="1" applyBorder="1" applyAlignment="1" applyProtection="1">
      <alignment horizontal="left" vertical="center" shrinkToFit="1"/>
    </xf>
    <xf numFmtId="0" fontId="165" fillId="0" borderId="294" xfId="0" applyFont="1" applyFill="1" applyBorder="1" applyAlignment="1" applyProtection="1">
      <alignment horizontal="left" vertical="center" shrinkToFit="1"/>
    </xf>
    <xf numFmtId="0" fontId="165" fillId="0" borderId="94" xfId="0" applyFont="1" applyFill="1" applyBorder="1" applyAlignment="1" applyProtection="1">
      <alignment horizontal="left" vertical="center" shrinkToFit="1"/>
    </xf>
    <xf numFmtId="0" fontId="164" fillId="26" borderId="50" xfId="0" applyFont="1" applyFill="1" applyBorder="1" applyAlignment="1" applyProtection="1">
      <alignment horizontal="left" vertical="center" shrinkToFit="1"/>
    </xf>
    <xf numFmtId="0" fontId="164" fillId="26" borderId="36" xfId="0" applyFont="1" applyFill="1" applyBorder="1" applyAlignment="1" applyProtection="1">
      <alignment horizontal="left" vertical="center" shrinkToFit="1"/>
    </xf>
    <xf numFmtId="0" fontId="164" fillId="26" borderId="97" xfId="0" applyFont="1" applyFill="1" applyBorder="1" applyAlignment="1" applyProtection="1">
      <alignment horizontal="left" vertical="center" shrinkToFit="1"/>
    </xf>
    <xf numFmtId="0" fontId="165" fillId="0" borderId="50" xfId="0" applyFont="1" applyFill="1" applyBorder="1" applyAlignment="1" applyProtection="1">
      <alignment horizontal="left" vertical="center" shrinkToFit="1"/>
    </xf>
    <xf numFmtId="0" fontId="165" fillId="0" borderId="36" xfId="0" applyFont="1" applyFill="1" applyBorder="1" applyAlignment="1" applyProtection="1">
      <alignment horizontal="left" vertical="center" shrinkToFit="1"/>
    </xf>
    <xf numFmtId="0" fontId="165" fillId="0" borderId="97" xfId="0" applyFont="1" applyFill="1" applyBorder="1" applyAlignment="1" applyProtection="1">
      <alignment horizontal="left" vertical="center" shrinkToFit="1"/>
    </xf>
    <xf numFmtId="0" fontId="159" fillId="27" borderId="29" xfId="0" applyFont="1" applyFill="1" applyBorder="1" applyAlignment="1" applyProtection="1">
      <alignment horizontal="left" vertical="center" shrinkToFit="1"/>
    </xf>
    <xf numFmtId="0" fontId="159" fillId="27" borderId="20" xfId="0" applyFont="1" applyFill="1" applyBorder="1" applyAlignment="1" applyProtection="1">
      <alignment horizontal="left" vertical="center" shrinkToFit="1"/>
    </xf>
    <xf numFmtId="0" fontId="159" fillId="27" borderId="9" xfId="0" applyFont="1" applyFill="1" applyBorder="1" applyAlignment="1" applyProtection="1">
      <alignment horizontal="left" vertical="center" shrinkToFit="1"/>
    </xf>
    <xf numFmtId="0" fontId="165" fillId="0" borderId="19" xfId="0" applyFont="1" applyFill="1" applyBorder="1" applyAlignment="1" applyProtection="1">
      <alignment horizontal="left" vertical="center" shrinkToFit="1"/>
    </xf>
    <xf numFmtId="0" fontId="165" fillId="0" borderId="6" xfId="0" applyFont="1" applyFill="1" applyBorder="1" applyAlignment="1" applyProtection="1">
      <alignment horizontal="left" vertical="center" shrinkToFit="1"/>
    </xf>
    <xf numFmtId="0" fontId="165" fillId="0" borderId="28" xfId="0" applyFont="1" applyBorder="1" applyAlignment="1" applyProtection="1">
      <alignment horizontal="left" vertical="center" shrinkToFit="1"/>
    </xf>
    <xf numFmtId="0" fontId="165" fillId="0" borderId="93" xfId="0" applyFont="1" applyBorder="1" applyAlignment="1" applyProtection="1">
      <alignment horizontal="left" vertical="center" shrinkToFit="1"/>
    </xf>
    <xf numFmtId="0" fontId="165" fillId="0" borderId="92" xfId="0" applyFont="1" applyBorder="1" applyAlignment="1" applyProtection="1">
      <alignment horizontal="left" vertical="center" shrinkToFit="1"/>
    </xf>
    <xf numFmtId="0" fontId="157" fillId="26" borderId="27" xfId="0" applyFont="1" applyFill="1" applyBorder="1" applyAlignment="1" applyProtection="1">
      <alignment horizontal="center" vertical="center" shrinkToFit="1"/>
    </xf>
    <xf numFmtId="0" fontId="157" fillId="26" borderId="26" xfId="0" applyFont="1" applyFill="1" applyBorder="1" applyAlignment="1" applyProtection="1">
      <alignment horizontal="center" vertical="center" shrinkToFit="1"/>
    </xf>
    <xf numFmtId="0" fontId="157" fillId="26" borderId="28" xfId="0" applyFont="1" applyFill="1" applyBorder="1" applyAlignment="1" applyProtection="1">
      <alignment horizontal="center" vertical="center" shrinkToFit="1"/>
    </xf>
    <xf numFmtId="0" fontId="157" fillId="26" borderId="93" xfId="0" applyFont="1" applyFill="1" applyBorder="1" applyAlignment="1" applyProtection="1">
      <alignment horizontal="center" vertical="center" shrinkToFit="1"/>
    </xf>
    <xf numFmtId="0" fontId="157" fillId="26" borderId="92" xfId="0" applyFont="1" applyFill="1" applyBorder="1" applyAlignment="1" applyProtection="1">
      <alignment horizontal="center" vertical="center" shrinkToFit="1"/>
    </xf>
    <xf numFmtId="0" fontId="155" fillId="6" borderId="0" xfId="0" applyFont="1" applyFill="1" applyBorder="1" applyAlignment="1" applyProtection="1">
      <alignment horizontal="center" vertical="center" wrapText="1"/>
    </xf>
    <xf numFmtId="0" fontId="157" fillId="26" borderId="29" xfId="0" applyFont="1" applyFill="1" applyBorder="1" applyAlignment="1" applyProtection="1">
      <alignment horizontal="left" vertical="center"/>
    </xf>
    <xf numFmtId="0" fontId="157" fillId="26" borderId="9" xfId="0" applyFont="1" applyFill="1" applyBorder="1" applyAlignment="1" applyProtection="1">
      <alignment horizontal="left" vertical="center"/>
    </xf>
    <xf numFmtId="0" fontId="154" fillId="0" borderId="0" xfId="0" applyFont="1" applyAlignment="1" applyProtection="1">
      <alignment horizontal="left" vertical="center"/>
    </xf>
    <xf numFmtId="0" fontId="157" fillId="26" borderId="25" xfId="0" applyFont="1" applyFill="1" applyBorder="1" applyAlignment="1" applyProtection="1">
      <alignment horizontal="center" vertical="center" shrinkToFit="1"/>
    </xf>
    <xf numFmtId="0" fontId="160" fillId="26" borderId="26" xfId="0" applyFont="1" applyFill="1" applyBorder="1" applyAlignment="1" applyProtection="1">
      <alignment horizontal="center" vertical="center" shrinkToFit="1"/>
    </xf>
    <xf numFmtId="0" fontId="157" fillId="26" borderId="24" xfId="0" applyFont="1" applyFill="1" applyBorder="1" applyAlignment="1" applyProtection="1">
      <alignment horizontal="center" vertical="center" shrinkToFit="1"/>
    </xf>
    <xf numFmtId="0" fontId="157" fillId="26" borderId="242" xfId="0" applyFont="1" applyFill="1" applyBorder="1" applyAlignment="1" applyProtection="1">
      <alignment horizontal="center" vertical="center" shrinkToFit="1"/>
    </xf>
    <xf numFmtId="0" fontId="154" fillId="0" borderId="294" xfId="0" applyFont="1" applyBorder="1" applyAlignment="1" applyProtection="1">
      <alignment horizontal="center" vertical="center" shrinkToFit="1"/>
    </xf>
    <xf numFmtId="0" fontId="154" fillId="0" borderId="94" xfId="0" applyFont="1" applyBorder="1" applyAlignment="1" applyProtection="1">
      <alignment horizontal="center" vertical="center" shrinkToFit="1"/>
    </xf>
    <xf numFmtId="0" fontId="157" fillId="26" borderId="7" xfId="0" applyFont="1" applyFill="1" applyBorder="1" applyAlignment="1" applyProtection="1">
      <alignment horizontal="center" vertical="center"/>
    </xf>
    <xf numFmtId="0" fontId="157" fillId="26" borderId="29" xfId="0" applyFont="1" applyFill="1" applyBorder="1" applyAlignment="1" applyProtection="1">
      <alignment horizontal="center" vertical="center"/>
    </xf>
    <xf numFmtId="0" fontId="157" fillId="26" borderId="76" xfId="0" applyFont="1" applyFill="1" applyBorder="1" applyAlignment="1" applyProtection="1">
      <alignment horizontal="center" vertical="center"/>
    </xf>
    <xf numFmtId="0" fontId="157" fillId="26" borderId="30" xfId="0" applyFont="1" applyFill="1" applyBorder="1" applyAlignment="1" applyProtection="1">
      <alignment horizontal="center" vertical="center" shrinkToFit="1"/>
    </xf>
    <xf numFmtId="0" fontId="157" fillId="26" borderId="53" xfId="0" applyFont="1" applyFill="1" applyBorder="1" applyAlignment="1" applyProtection="1">
      <alignment horizontal="center" vertical="center" shrinkToFit="1"/>
    </xf>
    <xf numFmtId="0" fontId="157" fillId="26" borderId="91" xfId="0" applyFont="1" applyFill="1" applyBorder="1" applyAlignment="1" applyProtection="1">
      <alignment horizontal="center" vertical="center" shrinkToFit="1"/>
    </xf>
    <xf numFmtId="0" fontId="162" fillId="34" borderId="18" xfId="0" applyFont="1" applyFill="1" applyBorder="1" applyAlignment="1" applyProtection="1">
      <alignment horizontal="center"/>
    </xf>
    <xf numFmtId="0" fontId="162" fillId="34" borderId="19" xfId="0" applyFont="1" applyFill="1" applyBorder="1" applyAlignment="1" applyProtection="1">
      <alignment horizontal="center"/>
    </xf>
    <xf numFmtId="0" fontId="162" fillId="34" borderId="6" xfId="0" applyFont="1" applyFill="1" applyBorder="1" applyAlignment="1" applyProtection="1">
      <alignment horizontal="center"/>
    </xf>
    <xf numFmtId="0" fontId="162" fillId="26" borderId="28" xfId="0" applyFont="1" applyFill="1" applyBorder="1" applyAlignment="1" applyProtection="1">
      <alignment horizontal="center"/>
    </xf>
    <xf numFmtId="0" fontId="162" fillId="26" borderId="93" xfId="0" applyFont="1" applyFill="1" applyBorder="1" applyAlignment="1" applyProtection="1">
      <alignment horizontal="center"/>
    </xf>
    <xf numFmtId="0" fontId="162" fillId="26" borderId="92" xfId="0" applyFont="1" applyFill="1" applyBorder="1" applyAlignment="1" applyProtection="1">
      <alignment horizontal="center"/>
    </xf>
    <xf numFmtId="0" fontId="162" fillId="34" borderId="28" xfId="0" applyFont="1" applyFill="1" applyBorder="1" applyAlignment="1" applyProtection="1">
      <alignment horizontal="center"/>
    </xf>
    <xf numFmtId="0" fontId="162" fillId="34" borderId="93" xfId="0" applyFont="1" applyFill="1" applyBorder="1" applyAlignment="1" applyProtection="1">
      <alignment horizontal="center"/>
    </xf>
    <xf numFmtId="0" fontId="162" fillId="34" borderId="92" xfId="0" applyFont="1" applyFill="1" applyBorder="1" applyAlignment="1" applyProtection="1">
      <alignment horizontal="center"/>
    </xf>
    <xf numFmtId="0" fontId="162" fillId="26" borderId="15" xfId="0" applyFont="1" applyFill="1" applyBorder="1" applyAlignment="1" applyProtection="1">
      <alignment horizontal="center"/>
    </xf>
    <xf numFmtId="0" fontId="162" fillId="26" borderId="0" xfId="0" applyFont="1" applyFill="1" applyBorder="1" applyAlignment="1" applyProtection="1">
      <alignment horizontal="center"/>
    </xf>
    <xf numFmtId="0" fontId="162" fillId="26" borderId="12" xfId="0" applyFont="1" applyFill="1" applyBorder="1" applyAlignment="1" applyProtection="1">
      <alignment horizontal="center"/>
    </xf>
    <xf numFmtId="0" fontId="154" fillId="26" borderId="93" xfId="0" applyFont="1" applyFill="1" applyBorder="1" applyAlignment="1" applyProtection="1">
      <alignment horizontal="center" vertical="center"/>
    </xf>
    <xf numFmtId="0" fontId="154" fillId="26" borderId="92" xfId="0" applyFont="1" applyFill="1" applyBorder="1" applyAlignment="1" applyProtection="1">
      <alignment horizontal="center" vertical="center"/>
    </xf>
    <xf numFmtId="0" fontId="157" fillId="26" borderId="54" xfId="0" applyFont="1" applyFill="1" applyBorder="1" applyAlignment="1" applyProtection="1">
      <alignment horizontal="center" vertical="center" shrinkToFit="1"/>
    </xf>
    <xf numFmtId="0" fontId="157" fillId="26" borderId="95" xfId="0" applyFont="1" applyFill="1" applyBorder="1" applyAlignment="1" applyProtection="1">
      <alignment horizontal="center" vertical="center" shrinkToFit="1"/>
    </xf>
    <xf numFmtId="0" fontId="157" fillId="26" borderId="96" xfId="0" applyFont="1" applyFill="1" applyBorder="1" applyAlignment="1" applyProtection="1">
      <alignment horizontal="center" vertical="center" shrinkToFit="1"/>
    </xf>
    <xf numFmtId="0" fontId="162" fillId="34" borderId="22" xfId="0" applyFont="1" applyFill="1" applyBorder="1" applyAlignment="1" applyProtection="1">
      <alignment horizontal="center"/>
    </xf>
    <xf numFmtId="0" fontId="162" fillId="34" borderId="35" xfId="0" applyFont="1" applyFill="1" applyBorder="1" applyAlignment="1" applyProtection="1">
      <alignment horizontal="center"/>
    </xf>
    <xf numFmtId="0" fontId="162" fillId="34" borderId="11" xfId="0" applyFont="1" applyFill="1" applyBorder="1" applyAlignment="1" applyProtection="1">
      <alignment horizontal="center"/>
    </xf>
    <xf numFmtId="0" fontId="159" fillId="27" borderId="29" xfId="0" applyFont="1" applyFill="1" applyBorder="1" applyAlignment="1" applyProtection="1">
      <alignment horizontal="center" vertical="center"/>
    </xf>
    <xf numFmtId="0" fontId="159" fillId="27" borderId="20" xfId="0" applyFont="1" applyFill="1" applyBorder="1" applyAlignment="1" applyProtection="1">
      <alignment horizontal="center" vertical="center"/>
    </xf>
    <xf numFmtId="0" fontId="162" fillId="26" borderId="22" xfId="0" applyFont="1" applyFill="1" applyBorder="1" applyAlignment="1" applyProtection="1">
      <alignment horizontal="center"/>
    </xf>
    <xf numFmtId="0" fontId="162" fillId="26" borderId="35" xfId="0" applyFont="1" applyFill="1" applyBorder="1" applyAlignment="1" applyProtection="1">
      <alignment horizontal="center"/>
    </xf>
    <xf numFmtId="0" fontId="162" fillId="26" borderId="11" xfId="0" applyFont="1" applyFill="1" applyBorder="1" applyAlignment="1" applyProtection="1">
      <alignment horizontal="center"/>
    </xf>
    <xf numFmtId="0" fontId="159" fillId="27" borderId="9" xfId="0" applyFont="1" applyFill="1" applyBorder="1" applyAlignment="1" applyProtection="1">
      <alignment horizontal="center" vertical="center"/>
    </xf>
    <xf numFmtId="0" fontId="162" fillId="34" borderId="54" xfId="0" applyFont="1" applyFill="1" applyBorder="1" applyAlignment="1" applyProtection="1">
      <alignment horizontal="center"/>
    </xf>
    <xf numFmtId="0" fontId="162" fillId="34" borderId="95" xfId="0" applyFont="1" applyFill="1" applyBorder="1" applyAlignment="1" applyProtection="1">
      <alignment horizontal="center"/>
    </xf>
    <xf numFmtId="0" fontId="162" fillId="34" borderId="96" xfId="0" applyFont="1" applyFill="1" applyBorder="1" applyAlignment="1" applyProtection="1">
      <alignment horizontal="center"/>
    </xf>
    <xf numFmtId="0" fontId="157" fillId="0" borderId="0" xfId="0" applyFont="1" applyAlignment="1" applyProtection="1">
      <alignment horizontal="left" vertical="center" wrapText="1" indent="1"/>
    </xf>
    <xf numFmtId="0" fontId="157" fillId="6" borderId="7" xfId="0" applyFont="1" applyFill="1" applyBorder="1" applyAlignment="1" applyProtection="1">
      <alignment horizontal="center" vertical="center"/>
    </xf>
    <xf numFmtId="0" fontId="157" fillId="0" borderId="0" xfId="0" applyFont="1" applyFill="1" applyAlignment="1" applyProtection="1">
      <alignment horizontal="center" vertical="center"/>
    </xf>
    <xf numFmtId="0" fontId="154" fillId="26" borderId="54" xfId="0" applyFont="1" applyFill="1" applyBorder="1" applyAlignment="1" applyProtection="1">
      <alignment horizontal="center"/>
    </xf>
    <xf numFmtId="0" fontId="154" fillId="26" borderId="95" xfId="0" applyFont="1" applyFill="1" applyBorder="1" applyAlignment="1" applyProtection="1">
      <alignment horizontal="center"/>
    </xf>
    <xf numFmtId="0" fontId="154" fillId="26" borderId="96" xfId="0" applyFont="1" applyFill="1" applyBorder="1" applyAlignment="1" applyProtection="1">
      <alignment horizontal="center"/>
    </xf>
    <xf numFmtId="0" fontId="164" fillId="26" borderId="26" xfId="0" applyFont="1" applyFill="1" applyBorder="1" applyAlignment="1" applyProtection="1">
      <alignment vertical="center" shrinkToFit="1"/>
    </xf>
    <xf numFmtId="0" fontId="164" fillId="26" borderId="24" xfId="0" applyFont="1" applyFill="1" applyBorder="1" applyAlignment="1" applyProtection="1">
      <alignment vertical="center" shrinkToFit="1"/>
    </xf>
    <xf numFmtId="0" fontId="165" fillId="0" borderId="24" xfId="0" applyFont="1" applyFill="1" applyBorder="1" applyAlignment="1" applyProtection="1">
      <alignment horizontal="left" vertical="center" shrinkToFit="1"/>
    </xf>
    <xf numFmtId="0" fontId="164" fillId="26" borderId="25" xfId="0" applyFont="1" applyFill="1" applyBorder="1" applyAlignment="1" applyProtection="1">
      <alignment vertical="center" shrinkToFit="1"/>
    </xf>
    <xf numFmtId="0" fontId="164" fillId="26" borderId="10" xfId="0" applyFont="1" applyFill="1" applyBorder="1" applyAlignment="1" applyProtection="1">
      <alignment vertical="center" shrinkToFit="1"/>
    </xf>
    <xf numFmtId="0" fontId="165" fillId="0" borderId="10" xfId="0" applyFont="1" applyFill="1" applyBorder="1" applyAlignment="1" applyProtection="1">
      <alignment horizontal="left" vertical="center" shrinkToFit="1"/>
    </xf>
    <xf numFmtId="0" fontId="164" fillId="26" borderId="27" xfId="0" applyFont="1" applyFill="1" applyBorder="1" applyAlignment="1" applyProtection="1">
      <alignment horizontal="left" vertical="center" shrinkToFit="1"/>
    </xf>
    <xf numFmtId="0" fontId="164" fillId="26" borderId="24" xfId="0" applyFont="1" applyFill="1" applyBorder="1" applyAlignment="1" applyProtection="1">
      <alignment horizontal="left" vertical="center" shrinkToFit="1"/>
    </xf>
    <xf numFmtId="0" fontId="164" fillId="26" borderId="28" xfId="0" applyFont="1" applyFill="1" applyBorder="1" applyAlignment="1" applyProtection="1">
      <alignment horizontal="left" vertical="center"/>
    </xf>
    <xf numFmtId="0" fontId="154" fillId="0" borderId="93" xfId="0" applyFont="1" applyBorder="1" applyAlignment="1" applyProtection="1">
      <alignment horizontal="left" vertical="center"/>
    </xf>
    <xf numFmtId="0" fontId="154" fillId="0" borderId="92" xfId="0" applyFont="1" applyBorder="1" applyAlignment="1" applyProtection="1">
      <alignment horizontal="left" vertical="center"/>
    </xf>
    <xf numFmtId="0" fontId="165" fillId="0" borderId="28" xfId="0" applyFont="1" applyFill="1" applyBorder="1" applyAlignment="1" applyProtection="1">
      <alignment horizontal="left" vertical="center"/>
    </xf>
    <xf numFmtId="0" fontId="165" fillId="0" borderId="98" xfId="0" applyFont="1" applyFill="1" applyBorder="1" applyAlignment="1" applyProtection="1">
      <alignment horizontal="left" vertical="center" shrinkToFit="1"/>
    </xf>
    <xf numFmtId="0" fontId="154" fillId="0" borderId="93" xfId="0" applyFont="1" applyFill="1" applyBorder="1" applyAlignment="1" applyProtection="1">
      <alignment horizontal="left" vertical="center"/>
    </xf>
    <xf numFmtId="0" fontId="154" fillId="0" borderId="92" xfId="0" applyFont="1" applyFill="1" applyBorder="1" applyAlignment="1" applyProtection="1">
      <alignment horizontal="left" vertical="center"/>
    </xf>
    <xf numFmtId="0" fontId="164" fillId="26" borderId="18" xfId="0" applyFont="1" applyFill="1" applyBorder="1" applyAlignment="1" applyProtection="1">
      <alignment horizontal="left" vertical="center" shrinkToFit="1"/>
    </xf>
    <xf numFmtId="0" fontId="164" fillId="26" borderId="19" xfId="0" applyFont="1" applyFill="1" applyBorder="1" applyAlignment="1" applyProtection="1">
      <alignment horizontal="left" vertical="center" shrinkToFit="1"/>
    </xf>
    <xf numFmtId="0" fontId="164" fillId="26" borderId="6" xfId="0" applyFont="1" applyFill="1" applyBorder="1" applyAlignment="1" applyProtection="1">
      <alignment horizontal="left" vertical="center" shrinkToFit="1"/>
    </xf>
    <xf numFmtId="0" fontId="165" fillId="0" borderId="4" xfId="0" applyFont="1" applyFill="1" applyBorder="1" applyAlignment="1" applyProtection="1">
      <alignment horizontal="left" vertical="center" shrinkToFit="1"/>
    </xf>
    <xf numFmtId="0" fontId="165" fillId="0" borderId="50" xfId="0" applyFont="1" applyBorder="1" applyAlignment="1" applyProtection="1">
      <alignment horizontal="left" vertical="center" shrinkToFit="1"/>
    </xf>
    <xf numFmtId="0" fontId="165" fillId="0" borderId="36" xfId="0" applyFont="1" applyBorder="1" applyAlignment="1" applyProtection="1">
      <alignment horizontal="left" vertical="center" shrinkToFit="1"/>
    </xf>
    <xf numFmtId="0" fontId="165" fillId="0" borderId="97" xfId="0" applyFont="1" applyBorder="1" applyAlignment="1" applyProtection="1">
      <alignment horizontal="left" vertical="center" shrinkToFit="1"/>
    </xf>
    <xf numFmtId="0" fontId="165" fillId="0" borderId="18" xfId="0" applyFont="1" applyFill="1" applyBorder="1" applyAlignment="1" applyProtection="1">
      <alignment horizontal="left" vertical="center" shrinkToFit="1"/>
    </xf>
    <xf numFmtId="0" fontId="157" fillId="6" borderId="18" xfId="0" applyFont="1" applyFill="1" applyBorder="1" applyAlignment="1" applyProtection="1">
      <alignment horizontal="center" vertical="center"/>
    </xf>
    <xf numFmtId="0" fontId="157" fillId="6" borderId="22" xfId="0" applyFont="1" applyFill="1" applyBorder="1" applyAlignment="1" applyProtection="1">
      <alignment horizontal="center" vertical="center"/>
    </xf>
    <xf numFmtId="0" fontId="164" fillId="26" borderId="28" xfId="0" applyFont="1" applyFill="1" applyBorder="1" applyAlignment="1">
      <alignment horizontal="left" vertical="center" shrinkToFit="1"/>
    </xf>
    <xf numFmtId="0" fontId="164" fillId="26" borderId="93" xfId="0" applyFont="1" applyFill="1" applyBorder="1" applyAlignment="1">
      <alignment horizontal="left" vertical="center" shrinkToFit="1"/>
    </xf>
    <xf numFmtId="0" fontId="164" fillId="26" borderId="92" xfId="0" applyFont="1" applyFill="1" applyBorder="1" applyAlignment="1">
      <alignment horizontal="left" vertical="center" shrinkToFit="1"/>
    </xf>
    <xf numFmtId="0" fontId="165" fillId="0" borderId="93" xfId="0" applyFont="1" applyBorder="1" applyAlignment="1">
      <alignment horizontal="left" vertical="center" shrinkToFit="1"/>
    </xf>
    <xf numFmtId="0" fontId="165" fillId="0" borderId="92" xfId="0" applyFont="1" applyBorder="1" applyAlignment="1">
      <alignment horizontal="left" vertical="center" shrinkToFit="1"/>
    </xf>
    <xf numFmtId="0" fontId="164" fillId="26" borderId="22" xfId="0" applyFont="1" applyFill="1" applyBorder="1" applyAlignment="1" applyProtection="1">
      <alignment horizontal="left" vertical="center" shrinkToFit="1"/>
    </xf>
    <xf numFmtId="0" fontId="164" fillId="26" borderId="35" xfId="0" applyFont="1" applyFill="1" applyBorder="1" applyAlignment="1" applyProtection="1">
      <alignment horizontal="left" vertical="center" shrinkToFit="1"/>
    </xf>
    <xf numFmtId="0" fontId="164" fillId="26" borderId="11" xfId="0" applyFont="1" applyFill="1" applyBorder="1" applyAlignment="1" applyProtection="1">
      <alignment horizontal="left" vertical="center" shrinkToFit="1"/>
    </xf>
    <xf numFmtId="0" fontId="165" fillId="0" borderId="35" xfId="0" applyFont="1" applyFill="1" applyBorder="1" applyAlignment="1" applyProtection="1">
      <alignment horizontal="left" vertical="center" shrinkToFit="1"/>
    </xf>
    <xf numFmtId="0" fontId="165" fillId="0" borderId="11" xfId="0" applyFont="1" applyFill="1" applyBorder="1" applyAlignment="1" applyProtection="1">
      <alignment horizontal="left" vertical="center" shrinkToFit="1"/>
    </xf>
    <xf numFmtId="0" fontId="157" fillId="0" borderId="0" xfId="0" applyFont="1" applyProtection="1"/>
    <xf numFmtId="0" fontId="157" fillId="26" borderId="22" xfId="0" applyFont="1" applyFill="1" applyBorder="1" applyAlignment="1" applyProtection="1">
      <alignment horizontal="center"/>
    </xf>
    <xf numFmtId="0" fontId="157" fillId="26" borderId="35" xfId="0" applyFont="1" applyFill="1" applyBorder="1" applyAlignment="1" applyProtection="1">
      <alignment horizontal="center"/>
    </xf>
    <xf numFmtId="0" fontId="157" fillId="26" borderId="11" xfId="0" applyFont="1" applyFill="1" applyBorder="1" applyAlignment="1" applyProtection="1">
      <alignment horizontal="center"/>
    </xf>
    <xf numFmtId="0" fontId="157" fillId="26" borderId="18" xfId="0" applyFont="1" applyFill="1" applyBorder="1" applyAlignment="1" applyProtection="1">
      <alignment horizontal="center" vertical="center"/>
    </xf>
    <xf numFmtId="0" fontId="157" fillId="26" borderId="19" xfId="0" applyFont="1" applyFill="1" applyBorder="1" applyAlignment="1" applyProtection="1">
      <alignment horizontal="center" vertical="center"/>
    </xf>
    <xf numFmtId="0" fontId="157" fillId="26" borderId="6" xfId="0" applyFont="1" applyFill="1" applyBorder="1" applyAlignment="1" applyProtection="1">
      <alignment horizontal="center" vertical="center"/>
    </xf>
    <xf numFmtId="0" fontId="154" fillId="26" borderId="28" xfId="0" applyFont="1" applyFill="1" applyBorder="1" applyAlignment="1" applyProtection="1">
      <alignment horizontal="center"/>
    </xf>
    <xf numFmtId="0" fontId="154" fillId="26" borderId="93" xfId="0" applyFont="1" applyFill="1" applyBorder="1" applyAlignment="1" applyProtection="1">
      <alignment horizontal="center"/>
    </xf>
    <xf numFmtId="0" fontId="154" fillId="26" borderId="92" xfId="0" applyFont="1" applyFill="1" applyBorder="1" applyAlignment="1" applyProtection="1">
      <alignment horizontal="center"/>
    </xf>
    <xf numFmtId="0" fontId="154" fillId="26" borderId="242" xfId="0" applyFont="1" applyFill="1" applyBorder="1" applyAlignment="1" applyProtection="1">
      <alignment horizontal="center"/>
    </xf>
    <xf numFmtId="0" fontId="154" fillId="26" borderId="294" xfId="0" applyFont="1" applyFill="1" applyBorder="1" applyAlignment="1" applyProtection="1">
      <alignment horizontal="center"/>
    </xf>
    <xf numFmtId="0" fontId="154" fillId="26" borderId="94" xfId="0" applyFont="1" applyFill="1" applyBorder="1" applyAlignment="1" applyProtection="1">
      <alignment horizontal="center"/>
    </xf>
    <xf numFmtId="0" fontId="34" fillId="0" borderId="217" xfId="0" applyFont="1" applyBorder="1" applyAlignment="1">
      <alignment horizontal="left" vertical="center" wrapText="1" readingOrder="1"/>
    </xf>
    <xf numFmtId="0" fontId="34" fillId="0" borderId="218" xfId="0" applyFont="1" applyBorder="1" applyAlignment="1">
      <alignment horizontal="left" vertical="center" wrapText="1" readingOrder="1"/>
    </xf>
    <xf numFmtId="0" fontId="34" fillId="0" borderId="124" xfId="0" applyFont="1" applyBorder="1" applyAlignment="1">
      <alignment horizontal="left" vertical="center" wrapText="1" readingOrder="1"/>
    </xf>
    <xf numFmtId="0" fontId="34" fillId="0" borderId="219" xfId="0" applyFont="1" applyBorder="1" applyAlignment="1">
      <alignment horizontal="left" vertical="center" wrapText="1" readingOrder="1"/>
    </xf>
    <xf numFmtId="0" fontId="34" fillId="0" borderId="126" xfId="0" applyFont="1" applyBorder="1" applyAlignment="1">
      <alignment horizontal="left" vertical="center" wrapText="1" readingOrder="1"/>
    </xf>
    <xf numFmtId="0" fontId="34" fillId="0" borderId="220" xfId="0" applyFont="1" applyBorder="1" applyAlignment="1">
      <alignment horizontal="left" vertical="center" wrapText="1" readingOrder="1"/>
    </xf>
    <xf numFmtId="0" fontId="34" fillId="4" borderId="118" xfId="0" applyFont="1" applyFill="1" applyBorder="1" applyAlignment="1">
      <alignment horizontal="center" vertical="center" wrapText="1" readingOrder="1"/>
    </xf>
    <xf numFmtId="0" fontId="34" fillId="4" borderId="120" xfId="0" applyFont="1" applyFill="1" applyBorder="1" applyAlignment="1">
      <alignment horizontal="center" vertical="center" wrapText="1" readingOrder="1"/>
    </xf>
    <xf numFmtId="0" fontId="34" fillId="4" borderId="125" xfId="0" applyFont="1" applyFill="1" applyBorder="1" applyAlignment="1">
      <alignment horizontal="center" vertical="center" wrapText="1" readingOrder="1"/>
    </xf>
    <xf numFmtId="0" fontId="34" fillId="0" borderId="118" xfId="0" applyFont="1" applyBorder="1" applyAlignment="1">
      <alignment horizontal="center" vertical="center" wrapText="1" readingOrder="1"/>
    </xf>
    <xf numFmtId="0" fontId="34" fillId="0" borderId="120" xfId="0" applyFont="1" applyBorder="1" applyAlignment="1">
      <alignment horizontal="center" vertical="center" wrapText="1" readingOrder="1"/>
    </xf>
    <xf numFmtId="0" fontId="34" fillId="0" borderId="125" xfId="0" applyFont="1" applyBorder="1" applyAlignment="1">
      <alignment horizontal="center" vertical="center" wrapText="1" readingOrder="1"/>
    </xf>
    <xf numFmtId="0" fontId="34" fillId="0" borderId="118" xfId="0" applyFont="1" applyBorder="1" applyAlignment="1">
      <alignment horizontal="left" vertical="top" wrapText="1" readingOrder="1"/>
    </xf>
    <xf numFmtId="0" fontId="34" fillId="0" borderId="125" xfId="0" applyFont="1" applyBorder="1" applyAlignment="1">
      <alignment horizontal="left" vertical="top" wrapText="1" readingOrder="1"/>
    </xf>
    <xf numFmtId="0" fontId="34" fillId="0" borderId="130" xfId="0" applyFont="1" applyBorder="1" applyAlignment="1">
      <alignment horizontal="left" vertical="center" wrapText="1" readingOrder="1"/>
    </xf>
    <xf numFmtId="0" fontId="34" fillId="0" borderId="131" xfId="0" applyFont="1" applyBorder="1" applyAlignment="1">
      <alignment horizontal="left" vertical="center" wrapText="1" readingOrder="1"/>
    </xf>
    <xf numFmtId="0" fontId="34" fillId="0" borderId="121" xfId="0" applyFont="1" applyBorder="1" applyAlignment="1">
      <alignment horizontal="left" vertical="center" wrapText="1" readingOrder="1"/>
    </xf>
    <xf numFmtId="0" fontId="34" fillId="0" borderId="117" xfId="0" applyFont="1" applyBorder="1" applyAlignment="1">
      <alignment horizontal="left" vertical="center" wrapText="1" readingOrder="1"/>
    </xf>
    <xf numFmtId="0" fontId="34" fillId="0" borderId="119" xfId="0" applyFont="1" applyBorder="1" applyAlignment="1">
      <alignment horizontal="center" vertical="center" wrapText="1" readingOrder="1"/>
    </xf>
    <xf numFmtId="0" fontId="34" fillId="0" borderId="127" xfId="0" applyFont="1" applyBorder="1" applyAlignment="1">
      <alignment horizontal="center" vertical="center" wrapText="1" readingOrder="1"/>
    </xf>
    <xf numFmtId="0" fontId="34" fillId="0" borderId="118" xfId="0" applyFont="1" applyBorder="1" applyAlignment="1">
      <alignment horizontal="left" vertical="center" wrapText="1" readingOrder="1"/>
    </xf>
    <xf numFmtId="0" fontId="34" fillId="0" borderId="120" xfId="0" applyFont="1" applyBorder="1" applyAlignment="1">
      <alignment horizontal="left" vertical="top" wrapText="1" readingOrder="1"/>
    </xf>
    <xf numFmtId="0" fontId="34" fillId="0" borderId="117" xfId="0" applyFont="1" applyBorder="1" applyAlignment="1">
      <alignment horizontal="left" vertical="top" wrapText="1" readingOrder="1"/>
    </xf>
    <xf numFmtId="0" fontId="34" fillId="0" borderId="127" xfId="0" applyFont="1" applyBorder="1" applyAlignment="1">
      <alignment horizontal="left" vertical="center" wrapText="1" readingOrder="1"/>
    </xf>
    <xf numFmtId="0" fontId="34" fillId="0" borderId="125" xfId="0" applyFont="1" applyBorder="1" applyAlignment="1">
      <alignment horizontal="left" vertical="center" wrapText="1" readingOrder="1"/>
    </xf>
    <xf numFmtId="0" fontId="34" fillId="0" borderId="429" xfId="0" applyFont="1" applyFill="1" applyBorder="1" applyAlignment="1" applyProtection="1">
      <alignment horizontal="left" vertical="center" wrapText="1" readingOrder="1"/>
    </xf>
    <xf numFmtId="0" fontId="34" fillId="0" borderId="121" xfId="0" applyFont="1" applyFill="1" applyBorder="1" applyAlignment="1" applyProtection="1">
      <alignment horizontal="left" vertical="center" wrapText="1" readingOrder="1"/>
    </xf>
    <xf numFmtId="0" fontId="34" fillId="0" borderId="127" xfId="0" applyFont="1" applyFill="1" applyBorder="1" applyAlignment="1" applyProtection="1">
      <alignment horizontal="left" vertical="center" wrapText="1" readingOrder="1"/>
    </xf>
    <xf numFmtId="0" fontId="34" fillId="0" borderId="117" xfId="0" applyFont="1" applyBorder="1" applyAlignment="1">
      <alignment horizontal="center" vertical="center" wrapText="1" readingOrder="1"/>
    </xf>
    <xf numFmtId="0" fontId="34" fillId="0" borderId="132" xfId="0" applyFont="1" applyBorder="1" applyAlignment="1">
      <alignment horizontal="left" vertical="center" wrapText="1" readingOrder="1"/>
    </xf>
    <xf numFmtId="0" fontId="34" fillId="0" borderId="133" xfId="0" applyFont="1" applyBorder="1" applyAlignment="1">
      <alignment horizontal="left" vertical="center" wrapText="1" readingOrder="1"/>
    </xf>
    <xf numFmtId="0" fontId="49" fillId="9" borderId="118" xfId="0" applyFont="1" applyFill="1" applyBorder="1" applyAlignment="1">
      <alignment horizontal="center" vertical="center" wrapText="1" readingOrder="1"/>
    </xf>
    <xf numFmtId="0" fontId="49" fillId="9" borderId="120" xfId="0" applyFont="1" applyFill="1" applyBorder="1" applyAlignment="1">
      <alignment horizontal="center" vertical="center" wrapText="1" readingOrder="1"/>
    </xf>
    <xf numFmtId="0" fontId="49" fillId="9" borderId="125" xfId="0" applyFont="1" applyFill="1" applyBorder="1" applyAlignment="1">
      <alignment horizontal="center" vertical="center" wrapText="1" readingOrder="1"/>
    </xf>
    <xf numFmtId="0" fontId="34" fillId="0" borderId="118" xfId="0" applyFont="1" applyBorder="1" applyAlignment="1">
      <alignment vertical="center" wrapText="1" readingOrder="1"/>
    </xf>
    <xf numFmtId="0" fontId="34" fillId="0" borderId="120" xfId="0" applyFont="1" applyBorder="1" applyAlignment="1">
      <alignment vertical="center" wrapText="1" readingOrder="1"/>
    </xf>
    <xf numFmtId="0" fontId="34" fillId="0" borderId="125" xfId="0" applyFont="1" applyBorder="1" applyAlignment="1">
      <alignment vertical="center" wrapText="1" readingOrder="1"/>
    </xf>
    <xf numFmtId="0" fontId="34" fillId="0" borderId="119" xfId="0" applyFont="1" applyBorder="1" applyAlignment="1">
      <alignment horizontal="left" vertical="center" wrapText="1" readingOrder="1"/>
    </xf>
    <xf numFmtId="0" fontId="34" fillId="0" borderId="128" xfId="0" applyFont="1" applyBorder="1" applyAlignment="1">
      <alignment horizontal="left" vertical="center" wrapText="1" readingOrder="1"/>
    </xf>
    <xf numFmtId="0" fontId="34" fillId="0" borderId="129" xfId="0" applyFont="1" applyBorder="1" applyAlignment="1">
      <alignment horizontal="left" vertical="center" wrapText="1" readingOrder="1"/>
    </xf>
    <xf numFmtId="0" fontId="34" fillId="17" borderId="117" xfId="0" applyFont="1" applyFill="1" applyBorder="1" applyAlignment="1" applyProtection="1">
      <alignment horizontal="center" vertical="center" wrapText="1" readingOrder="1"/>
    </xf>
    <xf numFmtId="0" fontId="34" fillId="18" borderId="119" xfId="0" applyFont="1" applyFill="1" applyBorder="1" applyAlignment="1" applyProtection="1">
      <alignment horizontal="left" vertical="center" wrapText="1" readingOrder="1"/>
    </xf>
    <xf numFmtId="0" fontId="34" fillId="18" borderId="429" xfId="0" applyFont="1" applyFill="1" applyBorder="1" applyAlignment="1" applyProtection="1">
      <alignment horizontal="left" vertical="center" wrapText="1" readingOrder="1"/>
    </xf>
    <xf numFmtId="0" fontId="34" fillId="18" borderId="121" xfId="0" applyFont="1" applyFill="1" applyBorder="1" applyAlignment="1" applyProtection="1">
      <alignment horizontal="left" vertical="center" wrapText="1" readingOrder="1"/>
    </xf>
    <xf numFmtId="0" fontId="34" fillId="18" borderId="122" xfId="0" applyFont="1" applyFill="1" applyBorder="1" applyAlignment="1" applyProtection="1">
      <alignment horizontal="left" vertical="center" wrapText="1" readingOrder="1"/>
    </xf>
    <xf numFmtId="0" fontId="34" fillId="18" borderId="123" xfId="0" applyFont="1" applyFill="1" applyBorder="1" applyAlignment="1" applyProtection="1">
      <alignment horizontal="left" vertical="center" wrapText="1" readingOrder="1"/>
    </xf>
    <xf numFmtId="0" fontId="34" fillId="4" borderId="118" xfId="0" applyFont="1" applyFill="1" applyBorder="1" applyAlignment="1" applyProtection="1">
      <alignment horizontal="center" vertical="center" wrapText="1" readingOrder="1"/>
    </xf>
    <xf numFmtId="0" fontId="34" fillId="4" borderId="120" xfId="0" applyFont="1" applyFill="1" applyBorder="1" applyAlignment="1" applyProtection="1">
      <alignment horizontal="center" vertical="center" wrapText="1" readingOrder="1"/>
    </xf>
    <xf numFmtId="0" fontId="34" fillId="4" borderId="125" xfId="0" applyFont="1" applyFill="1" applyBorder="1" applyAlignment="1" applyProtection="1">
      <alignment horizontal="center" vertical="center" wrapText="1" readingOrder="1"/>
    </xf>
    <xf numFmtId="0" fontId="49" fillId="9" borderId="118" xfId="0" applyFont="1" applyFill="1" applyBorder="1" applyAlignment="1" applyProtection="1">
      <alignment horizontal="center" vertical="center" wrapText="1" readingOrder="1"/>
    </xf>
    <xf numFmtId="0" fontId="49" fillId="9" borderId="120" xfId="0" applyFont="1" applyFill="1" applyBorder="1" applyAlignment="1" applyProtection="1">
      <alignment horizontal="center" vertical="center" wrapText="1" readingOrder="1"/>
    </xf>
    <xf numFmtId="0" fontId="49" fillId="9" borderId="125" xfId="0" applyFont="1" applyFill="1" applyBorder="1" applyAlignment="1" applyProtection="1">
      <alignment horizontal="center" vertical="center" wrapText="1" readingOrder="1"/>
    </xf>
    <xf numFmtId="0" fontId="34" fillId="18" borderId="118" xfId="0" applyFont="1" applyFill="1" applyBorder="1" applyAlignment="1" applyProtection="1">
      <alignment vertical="center" wrapText="1" readingOrder="1"/>
    </xf>
    <xf numFmtId="0" fontId="34" fillId="18" borderId="120" xfId="0" applyFont="1" applyFill="1" applyBorder="1" applyAlignment="1" applyProtection="1">
      <alignment vertical="center" wrapText="1" readingOrder="1"/>
    </xf>
    <xf numFmtId="0" fontId="34" fillId="18" borderId="125" xfId="0" applyFont="1" applyFill="1" applyBorder="1" applyAlignment="1" applyProtection="1">
      <alignment vertical="center" wrapText="1" readingOrder="1"/>
    </xf>
    <xf numFmtId="0" fontId="34" fillId="7" borderId="118" xfId="0" applyFont="1" applyFill="1" applyBorder="1" applyAlignment="1" applyProtection="1">
      <alignment horizontal="center" vertical="center" wrapText="1" readingOrder="1"/>
    </xf>
    <xf numFmtId="0" fontId="34" fillId="7" borderId="120" xfId="0" applyFont="1" applyFill="1" applyBorder="1" applyAlignment="1" applyProtection="1">
      <alignment horizontal="center" vertical="center" wrapText="1" readingOrder="1"/>
    </xf>
    <xf numFmtId="0" fontId="34" fillId="7" borderId="125" xfId="0" applyFont="1" applyFill="1" applyBorder="1" applyAlignment="1" applyProtection="1">
      <alignment horizontal="center" vertical="center" wrapText="1" readingOrder="1"/>
    </xf>
    <xf numFmtId="0" fontId="34" fillId="0" borderId="117" xfId="0" applyFont="1" applyFill="1" applyBorder="1" applyAlignment="1" applyProtection="1">
      <alignment horizontal="left" vertical="center" wrapText="1" readingOrder="1"/>
    </xf>
    <xf numFmtId="0" fontId="27" fillId="0" borderId="445" xfId="0" applyFont="1" applyBorder="1" applyAlignment="1">
      <alignment vertical="center" wrapText="1"/>
    </xf>
    <xf numFmtId="0" fontId="27" fillId="0" borderId="19" xfId="0" applyFont="1" applyBorder="1" applyAlignment="1">
      <alignment vertical="center" wrapText="1"/>
    </xf>
    <xf numFmtId="0" fontId="27" fillId="0" borderId="443" xfId="0" applyFont="1" applyBorder="1" applyAlignment="1">
      <alignment vertical="center" wrapText="1"/>
    </xf>
    <xf numFmtId="0" fontId="27" fillId="0" borderId="0" xfId="0" applyFont="1" applyBorder="1" applyAlignment="1">
      <alignment vertical="center" wrapText="1"/>
    </xf>
    <xf numFmtId="0" fontId="27" fillId="0" borderId="446" xfId="0" applyFont="1" applyBorder="1" applyAlignment="1">
      <alignment vertical="center" wrapText="1"/>
    </xf>
    <xf numFmtId="0" fontId="27" fillId="0" borderId="35" xfId="0" applyFont="1" applyBorder="1" applyAlignment="1">
      <alignment vertical="center" wrapText="1"/>
    </xf>
    <xf numFmtId="0" fontId="27" fillId="0" borderId="445" xfId="0" applyFont="1" applyBorder="1" applyAlignment="1">
      <alignment vertical="center"/>
    </xf>
    <xf numFmtId="0" fontId="27" fillId="0" borderId="19" xfId="0" applyFont="1" applyBorder="1" applyAlignment="1">
      <alignment vertical="center"/>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4" xfId="5" applyFont="1" applyBorder="1" applyAlignment="1">
      <alignment horizontal="center" vertical="center" wrapText="1"/>
    </xf>
    <xf numFmtId="0" fontId="27" fillId="0" borderId="3" xfId="5" applyFont="1" applyBorder="1" applyAlignment="1">
      <alignment horizontal="center" vertical="center" wrapText="1"/>
    </xf>
    <xf numFmtId="0" fontId="27" fillId="0" borderId="10" xfId="5" applyFont="1" applyBorder="1" applyAlignment="1">
      <alignment horizontal="center" vertical="center" wrapText="1"/>
    </xf>
    <xf numFmtId="0" fontId="38" fillId="9" borderId="4" xfId="0" applyFont="1" applyFill="1" applyBorder="1" applyAlignment="1" applyProtection="1">
      <alignment horizontal="center" vertical="center"/>
    </xf>
    <xf numFmtId="0" fontId="38" fillId="9" borderId="10"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38" fillId="9" borderId="3" xfId="0" applyFont="1" applyFill="1" applyBorder="1" applyAlignment="1" applyProtection="1">
      <alignment horizontal="center" vertical="center"/>
    </xf>
    <xf numFmtId="0" fontId="27" fillId="0" borderId="445" xfId="11" applyFont="1" applyBorder="1" applyAlignment="1" applyProtection="1">
      <alignment horizontal="left" vertical="center" wrapText="1"/>
    </xf>
    <xf numFmtId="0" fontId="27" fillId="0" borderId="446" xfId="11" applyFont="1" applyBorder="1" applyAlignment="1" applyProtection="1">
      <alignment horizontal="left" vertical="center" wrapText="1"/>
    </xf>
    <xf numFmtId="0" fontId="27" fillId="0" borderId="443" xfId="11" applyFont="1" applyBorder="1" applyAlignment="1">
      <alignment horizontal="left" vertical="center"/>
    </xf>
    <xf numFmtId="0" fontId="27" fillId="0" borderId="12" xfId="11" applyFont="1" applyBorder="1" applyAlignment="1">
      <alignment horizontal="left" vertical="center"/>
    </xf>
    <xf numFmtId="0" fontId="27" fillId="0" borderId="446" xfId="11" applyFont="1" applyBorder="1" applyAlignment="1">
      <alignment horizontal="left" vertical="center"/>
    </xf>
    <xf numFmtId="0" fontId="27" fillId="0" borderId="11" xfId="11" applyFont="1" applyBorder="1" applyAlignment="1">
      <alignment horizontal="left" vertical="center"/>
    </xf>
    <xf numFmtId="0" fontId="27" fillId="0" borderId="3" xfId="11" applyFont="1" applyBorder="1" applyAlignment="1">
      <alignment horizontal="center" vertical="center"/>
    </xf>
    <xf numFmtId="0" fontId="27" fillId="0" borderId="10" xfId="11" applyFont="1" applyBorder="1" applyAlignment="1">
      <alignment horizontal="center" vertical="center"/>
    </xf>
    <xf numFmtId="0" fontId="27" fillId="0" borderId="4" xfId="11" applyFont="1" applyBorder="1" applyAlignment="1">
      <alignment horizontal="left" vertical="center" wrapText="1"/>
    </xf>
    <xf numFmtId="0" fontId="27" fillId="0" borderId="10" xfId="11" applyFont="1" applyBorder="1" applyAlignment="1">
      <alignment horizontal="left" vertical="center" wrapText="1"/>
    </xf>
    <xf numFmtId="0" fontId="27" fillId="0" borderId="442" xfId="11" applyFont="1" applyBorder="1" applyAlignment="1">
      <alignment horizontal="left" vertical="center"/>
    </xf>
    <xf numFmtId="0" fontId="27" fillId="0" borderId="41" xfId="11" applyFont="1" applyBorder="1" applyAlignment="1">
      <alignment horizontal="left" vertical="center"/>
    </xf>
    <xf numFmtId="0" fontId="27" fillId="0" borderId="4" xfId="11" applyFont="1" applyBorder="1" applyAlignment="1">
      <alignment horizontal="left" vertical="center"/>
    </xf>
    <xf numFmtId="0" fontId="27" fillId="0" borderId="10" xfId="11" applyFont="1" applyBorder="1" applyAlignment="1">
      <alignment horizontal="left" vertical="center"/>
    </xf>
    <xf numFmtId="0" fontId="27" fillId="0" borderId="445" xfId="5" applyFont="1" applyBorder="1" applyAlignment="1">
      <alignment horizontal="left" vertical="center" wrapText="1"/>
    </xf>
    <xf numFmtId="0" fontId="27" fillId="0" borderId="6" xfId="5" applyFont="1" applyBorder="1" applyAlignment="1">
      <alignment horizontal="left" vertical="center" wrapText="1"/>
    </xf>
    <xf numFmtId="0" fontId="27" fillId="0" borderId="443" xfId="5" applyFont="1" applyBorder="1" applyAlignment="1">
      <alignment horizontal="left" vertical="center" wrapText="1"/>
    </xf>
    <xf numFmtId="0" fontId="27" fillId="0" borderId="12" xfId="5" applyFont="1" applyBorder="1" applyAlignment="1">
      <alignment horizontal="left" vertical="center" wrapText="1"/>
    </xf>
    <xf numFmtId="0" fontId="27" fillId="0" borderId="446" xfId="5" applyFont="1" applyBorder="1" applyAlignment="1">
      <alignment horizontal="left" vertical="center" wrapText="1"/>
    </xf>
    <xf numFmtId="0" fontId="27" fillId="0" borderId="11" xfId="5" applyFont="1" applyBorder="1" applyAlignment="1">
      <alignment horizontal="left" vertical="center" wrapText="1"/>
    </xf>
    <xf numFmtId="0" fontId="27" fillId="0" borderId="40" xfId="5" applyFont="1" applyBorder="1" applyAlignment="1">
      <alignment horizontal="left" vertical="center" wrapText="1"/>
    </xf>
    <xf numFmtId="0" fontId="27" fillId="0" borderId="9" xfId="5" applyFont="1" applyBorder="1" applyAlignment="1">
      <alignment horizontal="left" vertical="center" wrapText="1"/>
    </xf>
    <xf numFmtId="0" fontId="27" fillId="0" borderId="4" xfId="11" applyFont="1" applyBorder="1" applyAlignment="1">
      <alignment horizontal="center" vertical="center" wrapText="1"/>
    </xf>
    <xf numFmtId="0" fontId="27" fillId="0" borderId="10" xfId="11" applyFont="1" applyBorder="1" applyAlignment="1">
      <alignment horizontal="center" vertical="center" wrapText="1"/>
    </xf>
    <xf numFmtId="0" fontId="27" fillId="0" borderId="4" xfId="11" applyFont="1" applyBorder="1" applyAlignment="1">
      <alignment horizontal="center" vertical="center"/>
    </xf>
    <xf numFmtId="0" fontId="27" fillId="0" borderId="13" xfId="11" applyFont="1" applyBorder="1" applyAlignment="1">
      <alignment horizontal="left" vertical="center" wrapText="1"/>
    </xf>
    <xf numFmtId="0" fontId="27" fillId="0" borderId="14" xfId="11" applyFont="1" applyBorder="1" applyAlignment="1">
      <alignment horizontal="left" vertical="center" wrapText="1"/>
    </xf>
    <xf numFmtId="0" fontId="27" fillId="0" borderId="154" xfId="11" applyFont="1" applyBorder="1" applyAlignment="1">
      <alignment horizontal="left" vertical="center" wrapText="1"/>
    </xf>
    <xf numFmtId="0" fontId="38" fillId="0" borderId="18" xfId="0" applyFont="1" applyBorder="1" applyAlignment="1">
      <alignment vertical="center" wrapText="1"/>
    </xf>
    <xf numFmtId="0" fontId="38" fillId="0" borderId="15" xfId="0" applyFont="1" applyBorder="1" applyAlignment="1">
      <alignment vertical="center" wrapText="1"/>
    </xf>
    <xf numFmtId="0" fontId="38" fillId="0" borderId="22" xfId="0" applyFont="1" applyBorder="1" applyAlignment="1">
      <alignment vertical="center" wrapText="1"/>
    </xf>
    <xf numFmtId="0" fontId="27" fillId="0" borderId="13" xfId="0" applyFont="1" applyBorder="1" applyAlignment="1">
      <alignment vertical="center" wrapText="1"/>
    </xf>
    <xf numFmtId="0" fontId="27" fillId="0" borderId="14" xfId="0" applyFont="1" applyBorder="1" applyAlignment="1">
      <alignment vertical="center" wrapText="1"/>
    </xf>
    <xf numFmtId="0" fontId="27" fillId="0" borderId="154" xfId="0" applyFont="1" applyBorder="1" applyAlignment="1">
      <alignment vertical="center" wrapText="1"/>
    </xf>
    <xf numFmtId="0" fontId="27" fillId="0" borderId="18" xfId="0" applyFont="1" applyBorder="1" applyAlignment="1">
      <alignment vertical="center" wrapText="1"/>
    </xf>
    <xf numFmtId="0" fontId="27" fillId="0" borderId="15" xfId="0" applyFont="1" applyBorder="1" applyAlignment="1">
      <alignment vertical="center" wrapText="1"/>
    </xf>
    <xf numFmtId="0" fontId="27" fillId="0" borderId="22" xfId="0" applyFont="1" applyBorder="1" applyAlignment="1">
      <alignment vertical="center" wrapText="1"/>
    </xf>
    <xf numFmtId="0" fontId="38" fillId="9" borderId="4" xfId="11" applyFont="1" applyFill="1" applyBorder="1" applyAlignment="1" applyProtection="1">
      <alignment horizontal="center" vertical="center"/>
    </xf>
    <xf numFmtId="0" fontId="38" fillId="9" borderId="10" xfId="11" applyFont="1" applyFill="1" applyBorder="1" applyAlignment="1" applyProtection="1">
      <alignment horizontal="center" vertical="center"/>
    </xf>
    <xf numFmtId="0" fontId="38" fillId="9" borderId="4" xfId="0" applyFont="1" applyFill="1" applyBorder="1" applyAlignment="1">
      <alignment horizontal="center" vertical="center"/>
    </xf>
    <xf numFmtId="0" fontId="38" fillId="9" borderId="3" xfId="0" applyFont="1" applyFill="1" applyBorder="1" applyAlignment="1">
      <alignment horizontal="center" vertical="center"/>
    </xf>
    <xf numFmtId="0" fontId="38" fillId="9" borderId="10" xfId="0" applyFont="1" applyFill="1" applyBorder="1" applyAlignment="1">
      <alignment horizontal="center" vertical="center"/>
    </xf>
    <xf numFmtId="0" fontId="38" fillId="9" borderId="3" xfId="11" applyFont="1" applyFill="1" applyBorder="1" applyAlignment="1">
      <alignment horizontal="center" vertical="center" wrapText="1"/>
    </xf>
    <xf numFmtId="0" fontId="38" fillId="9" borderId="10" xfId="11"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5" xfId="0" applyFont="1" applyBorder="1" applyAlignment="1">
      <alignment horizontal="center" vertical="center" wrapText="1"/>
    </xf>
    <xf numFmtId="0" fontId="38" fillId="9" borderId="4" xfId="0"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8" fillId="9" borderId="3" xfId="0" applyFont="1" applyFill="1" applyBorder="1" applyAlignment="1">
      <alignment horizontal="center" vertical="center" wrapText="1"/>
    </xf>
    <xf numFmtId="0" fontId="38" fillId="9" borderId="3" xfId="11" applyFont="1" applyFill="1" applyBorder="1" applyAlignment="1" applyProtection="1">
      <alignment horizontal="center" vertical="center"/>
    </xf>
    <xf numFmtId="0" fontId="27" fillId="7" borderId="4" xfId="11" applyFont="1" applyFill="1" applyBorder="1" applyAlignment="1" applyProtection="1">
      <alignment horizontal="center" vertical="center" wrapText="1"/>
    </xf>
    <xf numFmtId="0" fontId="27" fillId="7" borderId="3" xfId="11" applyFont="1" applyFill="1" applyBorder="1" applyAlignment="1" applyProtection="1">
      <alignment horizontal="center" vertical="center" wrapText="1"/>
    </xf>
    <xf numFmtId="0" fontId="27" fillId="7" borderId="10" xfId="11" applyFont="1" applyFill="1" applyBorder="1" applyAlignment="1" applyProtection="1">
      <alignment horizontal="center" vertical="center" wrapText="1"/>
    </xf>
    <xf numFmtId="0" fontId="38" fillId="9" borderId="4" xfId="11" applyFont="1" applyFill="1" applyBorder="1" applyAlignment="1" applyProtection="1">
      <alignment horizontal="center" vertical="center" shrinkToFit="1"/>
    </xf>
    <xf numFmtId="0" fontId="38" fillId="9" borderId="3" xfId="11" applyFont="1" applyFill="1" applyBorder="1" applyAlignment="1" applyProtection="1">
      <alignment horizontal="center" vertical="center" shrinkToFit="1"/>
    </xf>
    <xf numFmtId="0" fontId="27" fillId="0" borderId="4" xfId="11" applyFont="1" applyBorder="1" applyAlignment="1" applyProtection="1">
      <alignment horizontal="left" vertical="center"/>
    </xf>
    <xf numFmtId="0" fontId="27" fillId="0" borderId="10" xfId="11" applyFont="1" applyBorder="1" applyAlignment="1" applyProtection="1">
      <alignment horizontal="left" vertical="center"/>
    </xf>
    <xf numFmtId="0" fontId="38" fillId="9" borderId="10" xfId="11" applyFont="1" applyFill="1" applyBorder="1" applyAlignment="1" applyProtection="1">
      <alignment horizontal="center" vertical="center" shrinkToFit="1"/>
    </xf>
    <xf numFmtId="0" fontId="27" fillId="0" borderId="4" xfId="11" applyFont="1" applyBorder="1" applyAlignment="1" applyProtection="1">
      <alignment horizontal="left" vertical="center" wrapText="1"/>
    </xf>
    <xf numFmtId="0" fontId="27" fillId="0" borderId="10" xfId="11" applyFont="1" applyBorder="1" applyAlignment="1" applyProtection="1">
      <alignment horizontal="left" vertical="center" wrapText="1"/>
    </xf>
    <xf numFmtId="0" fontId="38" fillId="9" borderId="24" xfId="11" applyFont="1" applyFill="1" applyBorder="1" applyAlignment="1" applyProtection="1">
      <alignment horizontal="center" vertical="center" wrapText="1"/>
    </xf>
    <xf numFmtId="0" fontId="38" fillId="9" borderId="3" xfId="11" applyFont="1" applyFill="1" applyBorder="1" applyAlignment="1" applyProtection="1">
      <alignment horizontal="center" vertical="center" wrapText="1"/>
    </xf>
    <xf numFmtId="0" fontId="38" fillId="9" borderId="10" xfId="11" applyFont="1" applyFill="1" applyBorder="1" applyAlignment="1" applyProtection="1">
      <alignment horizontal="center" vertical="center" wrapText="1"/>
    </xf>
    <xf numFmtId="0" fontId="38" fillId="9" borderId="4" xfId="0" applyFont="1" applyFill="1" applyBorder="1" applyAlignment="1" applyProtection="1">
      <alignment horizontal="center" vertical="center" wrapText="1"/>
    </xf>
    <xf numFmtId="0" fontId="38" fillId="9" borderId="3" xfId="0" applyFont="1" applyFill="1" applyBorder="1" applyAlignment="1" applyProtection="1">
      <alignment horizontal="center" vertical="center" wrapText="1"/>
    </xf>
    <xf numFmtId="0" fontId="38" fillId="9" borderId="10" xfId="0" applyFont="1" applyFill="1" applyBorder="1" applyAlignment="1" applyProtection="1">
      <alignment horizontal="center" vertical="center" wrapText="1"/>
    </xf>
    <xf numFmtId="0" fontId="38" fillId="9" borderId="4" xfId="11"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49" fontId="27" fillId="0" borderId="445" xfId="11" applyNumberFormat="1" applyFont="1" applyBorder="1" applyAlignment="1" applyProtection="1">
      <alignment horizontal="left" vertical="center" wrapText="1"/>
    </xf>
    <xf numFmtId="49" fontId="27" fillId="0" borderId="6" xfId="11" applyNumberFormat="1" applyFont="1" applyBorder="1" applyAlignment="1" applyProtection="1">
      <alignment horizontal="left" vertical="center" wrapText="1"/>
    </xf>
    <xf numFmtId="49" fontId="27" fillId="0" borderId="443" xfId="11" applyNumberFormat="1" applyFont="1" applyBorder="1" applyAlignment="1" applyProtection="1">
      <alignment horizontal="left" vertical="center" wrapText="1"/>
    </xf>
    <xf numFmtId="49" fontId="27" fillId="0" borderId="12" xfId="11" applyNumberFormat="1" applyFont="1" applyBorder="1" applyAlignment="1" applyProtection="1">
      <alignment horizontal="left" vertical="center" wrapText="1"/>
    </xf>
    <xf numFmtId="49" fontId="27" fillId="0" borderId="446" xfId="11" applyNumberFormat="1" applyFont="1" applyBorder="1" applyAlignment="1" applyProtection="1">
      <alignment horizontal="left" vertical="center" wrapText="1"/>
    </xf>
    <xf numFmtId="49" fontId="27" fillId="0" borderId="11" xfId="11" applyNumberFormat="1" applyFont="1" applyBorder="1" applyAlignment="1" applyProtection="1">
      <alignment horizontal="left" vertical="center" wrapText="1"/>
    </xf>
    <xf numFmtId="0" fontId="27" fillId="0" borderId="13" xfId="11" applyFont="1" applyBorder="1" applyAlignment="1" applyProtection="1">
      <alignment horizontal="left" vertical="center" wrapText="1"/>
    </xf>
    <xf numFmtId="0" fontId="27" fillId="0" borderId="14" xfId="11" applyFont="1" applyBorder="1" applyAlignment="1" applyProtection="1">
      <alignment horizontal="left" vertical="center" wrapText="1"/>
    </xf>
    <xf numFmtId="0" fontId="27" fillId="0" borderId="154" xfId="11" applyFont="1" applyBorder="1" applyAlignment="1" applyProtection="1">
      <alignment horizontal="left" vertical="center" wrapText="1"/>
    </xf>
    <xf numFmtId="0" fontId="27" fillId="0" borderId="4" xfId="11" applyFont="1" applyBorder="1" applyProtection="1">
      <alignment vertical="center"/>
    </xf>
    <xf numFmtId="0" fontId="27" fillId="0" borderId="10" xfId="11" applyFont="1" applyBorder="1" applyProtection="1">
      <alignment vertical="center"/>
    </xf>
    <xf numFmtId="0" fontId="27" fillId="7" borderId="4" xfId="11" applyFont="1" applyFill="1" applyBorder="1" applyAlignment="1" applyProtection="1">
      <alignment horizontal="center" vertical="center"/>
    </xf>
    <xf numFmtId="0" fontId="27" fillId="7" borderId="3" xfId="11" applyFont="1" applyFill="1" applyBorder="1" applyAlignment="1" applyProtection="1">
      <alignment horizontal="center" vertical="center"/>
    </xf>
    <xf numFmtId="0" fontId="27" fillId="7" borderId="10" xfId="11" applyFont="1" applyFill="1" applyBorder="1" applyAlignment="1" applyProtection="1">
      <alignment horizontal="center" vertical="center"/>
    </xf>
    <xf numFmtId="0" fontId="27" fillId="7" borderId="148" xfId="11" applyFont="1" applyFill="1" applyBorder="1" applyAlignment="1" applyProtection="1">
      <alignment horizontal="center" vertical="center" wrapText="1"/>
    </xf>
    <xf numFmtId="0" fontId="27" fillId="0" borderId="6" xfId="11" applyFont="1" applyBorder="1" applyAlignment="1" applyProtection="1">
      <alignment horizontal="left" vertical="center" wrapText="1"/>
    </xf>
    <xf numFmtId="0" fontId="27" fillId="0" borderId="138" xfId="11" applyFont="1" applyBorder="1" applyAlignment="1" applyProtection="1">
      <alignment horizontal="left" vertical="center"/>
    </xf>
    <xf numFmtId="0" fontId="27" fillId="0" borderId="0" xfId="11" applyFont="1" applyBorder="1" applyAlignment="1" applyProtection="1">
      <alignment horizontal="left" vertical="center"/>
    </xf>
    <xf numFmtId="0" fontId="25" fillId="0" borderId="0" xfId="0" applyFont="1" applyAlignment="1" applyProtection="1">
      <alignment horizontal="left" vertical="top"/>
    </xf>
    <xf numFmtId="0" fontId="27" fillId="0" borderId="148" xfId="11" applyFont="1" applyBorder="1" applyAlignment="1" applyProtection="1">
      <alignment horizontal="left" vertical="center"/>
    </xf>
    <xf numFmtId="49" fontId="27" fillId="0" borderId="4" xfId="11" applyNumberFormat="1" applyFont="1" applyBorder="1" applyAlignment="1" applyProtection="1">
      <alignment horizontal="left" vertical="center" wrapText="1"/>
    </xf>
    <xf numFmtId="49" fontId="27" fillId="0" borderId="10" xfId="11" applyNumberFormat="1" applyFont="1" applyBorder="1" applyAlignment="1" applyProtection="1">
      <alignment horizontal="left" vertical="center" wrapText="1"/>
    </xf>
    <xf numFmtId="0" fontId="27" fillId="0" borderId="3" xfId="11" applyFont="1" applyBorder="1" applyAlignment="1" applyProtection="1">
      <alignment horizontal="left" vertical="center" wrapText="1"/>
    </xf>
    <xf numFmtId="0" fontId="27" fillId="0" borderId="13" xfId="11" applyFont="1" applyBorder="1" applyAlignment="1">
      <alignment horizontal="left" vertical="center"/>
    </xf>
    <xf numFmtId="0" fontId="27" fillId="0" borderId="14" xfId="11" applyFont="1" applyBorder="1" applyAlignment="1">
      <alignment horizontal="left" vertical="center"/>
    </xf>
    <xf numFmtId="0" fontId="27" fillId="0" borderId="154" xfId="11" applyFont="1" applyBorder="1" applyAlignment="1">
      <alignment horizontal="left" vertical="center"/>
    </xf>
    <xf numFmtId="0" fontId="27" fillId="0" borderId="137" xfId="11" applyFont="1" applyBorder="1" applyAlignment="1" applyProtection="1">
      <alignment vertical="center" wrapText="1"/>
    </xf>
    <xf numFmtId="0" fontId="27" fillId="0" borderId="45" xfId="11" applyFont="1" applyBorder="1" applyAlignment="1" applyProtection="1">
      <alignment vertical="center" wrapText="1"/>
    </xf>
    <xf numFmtId="0" fontId="27" fillId="0" borderId="442" xfId="11" applyFont="1" applyBorder="1" applyAlignment="1" applyProtection="1">
      <alignment vertical="center" wrapText="1"/>
    </xf>
    <xf numFmtId="0" fontId="27" fillId="0" borderId="1" xfId="11" applyFont="1" applyBorder="1" applyAlignment="1" applyProtection="1">
      <alignment vertical="center" wrapText="1"/>
    </xf>
    <xf numFmtId="0" fontId="27" fillId="0" borderId="21" xfId="11" applyFont="1" applyBorder="1" applyAlignment="1" applyProtection="1">
      <alignment vertical="center" wrapText="1"/>
    </xf>
    <xf numFmtId="0" fontId="27" fillId="0" borderId="14" xfId="0" applyFont="1" applyBorder="1" applyAlignment="1">
      <alignment vertical="center"/>
    </xf>
    <xf numFmtId="0" fontId="27" fillId="0" borderId="154" xfId="0" applyFont="1" applyBorder="1" applyAlignment="1">
      <alignment vertical="center"/>
    </xf>
    <xf numFmtId="49" fontId="27" fillId="0" borderId="3" xfId="11" applyNumberFormat="1" applyFont="1" applyBorder="1" applyAlignment="1" applyProtection="1">
      <alignment horizontal="left" vertical="center" wrapText="1"/>
    </xf>
    <xf numFmtId="0" fontId="174" fillId="3" borderId="4" xfId="0" applyFont="1" applyFill="1" applyBorder="1" applyAlignment="1" applyProtection="1">
      <alignment horizontal="left" vertical="center"/>
    </xf>
    <xf numFmtId="0" fontId="174" fillId="3" borderId="10" xfId="0" applyFont="1" applyFill="1" applyBorder="1" applyAlignment="1" applyProtection="1">
      <alignment horizontal="left" vertical="center"/>
    </xf>
    <xf numFmtId="0" fontId="27" fillId="0" borderId="443" xfId="11" applyFont="1" applyBorder="1" applyAlignment="1" applyProtection="1">
      <alignment horizontal="left" vertical="center" wrapText="1"/>
    </xf>
    <xf numFmtId="0" fontId="27" fillId="0" borderId="12" xfId="11" applyFont="1" applyBorder="1" applyAlignment="1" applyProtection="1">
      <alignment horizontal="left" vertical="center" wrapText="1"/>
    </xf>
    <xf numFmtId="0" fontId="27" fillId="0" borderId="11" xfId="11" applyFont="1" applyBorder="1" applyAlignment="1" applyProtection="1">
      <alignment horizontal="left" vertical="center" wrapText="1"/>
    </xf>
    <xf numFmtId="0" fontId="27" fillId="0" borderId="13" xfId="11" applyFont="1" applyBorder="1" applyAlignment="1">
      <alignment vertical="center" wrapText="1"/>
    </xf>
    <xf numFmtId="0" fontId="27" fillId="0" borderId="154" xfId="11" applyFont="1" applyBorder="1" applyAlignment="1">
      <alignment vertical="center" wrapText="1"/>
    </xf>
    <xf numFmtId="0" fontId="27" fillId="0" borderId="445" xfId="11" applyFont="1" applyBorder="1" applyAlignment="1">
      <alignment horizontal="left" vertical="center" wrapText="1"/>
    </xf>
    <xf numFmtId="0" fontId="27" fillId="0" borderId="6" xfId="11" applyFont="1" applyBorder="1" applyAlignment="1">
      <alignment horizontal="left" vertical="center" wrapText="1"/>
    </xf>
    <xf numFmtId="0" fontId="27" fillId="0" borderId="443" xfId="11" applyFont="1" applyBorder="1" applyAlignment="1">
      <alignment horizontal="left" vertical="center" wrapText="1"/>
    </xf>
    <xf numFmtId="0" fontId="27" fillId="0" borderId="12" xfId="11" applyFont="1" applyBorder="1" applyAlignment="1">
      <alignment horizontal="left" vertical="center" wrapText="1"/>
    </xf>
    <xf numFmtId="0" fontId="27" fillId="0" borderId="446" xfId="11" applyFont="1" applyBorder="1" applyAlignment="1">
      <alignment horizontal="left" vertical="center" wrapText="1"/>
    </xf>
    <xf numFmtId="0" fontId="27" fillId="0" borderId="11" xfId="11" applyFont="1" applyBorder="1" applyAlignment="1">
      <alignment horizontal="left" vertical="center" wrapText="1"/>
    </xf>
    <xf numFmtId="0" fontId="27" fillId="0" borderId="13" xfId="11" applyFont="1" applyBorder="1">
      <alignment vertical="center"/>
    </xf>
    <xf numFmtId="0" fontId="27" fillId="0" borderId="154" xfId="11" applyFont="1" applyBorder="1">
      <alignment vertical="center"/>
    </xf>
    <xf numFmtId="0" fontId="27" fillId="0" borderId="431" xfId="11" applyFont="1" applyBorder="1" applyAlignment="1" applyProtection="1">
      <alignment horizontal="left" vertical="center" wrapText="1"/>
    </xf>
    <xf numFmtId="0" fontId="27" fillId="0" borderId="40" xfId="11" applyFont="1" applyBorder="1" applyAlignment="1" applyProtection="1">
      <alignment horizontal="left" vertical="center" wrapText="1"/>
    </xf>
    <xf numFmtId="0" fontId="27" fillId="0" borderId="9" xfId="11" applyFont="1" applyBorder="1" applyAlignment="1" applyProtection="1">
      <alignment horizontal="left" vertical="center" wrapText="1"/>
    </xf>
    <xf numFmtId="0" fontId="27" fillId="0" borderId="445" xfId="11" applyFont="1" applyBorder="1" applyAlignment="1" applyProtection="1">
      <alignment horizontal="left" vertical="center" shrinkToFit="1"/>
    </xf>
    <xf numFmtId="0" fontId="27" fillId="0" borderId="6" xfId="11" applyFont="1" applyBorder="1" applyAlignment="1" applyProtection="1">
      <alignment horizontal="left" vertical="center" shrinkToFit="1"/>
    </xf>
    <xf numFmtId="0" fontId="27" fillId="0" borderId="443" xfId="11" applyFont="1" applyBorder="1" applyAlignment="1" applyProtection="1">
      <alignment horizontal="left" vertical="center" shrinkToFit="1"/>
    </xf>
    <xf numFmtId="0" fontId="27" fillId="0" borderId="12" xfId="11" applyFont="1" applyBorder="1" applyAlignment="1" applyProtection="1">
      <alignment horizontal="left" vertical="center" shrinkToFit="1"/>
    </xf>
    <xf numFmtId="0" fontId="27" fillId="0" borderId="29" xfId="0" applyFont="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0" borderId="9" xfId="0" applyFont="1" applyBorder="1" applyAlignment="1" applyProtection="1">
      <alignment vertical="center" shrinkToFit="1"/>
      <protection locked="0"/>
    </xf>
    <xf numFmtId="0" fontId="34" fillId="0" borderId="0" xfId="67" applyFont="1" applyBorder="1" applyAlignment="1" applyProtection="1">
      <alignment horizontal="center" vertical="center"/>
    </xf>
    <xf numFmtId="0" fontId="34" fillId="0" borderId="0" xfId="0" applyFont="1" applyFill="1" applyAlignment="1" applyProtection="1">
      <alignment horizontal="left" vertical="center"/>
    </xf>
    <xf numFmtId="0" fontId="34" fillId="0" borderId="35" xfId="67" applyFont="1" applyBorder="1" applyAlignment="1" applyProtection="1">
      <alignment horizontal="center" vertical="center"/>
    </xf>
    <xf numFmtId="0" fontId="34" fillId="0" borderId="35" xfId="0" applyFont="1" applyFill="1" applyBorder="1" applyAlignment="1" applyProtection="1">
      <alignment horizontal="left" vertical="center"/>
    </xf>
    <xf numFmtId="0" fontId="34" fillId="0" borderId="19" xfId="67" applyFont="1" applyBorder="1" applyAlignment="1" applyProtection="1"/>
    <xf numFmtId="0" fontId="34" fillId="0" borderId="0" xfId="67" applyFont="1" applyAlignment="1" applyProtection="1">
      <alignment horizontal="left" vertical="center" wrapText="1"/>
    </xf>
    <xf numFmtId="0" fontId="34" fillId="0" borderId="7" xfId="67" applyFont="1" applyBorder="1" applyAlignment="1" applyProtection="1">
      <alignment vertical="center" wrapText="1"/>
    </xf>
    <xf numFmtId="0" fontId="32" fillId="0" borderId="29" xfId="67" applyFont="1" applyBorder="1" applyAlignment="1" applyProtection="1">
      <alignment horizontal="center" vertical="center" wrapText="1"/>
      <protection locked="0"/>
    </xf>
    <xf numFmtId="0" fontId="32" fillId="0" borderId="9" xfId="67" applyFont="1" applyBorder="1" applyAlignment="1" applyProtection="1">
      <alignment horizontal="center" vertical="center" wrapText="1"/>
      <protection locked="0"/>
    </xf>
    <xf numFmtId="0" fontId="34" fillId="0" borderId="7" xfId="67" applyFont="1" applyBorder="1" applyAlignment="1">
      <alignment vertical="center" wrapText="1"/>
    </xf>
    <xf numFmtId="0" fontId="34" fillId="0" borderId="0" xfId="67" applyFont="1" applyBorder="1" applyAlignment="1" applyProtection="1">
      <alignment horizontal="center" vertical="center" wrapText="1"/>
    </xf>
    <xf numFmtId="0" fontId="34" fillId="0" borderId="35" xfId="67" applyFont="1" applyBorder="1" applyAlignment="1" applyProtection="1">
      <alignment horizontal="center" vertical="center" wrapText="1"/>
    </xf>
    <xf numFmtId="0" fontId="27" fillId="0" borderId="7" xfId="0" applyFont="1" applyBorder="1" applyAlignment="1" applyProtection="1">
      <alignment horizontal="left" vertical="center" shrinkToFit="1"/>
      <protection locked="0"/>
    </xf>
    <xf numFmtId="0" fontId="27" fillId="0" borderId="7" xfId="0" applyFont="1" applyBorder="1" applyAlignment="1" applyProtection="1">
      <alignment vertical="center" shrinkToFit="1"/>
      <protection locked="0"/>
    </xf>
    <xf numFmtId="0" fontId="27" fillId="0" borderId="0" xfId="0" applyFont="1" applyAlignment="1" applyProtection="1">
      <alignment horizontal="left" vertical="top" wrapText="1"/>
    </xf>
    <xf numFmtId="0" fontId="33" fillId="0" borderId="0" xfId="1218" applyFont="1" applyAlignment="1" applyProtection="1">
      <alignment horizontal="center" vertical="center"/>
    </xf>
    <xf numFmtId="0" fontId="33" fillId="3" borderId="0" xfId="0" applyFont="1" applyFill="1" applyAlignment="1" applyProtection="1">
      <alignment horizontal="center" vertical="center"/>
    </xf>
    <xf numFmtId="0" fontId="33" fillId="0" borderId="0" xfId="0" applyFont="1" applyAlignment="1" applyProtection="1">
      <alignment horizontal="left" vertical="center" wrapText="1"/>
    </xf>
    <xf numFmtId="0" fontId="33" fillId="0" borderId="0" xfId="0" applyFont="1" applyAlignment="1" applyProtection="1">
      <alignment horizontal="center" vertical="center" shrinkToFit="1"/>
    </xf>
    <xf numFmtId="0" fontId="33" fillId="0" borderId="0" xfId="0" applyFont="1" applyAlignment="1" applyProtection="1">
      <alignment horizontal="center" vertical="center"/>
    </xf>
    <xf numFmtId="0" fontId="27" fillId="0" borderId="7" xfId="0" applyFont="1" applyBorder="1" applyAlignment="1" applyProtection="1">
      <alignment horizontal="center" vertical="center"/>
    </xf>
    <xf numFmtId="0" fontId="35" fillId="0" borderId="7"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11" xfId="0" applyFont="1" applyBorder="1" applyAlignment="1" applyProtection="1">
      <alignment horizontal="center" vertical="center"/>
    </xf>
    <xf numFmtId="177" fontId="33" fillId="0" borderId="22" xfId="0" applyNumberFormat="1" applyFont="1" applyBorder="1" applyAlignment="1" applyProtection="1">
      <alignment vertical="center"/>
    </xf>
    <xf numFmtId="177" fontId="33" fillId="0" borderId="35" xfId="0" applyNumberFormat="1" applyFont="1" applyBorder="1" applyAlignment="1" applyProtection="1">
      <alignment vertical="center"/>
    </xf>
    <xf numFmtId="177" fontId="33" fillId="0" borderId="11" xfId="0" applyNumberFormat="1" applyFont="1" applyBorder="1" applyAlignment="1" applyProtection="1">
      <alignment vertical="center"/>
    </xf>
    <xf numFmtId="182" fontId="33" fillId="0" borderId="22" xfId="0" applyNumberFormat="1" applyFont="1" applyBorder="1" applyAlignment="1" applyProtection="1">
      <alignment vertical="center"/>
    </xf>
    <xf numFmtId="182" fontId="33" fillId="0" borderId="35" xfId="0" applyNumberFormat="1" applyFont="1" applyBorder="1" applyAlignment="1" applyProtection="1">
      <alignment vertical="center"/>
    </xf>
    <xf numFmtId="182" fontId="33" fillId="0" borderId="11" xfId="0" applyNumberFormat="1" applyFont="1" applyBorder="1" applyAlignment="1" applyProtection="1">
      <alignment vertical="center"/>
    </xf>
    <xf numFmtId="0" fontId="33" fillId="2" borderId="10" xfId="0" applyFont="1" applyFill="1" applyBorder="1" applyAlignment="1" applyProtection="1">
      <alignment horizontal="center" vertical="center"/>
    </xf>
    <xf numFmtId="177" fontId="33" fillId="0" borderId="7" xfId="0" applyNumberFormat="1" applyFont="1" applyBorder="1" applyAlignment="1" applyProtection="1">
      <alignment vertical="center"/>
    </xf>
    <xf numFmtId="182" fontId="33" fillId="0" borderId="10" xfId="0" applyNumberFormat="1" applyFont="1" applyBorder="1" applyAlignment="1" applyProtection="1">
      <alignment vertical="center"/>
    </xf>
    <xf numFmtId="0" fontId="33" fillId="2" borderId="18" xfId="0" applyFont="1" applyFill="1" applyBorder="1" applyAlignment="1" applyProtection="1">
      <alignment horizontal="center" vertical="center" wrapText="1"/>
    </xf>
    <xf numFmtId="0" fontId="33" fillId="2" borderId="1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177" fontId="33" fillId="0" borderId="19" xfId="0" applyNumberFormat="1" applyFont="1" applyBorder="1" applyAlignment="1" applyProtection="1">
      <alignment vertical="center"/>
    </xf>
    <xf numFmtId="177" fontId="33" fillId="0" borderId="6" xfId="0" applyNumberFormat="1" applyFont="1" applyBorder="1" applyAlignment="1" applyProtection="1">
      <alignment vertical="center"/>
    </xf>
    <xf numFmtId="177" fontId="33" fillId="0" borderId="18" xfId="0" applyNumberFormat="1" applyFont="1" applyBorder="1" applyAlignment="1" applyProtection="1">
      <alignment vertical="center"/>
    </xf>
    <xf numFmtId="12" fontId="33" fillId="0" borderId="9" xfId="0" applyNumberFormat="1" applyFont="1" applyBorder="1" applyAlignment="1" applyProtection="1">
      <alignment horizontal="center" vertical="center"/>
    </xf>
    <xf numFmtId="12" fontId="33" fillId="0" borderId="7" xfId="0" applyNumberFormat="1" applyFont="1" applyBorder="1" applyAlignment="1" applyProtection="1">
      <alignment horizontal="center" vertical="center"/>
    </xf>
    <xf numFmtId="12" fontId="33" fillId="0" borderId="29" xfId="0" applyNumberFormat="1" applyFont="1" applyBorder="1" applyAlignment="1" applyProtection="1">
      <alignment horizontal="center" vertical="center"/>
    </xf>
    <xf numFmtId="12" fontId="33" fillId="0" borderId="6" xfId="0" applyNumberFormat="1" applyFont="1" applyBorder="1" applyAlignment="1" applyProtection="1">
      <alignment horizontal="center" vertical="center"/>
    </xf>
    <xf numFmtId="12" fontId="33" fillId="0" borderId="4" xfId="0" applyNumberFormat="1" applyFont="1" applyBorder="1" applyAlignment="1" applyProtection="1">
      <alignment horizontal="center" vertical="center"/>
    </xf>
    <xf numFmtId="12" fontId="33" fillId="0" borderId="18" xfId="0" applyNumberFormat="1" applyFont="1" applyBorder="1" applyAlignment="1" applyProtection="1">
      <alignment horizontal="center" vertical="center"/>
    </xf>
    <xf numFmtId="182" fontId="33" fillId="0" borderId="18" xfId="0" applyNumberFormat="1" applyFont="1" applyBorder="1" applyAlignment="1" applyProtection="1">
      <alignment vertical="center"/>
    </xf>
    <xf numFmtId="182" fontId="33" fillId="0" borderId="19" xfId="0" applyNumberFormat="1" applyFont="1" applyBorder="1" applyAlignment="1" applyProtection="1">
      <alignment vertical="center"/>
    </xf>
    <xf numFmtId="182" fontId="33" fillId="0" borderId="6" xfId="0" applyNumberFormat="1" applyFont="1" applyBorder="1" applyAlignment="1" applyProtection="1">
      <alignment vertical="center"/>
    </xf>
    <xf numFmtId="0" fontId="33" fillId="2" borderId="15" xfId="0" applyFont="1" applyFill="1" applyBorder="1" applyAlignment="1" applyProtection="1">
      <alignment horizontal="center" vertical="center" wrapText="1"/>
    </xf>
    <xf numFmtId="0" fontId="33" fillId="2" borderId="0" xfId="0" applyFont="1" applyFill="1" applyAlignment="1" applyProtection="1">
      <alignment horizontal="center" vertical="center" wrapText="1"/>
    </xf>
    <xf numFmtId="0" fontId="33" fillId="2" borderId="12" xfId="0" applyFont="1" applyFill="1" applyBorder="1" applyAlignment="1" applyProtection="1">
      <alignment horizontal="center" vertical="center" wrapText="1"/>
    </xf>
    <xf numFmtId="177" fontId="33" fillId="0" borderId="15" xfId="0" applyNumberFormat="1" applyFont="1" applyBorder="1" applyAlignment="1" applyProtection="1">
      <alignment vertical="center"/>
    </xf>
    <xf numFmtId="177" fontId="33" fillId="0" borderId="0" xfId="0" applyNumberFormat="1" applyFont="1" applyBorder="1" applyAlignment="1" applyProtection="1">
      <alignment vertical="center"/>
    </xf>
    <xf numFmtId="177" fontId="33" fillId="0" borderId="12" xfId="0" applyNumberFormat="1" applyFont="1" applyBorder="1" applyAlignment="1" applyProtection="1">
      <alignment vertical="center"/>
    </xf>
    <xf numFmtId="177" fontId="33" fillId="0" borderId="0" xfId="0" applyNumberFormat="1" applyFont="1" applyAlignment="1" applyProtection="1">
      <alignment vertical="center"/>
    </xf>
    <xf numFmtId="182" fontId="33" fillId="0" borderId="15" xfId="0" applyNumberFormat="1" applyFont="1" applyBorder="1" applyAlignment="1" applyProtection="1">
      <alignment vertical="center"/>
    </xf>
    <xf numFmtId="182" fontId="33" fillId="0" borderId="0" xfId="0" applyNumberFormat="1" applyFont="1" applyAlignment="1" applyProtection="1">
      <alignment vertical="center"/>
    </xf>
    <xf numFmtId="182" fontId="33" fillId="0" borderId="12" xfId="0" applyNumberFormat="1" applyFont="1" applyBorder="1" applyAlignment="1" applyProtection="1">
      <alignment vertical="center"/>
    </xf>
    <xf numFmtId="0" fontId="33" fillId="2" borderId="22" xfId="0" applyFont="1" applyFill="1" applyBorder="1" applyAlignment="1" applyProtection="1">
      <alignment horizontal="center" vertical="center" wrapText="1"/>
    </xf>
    <xf numFmtId="0" fontId="33" fillId="2" borderId="35"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0" borderId="7"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3" fillId="0" borderId="0" xfId="0" applyFont="1" applyAlignment="1" applyProtection="1">
      <alignment horizontal="left" vertical="center"/>
    </xf>
    <xf numFmtId="0" fontId="33" fillId="0" borderId="0" xfId="0" applyFont="1" applyAlignment="1" applyProtection="1">
      <alignment horizontal="left" vertical="top" wrapText="1"/>
      <protection locked="0"/>
    </xf>
    <xf numFmtId="38" fontId="33" fillId="0" borderId="0" xfId="13" applyFont="1" applyAlignment="1" applyProtection="1">
      <alignment horizontal="right" vertical="center"/>
    </xf>
    <xf numFmtId="196" fontId="33" fillId="0" borderId="0" xfId="0" applyNumberFormat="1" applyFont="1" applyFill="1" applyAlignment="1" applyProtection="1">
      <alignment horizontal="left" vertical="center"/>
    </xf>
    <xf numFmtId="181" fontId="33" fillId="0" borderId="0" xfId="0" applyNumberFormat="1" applyFont="1" applyFill="1" applyAlignment="1" applyProtection="1">
      <alignment horizontal="left" vertical="center"/>
    </xf>
    <xf numFmtId="0" fontId="33" fillId="0" borderId="0" xfId="0" applyFont="1" applyAlignment="1" applyProtection="1">
      <alignment horizontal="distributed" vertical="distributed"/>
    </xf>
    <xf numFmtId="0" fontId="33" fillId="3" borderId="0" xfId="0" applyFont="1" applyFill="1" applyAlignment="1" applyProtection="1">
      <alignment horizontal="distributed" vertical="distributed"/>
    </xf>
    <xf numFmtId="0" fontId="33" fillId="3" borderId="35" xfId="0" applyFont="1" applyFill="1" applyBorder="1" applyAlignment="1" applyProtection="1">
      <alignment horizontal="right" vertical="center"/>
    </xf>
    <xf numFmtId="0" fontId="33" fillId="0" borderId="4" xfId="0" applyFont="1" applyBorder="1" applyAlignment="1" applyProtection="1">
      <alignment horizontal="center" vertical="center"/>
    </xf>
    <xf numFmtId="0" fontId="33" fillId="0" borderId="0" xfId="0" applyFont="1" applyFill="1" applyAlignment="1" applyProtection="1">
      <alignment horizontal="left" vertical="center" wrapText="1"/>
    </xf>
    <xf numFmtId="0" fontId="33" fillId="3" borderId="0" xfId="0" applyFont="1" applyFill="1" applyAlignment="1" applyProtection="1">
      <alignment horizontal="left" vertical="distributed" wrapText="1"/>
    </xf>
    <xf numFmtId="0" fontId="33" fillId="0" borderId="0" xfId="0" applyFont="1" applyAlignment="1" applyProtection="1">
      <alignment horizontal="right" vertical="center"/>
      <protection locked="0"/>
    </xf>
    <xf numFmtId="0" fontId="27" fillId="6" borderId="84" xfId="0" applyFont="1" applyFill="1" applyBorder="1" applyAlignment="1" applyProtection="1">
      <alignment horizontal="center" vertical="center" wrapText="1"/>
    </xf>
    <xf numFmtId="0" fontId="27" fillId="6" borderId="85" xfId="0" applyFont="1" applyFill="1" applyBorder="1" applyAlignment="1" applyProtection="1">
      <alignment horizontal="center" vertical="center" wrapText="1"/>
    </xf>
    <xf numFmtId="0" fontId="27" fillId="6" borderId="80" xfId="0" applyFont="1" applyFill="1" applyBorder="1" applyAlignment="1" applyProtection="1">
      <alignment horizontal="center" vertical="center" wrapText="1"/>
    </xf>
    <xf numFmtId="176" fontId="27" fillId="0" borderId="7" xfId="0" applyNumberFormat="1" applyFont="1" applyFill="1" applyBorder="1" applyAlignment="1" applyProtection="1">
      <alignment horizontal="right" vertical="center" wrapText="1" indent="1"/>
      <protection locked="0"/>
    </xf>
    <xf numFmtId="0" fontId="27" fillId="6" borderId="86" xfId="0" applyFont="1" applyFill="1" applyBorder="1" applyAlignment="1" applyProtection="1">
      <alignment horizontal="center" vertical="center" wrapText="1"/>
    </xf>
    <xf numFmtId="0" fontId="27" fillId="6" borderId="84" xfId="0" applyFont="1" applyFill="1" applyBorder="1" applyAlignment="1" applyProtection="1">
      <alignment horizontal="center" vertical="center"/>
    </xf>
    <xf numFmtId="0" fontId="27" fillId="6" borderId="85" xfId="0" applyFont="1" applyFill="1" applyBorder="1" applyAlignment="1" applyProtection="1">
      <alignment horizontal="center" vertical="center"/>
    </xf>
    <xf numFmtId="0" fontId="27" fillId="6" borderId="80" xfId="0" applyFont="1" applyFill="1" applyBorder="1" applyAlignment="1" applyProtection="1">
      <alignment horizontal="center" vertical="center"/>
    </xf>
    <xf numFmtId="49" fontId="27" fillId="0" borderId="29" xfId="2" applyNumberFormat="1" applyFont="1" applyFill="1" applyBorder="1" applyAlignment="1" applyProtection="1">
      <alignment horizontal="left" vertical="center" wrapText="1"/>
    </xf>
    <xf numFmtId="49" fontId="27" fillId="0" borderId="20" xfId="2" applyNumberFormat="1" applyFont="1" applyFill="1" applyBorder="1" applyAlignment="1" applyProtection="1">
      <alignment horizontal="left" vertical="center" wrapText="1"/>
    </xf>
    <xf numFmtId="49" fontId="27" fillId="0" borderId="9" xfId="2" applyNumberFormat="1" applyFont="1" applyFill="1" applyBorder="1" applyAlignment="1" applyProtection="1">
      <alignment horizontal="left" vertical="center" wrapText="1"/>
    </xf>
    <xf numFmtId="0" fontId="27" fillId="6" borderId="29" xfId="0" applyNumberFormat="1" applyFont="1" applyFill="1" applyBorder="1" applyAlignment="1" applyProtection="1">
      <alignment horizontal="center" vertical="center" wrapText="1"/>
    </xf>
    <xf numFmtId="0" fontId="27" fillId="6" borderId="20" xfId="0" applyNumberFormat="1" applyFont="1" applyFill="1" applyBorder="1" applyAlignment="1" applyProtection="1">
      <alignment horizontal="center" vertical="center" wrapText="1"/>
    </xf>
    <xf numFmtId="0" fontId="27" fillId="0" borderId="20" xfId="0" applyNumberFormat="1" applyFont="1" applyFill="1" applyBorder="1" applyAlignment="1" applyProtection="1">
      <alignment vertical="center"/>
    </xf>
    <xf numFmtId="0" fontId="27" fillId="0" borderId="9" xfId="0" applyNumberFormat="1" applyFont="1" applyFill="1" applyBorder="1" applyAlignment="1" applyProtection="1">
      <alignment vertical="center"/>
    </xf>
    <xf numFmtId="0" fontId="27" fillId="0" borderId="18" xfId="0" applyNumberFormat="1" applyFont="1" applyFill="1" applyBorder="1" applyAlignment="1" applyProtection="1">
      <alignment vertical="center" wrapText="1"/>
    </xf>
    <xf numFmtId="0" fontId="27" fillId="0" borderId="19" xfId="0" applyNumberFormat="1" applyFont="1" applyFill="1" applyBorder="1" applyAlignment="1" applyProtection="1">
      <alignment vertical="center" wrapText="1"/>
    </xf>
    <xf numFmtId="0" fontId="27" fillId="0" borderId="6" xfId="0" applyNumberFormat="1" applyFont="1" applyFill="1" applyBorder="1" applyAlignment="1" applyProtection="1">
      <alignment vertical="center" wrapText="1"/>
    </xf>
    <xf numFmtId="0" fontId="27" fillId="0" borderId="22" xfId="0" applyNumberFormat="1" applyFont="1" applyFill="1" applyBorder="1" applyAlignment="1" applyProtection="1">
      <alignment vertical="center" wrapText="1"/>
    </xf>
    <xf numFmtId="0" fontId="27" fillId="0" borderId="35" xfId="0" applyNumberFormat="1" applyFont="1" applyFill="1" applyBorder="1" applyAlignment="1" applyProtection="1">
      <alignment vertical="center" wrapText="1"/>
    </xf>
    <xf numFmtId="0" fontId="27" fillId="0" borderId="11" xfId="0" applyNumberFormat="1" applyFont="1" applyFill="1" applyBorder="1" applyAlignment="1" applyProtection="1">
      <alignment vertical="center" wrapText="1"/>
    </xf>
    <xf numFmtId="0" fontId="27" fillId="6" borderId="74" xfId="0" applyFont="1" applyFill="1" applyBorder="1" applyAlignment="1" applyProtection="1">
      <alignment horizontal="center" vertical="center"/>
    </xf>
    <xf numFmtId="0" fontId="27" fillId="6" borderId="75" xfId="0" applyFont="1" applyFill="1" applyBorder="1" applyAlignment="1" applyProtection="1">
      <alignment horizontal="center" vertical="center"/>
    </xf>
    <xf numFmtId="0" fontId="27" fillId="6" borderId="82" xfId="0" applyFont="1" applyFill="1" applyBorder="1" applyAlignment="1" applyProtection="1">
      <alignment horizontal="center" vertical="center"/>
    </xf>
    <xf numFmtId="0" fontId="27" fillId="6" borderId="155" xfId="0" applyFont="1" applyFill="1" applyBorder="1" applyAlignment="1" applyProtection="1">
      <alignment horizontal="center" vertical="center"/>
    </xf>
    <xf numFmtId="0" fontId="27" fillId="6" borderId="87" xfId="0" applyFont="1" applyFill="1" applyBorder="1" applyAlignment="1" applyProtection="1">
      <alignment horizontal="center" vertical="center"/>
    </xf>
    <xf numFmtId="0" fontId="27" fillId="6" borderId="156" xfId="0" applyFont="1" applyFill="1" applyBorder="1" applyAlignment="1" applyProtection="1">
      <alignment horizontal="center" vertical="center"/>
    </xf>
    <xf numFmtId="0" fontId="27" fillId="6" borderId="112" xfId="0" applyFont="1" applyFill="1" applyBorder="1" applyAlignment="1" applyProtection="1">
      <alignment horizontal="center" vertical="center"/>
    </xf>
    <xf numFmtId="0" fontId="27" fillId="6" borderId="113" xfId="0" applyFont="1" applyFill="1" applyBorder="1" applyAlignment="1" applyProtection="1">
      <alignment horizontal="center" vertical="center"/>
    </xf>
    <xf numFmtId="0" fontId="27" fillId="6" borderId="114" xfId="0" applyFont="1" applyFill="1" applyBorder="1" applyAlignment="1" applyProtection="1">
      <alignment horizontal="center" vertical="center"/>
    </xf>
    <xf numFmtId="0" fontId="27" fillId="6" borderId="77" xfId="0" applyFont="1" applyFill="1" applyBorder="1" applyAlignment="1" applyProtection="1">
      <alignment horizontal="center" vertical="center"/>
    </xf>
    <xf numFmtId="0" fontId="27" fillId="6" borderId="78" xfId="0" applyFont="1" applyFill="1" applyBorder="1" applyAlignment="1" applyProtection="1">
      <alignment horizontal="center" vertical="center"/>
    </xf>
    <xf numFmtId="0" fontId="27" fillId="6" borderId="79" xfId="0" applyFont="1" applyFill="1" applyBorder="1" applyAlignment="1" applyProtection="1">
      <alignment horizontal="center" vertical="center"/>
    </xf>
    <xf numFmtId="0" fontId="27" fillId="0" borderId="20" xfId="0" applyNumberFormat="1" applyFont="1" applyFill="1" applyBorder="1" applyAlignment="1" applyProtection="1">
      <alignment horizontal="center" vertical="center"/>
    </xf>
    <xf numFmtId="0" fontId="27" fillId="0" borderId="9" xfId="0" applyNumberFormat="1" applyFont="1" applyFill="1" applyBorder="1" applyAlignment="1" applyProtection="1">
      <alignment horizontal="center" vertical="center"/>
    </xf>
    <xf numFmtId="49" fontId="27" fillId="0" borderId="20" xfId="0" applyNumberFormat="1" applyFont="1" applyFill="1" applyBorder="1" applyAlignment="1" applyProtection="1">
      <alignment horizontal="center" vertical="center" wrapText="1"/>
    </xf>
    <xf numFmtId="49" fontId="27" fillId="0" borderId="9" xfId="0" applyNumberFormat="1" applyFont="1" applyFill="1" applyBorder="1" applyAlignment="1" applyProtection="1">
      <alignment horizontal="center" vertical="center" wrapText="1"/>
    </xf>
    <xf numFmtId="49" fontId="27" fillId="0" borderId="29" xfId="0" applyNumberFormat="1" applyFont="1" applyFill="1" applyBorder="1" applyAlignment="1" applyProtection="1">
      <alignment horizontal="left" vertical="center"/>
    </xf>
    <xf numFmtId="49" fontId="27" fillId="0" borderId="20" xfId="0" applyNumberFormat="1" applyFont="1" applyFill="1" applyBorder="1" applyAlignment="1" applyProtection="1">
      <alignment horizontal="left" vertical="center"/>
    </xf>
    <xf numFmtId="49" fontId="27" fillId="0" borderId="9" xfId="0" applyNumberFormat="1" applyFont="1" applyFill="1" applyBorder="1" applyAlignment="1" applyProtection="1">
      <alignment horizontal="left" vertical="center"/>
    </xf>
    <xf numFmtId="0" fontId="27" fillId="6" borderId="72" xfId="0" applyFont="1" applyFill="1" applyBorder="1" applyAlignment="1" applyProtection="1">
      <alignment horizontal="center" vertical="center"/>
    </xf>
    <xf numFmtId="0" fontId="27" fillId="6" borderId="73" xfId="0" applyFont="1" applyFill="1" applyBorder="1" applyAlignment="1" applyProtection="1">
      <alignment horizontal="center" vertical="center"/>
    </xf>
    <xf numFmtId="0" fontId="27" fillId="6" borderId="81" xfId="0" applyFont="1" applyFill="1" applyBorder="1" applyAlignment="1" applyProtection="1">
      <alignment horizontal="center" vertical="center"/>
    </xf>
    <xf numFmtId="0" fontId="27" fillId="0" borderId="4" xfId="0" applyNumberFormat="1" applyFont="1" applyFill="1" applyBorder="1" applyAlignment="1" applyProtection="1">
      <alignment horizontal="left" vertical="center" wrapText="1"/>
    </xf>
    <xf numFmtId="49" fontId="27" fillId="6" borderId="18" xfId="0" applyNumberFormat="1" applyFont="1" applyFill="1" applyBorder="1" applyAlignment="1" applyProtection="1">
      <alignment horizontal="center" vertical="center"/>
    </xf>
    <xf numFmtId="49" fontId="27" fillId="6" borderId="19" xfId="0" applyNumberFormat="1" applyFont="1" applyFill="1" applyBorder="1" applyAlignment="1" applyProtection="1">
      <alignment horizontal="center" vertical="center"/>
    </xf>
    <xf numFmtId="49" fontId="27" fillId="6" borderId="6" xfId="0" applyNumberFormat="1" applyFont="1" applyFill="1" applyBorder="1" applyAlignment="1" applyProtection="1">
      <alignment horizontal="center" vertical="center"/>
    </xf>
    <xf numFmtId="0" fontId="27" fillId="6" borderId="108" xfId="0" applyNumberFormat="1" applyFont="1" applyFill="1" applyBorder="1" applyAlignment="1" applyProtection="1">
      <alignment horizontal="center" vertical="center"/>
    </xf>
    <xf numFmtId="0" fontId="27" fillId="6" borderId="68" xfId="0" applyNumberFormat="1" applyFont="1" applyFill="1" applyBorder="1" applyAlignment="1" applyProtection="1">
      <alignment horizontal="center" vertical="center"/>
    </xf>
    <xf numFmtId="0" fontId="27" fillId="0" borderId="109" xfId="0" applyNumberFormat="1" applyFont="1" applyFill="1" applyBorder="1" applyAlignment="1" applyProtection="1">
      <alignment horizontal="left" vertical="center"/>
    </xf>
    <xf numFmtId="0" fontId="27" fillId="0" borderId="69" xfId="0" applyNumberFormat="1" applyFont="1" applyFill="1" applyBorder="1" applyAlignment="1" applyProtection="1">
      <alignment horizontal="left" vertical="center"/>
    </xf>
    <xf numFmtId="0" fontId="27" fillId="6" borderId="18" xfId="0" applyNumberFormat="1" applyFont="1" applyFill="1" applyBorder="1" applyAlignment="1" applyProtection="1">
      <alignment horizontal="center" vertical="center"/>
    </xf>
    <xf numFmtId="0" fontId="27" fillId="6" borderId="19" xfId="0" applyNumberFormat="1" applyFont="1" applyFill="1" applyBorder="1" applyAlignment="1" applyProtection="1">
      <alignment horizontal="center" vertical="center"/>
    </xf>
    <xf numFmtId="0" fontId="27" fillId="6" borderId="29" xfId="0" applyFont="1" applyFill="1" applyBorder="1" applyAlignment="1" applyProtection="1">
      <alignment horizontal="center" vertical="center" wrapText="1"/>
    </xf>
    <xf numFmtId="0" fontId="27" fillId="6" borderId="20" xfId="0" applyFont="1" applyFill="1" applyBorder="1" applyAlignment="1" applyProtection="1">
      <alignment horizontal="center" vertical="center" wrapText="1"/>
    </xf>
    <xf numFmtId="0" fontId="27" fillId="6" borderId="9" xfId="0" applyFont="1" applyFill="1" applyBorder="1" applyAlignment="1" applyProtection="1">
      <alignment horizontal="center" vertical="center" wrapText="1"/>
    </xf>
    <xf numFmtId="176" fontId="27" fillId="0" borderId="29" xfId="0" applyNumberFormat="1" applyFont="1" applyFill="1" applyBorder="1" applyAlignment="1" applyProtection="1">
      <alignment horizontal="right" vertical="center" wrapText="1" indent="1"/>
      <protection locked="0"/>
    </xf>
    <xf numFmtId="176" fontId="27" fillId="0" borderId="20" xfId="0" applyNumberFormat="1" applyFont="1" applyFill="1" applyBorder="1" applyAlignment="1" applyProtection="1">
      <alignment horizontal="right" vertical="center" wrapText="1" indent="1"/>
      <protection locked="0"/>
    </xf>
    <xf numFmtId="176" fontId="27" fillId="0" borderId="9" xfId="0" applyNumberFormat="1" applyFont="1" applyFill="1" applyBorder="1" applyAlignment="1" applyProtection="1">
      <alignment horizontal="right" vertical="center" wrapText="1" indent="1"/>
      <protection locked="0"/>
    </xf>
    <xf numFmtId="180" fontId="27" fillId="0" borderId="29" xfId="0" applyNumberFormat="1" applyFont="1" applyFill="1" applyBorder="1" applyAlignment="1" applyProtection="1">
      <alignment horizontal="center" vertical="center" wrapText="1"/>
      <protection locked="0"/>
    </xf>
    <xf numFmtId="180" fontId="27" fillId="0" borderId="20" xfId="0" applyNumberFormat="1" applyFont="1" applyFill="1" applyBorder="1" applyAlignment="1" applyProtection="1">
      <alignment horizontal="center" vertical="center" wrapText="1"/>
      <protection locked="0"/>
    </xf>
    <xf numFmtId="0" fontId="24" fillId="0" borderId="35" xfId="0" applyFont="1" applyFill="1" applyBorder="1" applyAlignment="1" applyProtection="1">
      <alignment horizontal="right" vertical="top"/>
    </xf>
    <xf numFmtId="0" fontId="24" fillId="0" borderId="0" xfId="0" applyFont="1" applyFill="1" applyAlignment="1" applyProtection="1">
      <alignment horizontal="left" vertical="top"/>
    </xf>
    <xf numFmtId="0" fontId="27" fillId="6" borderId="74" xfId="0" applyFont="1" applyFill="1" applyBorder="1" applyAlignment="1" applyProtection="1">
      <alignment horizontal="center" vertical="center" wrapText="1"/>
    </xf>
    <xf numFmtId="0" fontId="27" fillId="6" borderId="75" xfId="0" applyFont="1" applyFill="1" applyBorder="1" applyAlignment="1" applyProtection="1">
      <alignment horizontal="center" vertical="center" wrapText="1"/>
    </xf>
    <xf numFmtId="0" fontId="27" fillId="6" borderId="82"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6" borderId="72" xfId="0" applyFont="1" applyFill="1" applyBorder="1" applyAlignment="1" applyProtection="1">
      <alignment horizontal="center" vertical="center" wrapText="1"/>
    </xf>
    <xf numFmtId="0" fontId="27" fillId="6" borderId="73" xfId="0" applyFont="1" applyFill="1" applyBorder="1" applyAlignment="1" applyProtection="1">
      <alignment horizontal="center" vertical="center" wrapText="1"/>
    </xf>
    <xf numFmtId="0" fontId="27" fillId="6" borderId="81" xfId="0" applyFont="1" applyFill="1" applyBorder="1" applyAlignment="1" applyProtection="1">
      <alignment horizontal="center" vertical="center" wrapText="1"/>
    </xf>
    <xf numFmtId="0" fontId="76" fillId="0" borderId="0" xfId="0" applyFont="1" applyFill="1" applyAlignment="1" applyProtection="1">
      <alignment horizontal="center" vertical="center"/>
    </xf>
    <xf numFmtId="49" fontId="33" fillId="0" borderId="12" xfId="0" applyNumberFormat="1" applyFont="1" applyFill="1" applyBorder="1" applyAlignment="1" applyProtection="1">
      <alignment horizontal="center" vertical="center" textRotation="255"/>
    </xf>
    <xf numFmtId="0" fontId="27" fillId="0" borderId="68" xfId="0" applyFont="1" applyFill="1" applyBorder="1" applyAlignment="1" applyProtection="1">
      <alignment horizontal="left" vertical="center"/>
    </xf>
    <xf numFmtId="0" fontId="27" fillId="0" borderId="109" xfId="0" applyFont="1" applyFill="1" applyBorder="1" applyAlignment="1" applyProtection="1">
      <alignment horizontal="left" vertical="center"/>
    </xf>
    <xf numFmtId="0" fontId="27" fillId="0" borderId="69" xfId="0" applyFont="1" applyFill="1" applyBorder="1" applyAlignment="1" applyProtection="1">
      <alignment horizontal="left" vertical="center"/>
    </xf>
    <xf numFmtId="0" fontId="27" fillId="6" borderId="110" xfId="0" applyFont="1" applyFill="1" applyBorder="1" applyAlignment="1" applyProtection="1">
      <alignment horizontal="center" vertical="center" wrapText="1"/>
    </xf>
    <xf numFmtId="0" fontId="27" fillId="6" borderId="107" xfId="0" applyFont="1" applyFill="1" applyBorder="1" applyAlignment="1" applyProtection="1">
      <alignment horizontal="center" vertical="center" wrapText="1"/>
    </xf>
    <xf numFmtId="0" fontId="27" fillId="6" borderId="111" xfId="0" applyFont="1" applyFill="1" applyBorder="1" applyAlignment="1" applyProtection="1">
      <alignment horizontal="center" vertical="center" wrapText="1"/>
    </xf>
    <xf numFmtId="0" fontId="27" fillId="0" borderId="110" xfId="0" applyNumberFormat="1" applyFont="1" applyFill="1" applyBorder="1" applyAlignment="1" applyProtection="1">
      <alignment horizontal="left" vertical="center"/>
    </xf>
    <xf numFmtId="0" fontId="27" fillId="0" borderId="107" xfId="0" applyNumberFormat="1" applyFont="1" applyFill="1" applyBorder="1" applyAlignment="1" applyProtection="1">
      <alignment horizontal="left" vertical="center"/>
    </xf>
    <xf numFmtId="0" fontId="27" fillId="0" borderId="111" xfId="0" applyNumberFormat="1" applyFont="1" applyFill="1" applyBorder="1" applyAlignment="1" applyProtection="1">
      <alignment horizontal="left" vertical="center"/>
    </xf>
    <xf numFmtId="49" fontId="27" fillId="0" borderId="29" xfId="0" applyNumberFormat="1" applyFont="1" applyFill="1" applyBorder="1" applyAlignment="1" applyProtection="1">
      <alignment vertical="center" wrapText="1"/>
    </xf>
    <xf numFmtId="49" fontId="27" fillId="0" borderId="20" xfId="0" applyNumberFormat="1" applyFont="1" applyFill="1" applyBorder="1" applyAlignment="1" applyProtection="1">
      <alignment vertical="center" wrapText="1"/>
    </xf>
    <xf numFmtId="49" fontId="27" fillId="0" borderId="9" xfId="0" applyNumberFormat="1" applyFont="1" applyFill="1" applyBorder="1" applyAlignment="1" applyProtection="1">
      <alignment vertical="center" wrapText="1"/>
    </xf>
    <xf numFmtId="0" fontId="27" fillId="0" borderId="29" xfId="0" applyNumberFormat="1" applyFont="1" applyFill="1" applyBorder="1" applyAlignment="1" applyProtection="1">
      <alignment vertical="center" wrapText="1"/>
    </xf>
    <xf numFmtId="0" fontId="27" fillId="0" borderId="20"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49" fontId="27" fillId="6" borderId="68" xfId="0" applyNumberFormat="1" applyFont="1" applyFill="1" applyBorder="1" applyAlignment="1" applyProtection="1">
      <alignment horizontal="center" vertical="center"/>
    </xf>
    <xf numFmtId="49" fontId="27" fillId="6" borderId="109" xfId="0" applyNumberFormat="1" applyFont="1" applyFill="1" applyBorder="1" applyAlignment="1" applyProtection="1">
      <alignment horizontal="center" vertical="center"/>
    </xf>
    <xf numFmtId="49" fontId="27" fillId="6" borderId="69" xfId="0" applyNumberFormat="1" applyFont="1" applyFill="1" applyBorder="1" applyAlignment="1" applyProtection="1">
      <alignment horizontal="center" vertical="center"/>
    </xf>
    <xf numFmtId="0" fontId="27" fillId="6" borderId="68" xfId="0" applyFont="1" applyFill="1" applyBorder="1" applyAlignment="1" applyProtection="1">
      <alignment horizontal="center" vertical="center"/>
    </xf>
    <xf numFmtId="0" fontId="27" fillId="6" borderId="109" xfId="0" applyFont="1" applyFill="1" applyBorder="1" applyAlignment="1" applyProtection="1">
      <alignment horizontal="center" vertical="center"/>
    </xf>
    <xf numFmtId="0" fontId="27" fillId="6" borderId="22" xfId="0" applyFont="1" applyFill="1" applyBorder="1" applyAlignment="1" applyProtection="1">
      <alignment horizontal="center" vertical="center" wrapText="1"/>
    </xf>
    <xf numFmtId="0" fontId="27" fillId="6" borderId="35"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27" fillId="6" borderId="110" xfId="0" applyFont="1" applyFill="1" applyBorder="1" applyAlignment="1" applyProtection="1">
      <alignment horizontal="center" vertical="center"/>
    </xf>
    <xf numFmtId="0" fontId="27" fillId="6" borderId="107" xfId="0" applyFont="1" applyFill="1" applyBorder="1" applyAlignment="1" applyProtection="1">
      <alignment horizontal="center" vertical="center"/>
    </xf>
    <xf numFmtId="0" fontId="27" fillId="6" borderId="22" xfId="0" applyFont="1" applyFill="1" applyBorder="1" applyAlignment="1" applyProtection="1">
      <alignment horizontal="center" vertical="center"/>
    </xf>
    <xf numFmtId="0" fontId="27" fillId="6" borderId="35" xfId="0" applyFont="1" applyFill="1" applyBorder="1" applyAlignment="1" applyProtection="1">
      <alignment horizontal="center" vertical="center"/>
    </xf>
    <xf numFmtId="0" fontId="27" fillId="0" borderId="35" xfId="0" applyNumberFormat="1" applyFont="1" applyFill="1" applyBorder="1" applyAlignment="1" applyProtection="1">
      <alignment horizontal="left" vertical="center"/>
    </xf>
    <xf numFmtId="0" fontId="27" fillId="0" borderId="11" xfId="0" applyNumberFormat="1" applyFont="1" applyFill="1" applyBorder="1" applyAlignment="1" applyProtection="1">
      <alignment horizontal="left" vertical="center"/>
    </xf>
    <xf numFmtId="0" fontId="193" fillId="0" borderId="0" xfId="0" applyFont="1" applyFill="1" applyBorder="1" applyAlignment="1" applyProtection="1">
      <alignment horizontal="right" vertical="top"/>
    </xf>
    <xf numFmtId="0" fontId="27" fillId="0" borderId="35"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6" borderId="15"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02" xfId="0" applyFont="1" applyFill="1" applyBorder="1" applyAlignment="1" applyProtection="1">
      <alignment horizontal="center" vertical="center"/>
    </xf>
    <xf numFmtId="0" fontId="27" fillId="6" borderId="70" xfId="0" applyFont="1" applyFill="1" applyBorder="1" applyAlignment="1" applyProtection="1">
      <alignment horizontal="center" vertical="center"/>
    </xf>
    <xf numFmtId="0" fontId="27" fillId="6" borderId="7" xfId="0" applyFont="1" applyFill="1" applyBorder="1" applyAlignment="1" applyProtection="1">
      <alignment horizontal="center" vertical="center"/>
    </xf>
    <xf numFmtId="0" fontId="27" fillId="6" borderId="29" xfId="0" applyFont="1" applyFill="1" applyBorder="1" applyAlignment="1" applyProtection="1">
      <alignment horizontal="center" vertical="center"/>
    </xf>
    <xf numFmtId="0" fontId="27" fillId="6" borderId="4" xfId="0" applyFont="1" applyFill="1" applyBorder="1" applyAlignment="1" applyProtection="1">
      <alignment horizontal="center" vertical="center"/>
    </xf>
    <xf numFmtId="0" fontId="27" fillId="6" borderId="18" xfId="0" applyFont="1" applyFill="1" applyBorder="1" applyAlignment="1" applyProtection="1">
      <alignment horizontal="center" vertical="center"/>
    </xf>
    <xf numFmtId="0" fontId="27" fillId="0" borderId="0" xfId="0" applyNumberFormat="1" applyFont="1" applyFill="1" applyBorder="1" applyAlignment="1" applyProtection="1">
      <alignment horizontal="left" vertical="center"/>
    </xf>
    <xf numFmtId="0" fontId="27" fillId="0" borderId="12" xfId="0" applyNumberFormat="1" applyFont="1" applyFill="1" applyBorder="1" applyAlignment="1" applyProtection="1">
      <alignment horizontal="left" vertical="center"/>
    </xf>
    <xf numFmtId="49" fontId="27" fillId="0" borderId="35" xfId="0" applyNumberFormat="1" applyFont="1" applyFill="1" applyBorder="1" applyAlignment="1" applyProtection="1">
      <alignment horizontal="center" vertical="center" wrapText="1"/>
    </xf>
    <xf numFmtId="49" fontId="27" fillId="0" borderId="11" xfId="0" applyNumberFormat="1" applyFont="1" applyFill="1" applyBorder="1" applyAlignment="1" applyProtection="1">
      <alignment horizontal="center" vertical="center" wrapText="1"/>
    </xf>
    <xf numFmtId="0" fontId="27" fillId="6" borderId="18" xfId="0" applyFont="1" applyFill="1" applyBorder="1" applyAlignment="1" applyProtection="1">
      <alignment horizontal="center" vertical="center" wrapText="1"/>
    </xf>
    <xf numFmtId="0" fontId="27" fillId="6" borderId="19" xfId="0" applyFont="1" applyFill="1" applyBorder="1" applyAlignment="1" applyProtection="1">
      <alignment horizontal="center" vertical="center" wrapText="1"/>
    </xf>
    <xf numFmtId="0" fontId="27" fillId="0" borderId="7" xfId="0" applyNumberFormat="1" applyFont="1" applyFill="1" applyBorder="1" applyAlignment="1" applyProtection="1">
      <alignment horizontal="left" vertical="center" wrapText="1"/>
    </xf>
    <xf numFmtId="0" fontId="27" fillId="6" borderId="108" xfId="0" applyFont="1" applyFill="1" applyBorder="1" applyAlignment="1" applyProtection="1">
      <alignment horizontal="center" vertical="center"/>
    </xf>
    <xf numFmtId="0" fontId="27" fillId="6" borderId="19" xfId="0" applyFont="1" applyFill="1" applyBorder="1" applyAlignment="1" applyProtection="1">
      <alignment horizontal="center" vertical="center"/>
    </xf>
    <xf numFmtId="0" fontId="27" fillId="3" borderId="7" xfId="0" applyNumberFormat="1" applyFont="1" applyFill="1" applyBorder="1" applyAlignment="1" applyProtection="1">
      <alignment horizontal="center" vertical="center"/>
    </xf>
    <xf numFmtId="0" fontId="27" fillId="6" borderId="76" xfId="0" applyFont="1" applyFill="1" applyBorder="1" applyAlignment="1" applyProtection="1">
      <alignment horizontal="center" vertical="center" wrapText="1"/>
    </xf>
    <xf numFmtId="0" fontId="27" fillId="6" borderId="102" xfId="0" applyNumberFormat="1" applyFont="1" applyFill="1" applyBorder="1" applyAlignment="1" applyProtection="1">
      <alignment horizontal="center" vertical="center"/>
    </xf>
    <xf numFmtId="0" fontId="27" fillId="6" borderId="70" xfId="0" applyNumberFormat="1" applyFont="1" applyFill="1" applyBorder="1" applyAlignment="1" applyProtection="1">
      <alignment horizontal="center" vertical="center"/>
    </xf>
    <xf numFmtId="0" fontId="27" fillId="6" borderId="4" xfId="0" applyNumberFormat="1" applyFont="1" applyFill="1" applyBorder="1" applyAlignment="1" applyProtection="1">
      <alignment horizontal="center" vertical="center"/>
    </xf>
    <xf numFmtId="0" fontId="27" fillId="0" borderId="106" xfId="0" applyNumberFormat="1" applyFont="1" applyFill="1" applyBorder="1" applyAlignment="1" applyProtection="1">
      <alignment vertical="center"/>
    </xf>
    <xf numFmtId="0" fontId="27" fillId="0" borderId="71" xfId="0" applyNumberFormat="1" applyFont="1" applyFill="1" applyBorder="1" applyAlignment="1" applyProtection="1">
      <alignment vertical="center"/>
    </xf>
    <xf numFmtId="0" fontId="27" fillId="0" borderId="68" xfId="0" applyNumberFormat="1" applyFont="1" applyFill="1" applyBorder="1" applyAlignment="1" applyProtection="1">
      <alignment horizontal="left" vertical="center"/>
    </xf>
    <xf numFmtId="0" fontId="27" fillId="6" borderId="109" xfId="0" applyNumberFormat="1" applyFont="1" applyFill="1" applyBorder="1" applyAlignment="1" applyProtection="1">
      <alignment horizontal="center" vertical="center"/>
    </xf>
    <xf numFmtId="0" fontId="27" fillId="6" borderId="110" xfId="0" applyNumberFormat="1" applyFont="1" applyFill="1" applyBorder="1" applyAlignment="1" applyProtection="1">
      <alignment horizontal="center" vertical="center"/>
    </xf>
    <xf numFmtId="0" fontId="27" fillId="6" borderId="107" xfId="0" applyNumberFormat="1" applyFont="1" applyFill="1" applyBorder="1" applyAlignment="1" applyProtection="1">
      <alignment horizontal="center" vertical="center"/>
    </xf>
    <xf numFmtId="0" fontId="27" fillId="6" borderId="22" xfId="0" applyNumberFormat="1" applyFont="1" applyFill="1" applyBorder="1" applyAlignment="1" applyProtection="1">
      <alignment horizontal="center" vertical="center"/>
    </xf>
    <xf numFmtId="0" fontId="27" fillId="6" borderId="35" xfId="0" applyNumberFormat="1" applyFont="1" applyFill="1" applyBorder="1" applyAlignment="1" applyProtection="1">
      <alignment horizontal="center" vertical="center"/>
    </xf>
    <xf numFmtId="0" fontId="44" fillId="0" borderId="0" xfId="0" applyFont="1" applyFill="1" applyAlignment="1" applyProtection="1">
      <alignment horizontal="center" vertical="center"/>
    </xf>
    <xf numFmtId="192" fontId="27" fillId="0" borderId="29" xfId="0" applyNumberFormat="1" applyFont="1" applyFill="1" applyBorder="1" applyAlignment="1" applyProtection="1">
      <alignment vertical="center" wrapText="1"/>
    </xf>
    <xf numFmtId="192" fontId="27" fillId="0" borderId="20" xfId="0" applyNumberFormat="1" applyFont="1" applyFill="1" applyBorder="1" applyAlignment="1" applyProtection="1">
      <alignment vertical="center" wrapText="1"/>
    </xf>
    <xf numFmtId="192" fontId="27" fillId="0" borderId="9" xfId="0" applyNumberFormat="1" applyFont="1" applyFill="1" applyBorder="1" applyAlignment="1" applyProtection="1">
      <alignment vertical="center" wrapText="1"/>
    </xf>
    <xf numFmtId="0" fontId="27" fillId="6" borderId="103" xfId="0" applyFont="1" applyFill="1" applyBorder="1" applyAlignment="1" applyProtection="1">
      <alignment horizontal="center" vertical="center"/>
    </xf>
    <xf numFmtId="0" fontId="27" fillId="6" borderId="104" xfId="0" applyFont="1" applyFill="1" applyBorder="1" applyAlignment="1" applyProtection="1">
      <alignment horizontal="center" vertical="center"/>
    </xf>
    <xf numFmtId="0" fontId="27" fillId="6" borderId="105" xfId="0" applyFont="1" applyFill="1" applyBorder="1" applyAlignment="1" applyProtection="1">
      <alignment horizontal="center" vertical="center"/>
    </xf>
    <xf numFmtId="0" fontId="27" fillId="0" borderId="106" xfId="0" applyFont="1" applyFill="1" applyBorder="1" applyAlignment="1" applyProtection="1">
      <alignment horizontal="center" vertical="center"/>
    </xf>
    <xf numFmtId="0" fontId="27" fillId="0" borderId="71" xfId="0" applyFont="1" applyFill="1" applyBorder="1" applyAlignment="1" applyProtection="1">
      <alignment horizontal="center" vertical="center"/>
    </xf>
    <xf numFmtId="0" fontId="27" fillId="6" borderId="22" xfId="0" applyNumberFormat="1" applyFont="1" applyFill="1" applyBorder="1" applyAlignment="1" applyProtection="1">
      <alignment horizontal="center" vertical="center" wrapText="1"/>
    </xf>
    <xf numFmtId="0" fontId="27" fillId="6" borderId="35" xfId="0" applyNumberFormat="1" applyFont="1" applyFill="1" applyBorder="1" applyAlignment="1" applyProtection="1">
      <alignment horizontal="center" vertical="center" wrapText="1"/>
    </xf>
    <xf numFmtId="0" fontId="27" fillId="0" borderId="106" xfId="0" applyNumberFormat="1" applyFont="1" applyFill="1" applyBorder="1" applyAlignment="1" applyProtection="1">
      <alignment horizontal="center" vertical="center"/>
    </xf>
    <xf numFmtId="0" fontId="27" fillId="0" borderId="71" xfId="0" applyNumberFormat="1" applyFont="1" applyFill="1" applyBorder="1" applyAlignment="1" applyProtection="1">
      <alignment horizontal="center" vertical="center"/>
    </xf>
    <xf numFmtId="0" fontId="27" fillId="6" borderId="6" xfId="0" applyFont="1" applyFill="1" applyBorder="1" applyAlignment="1" applyProtection="1">
      <alignment horizontal="center" vertical="center" wrapText="1"/>
    </xf>
    <xf numFmtId="0" fontId="27" fillId="0" borderId="18" xfId="0" applyNumberFormat="1" applyFont="1" applyFill="1" applyBorder="1" applyAlignment="1" applyProtection="1">
      <alignment horizontal="left" vertical="center" wrapText="1"/>
      <protection locked="0"/>
    </xf>
    <xf numFmtId="0" fontId="27" fillId="0" borderId="19" xfId="0" applyNumberFormat="1" applyFont="1" applyFill="1" applyBorder="1" applyAlignment="1" applyProtection="1">
      <alignment horizontal="left" vertical="center" wrapText="1"/>
      <protection locked="0"/>
    </xf>
    <xf numFmtId="0" fontId="27" fillId="0" borderId="6" xfId="0" applyNumberFormat="1" applyFont="1" applyFill="1" applyBorder="1" applyAlignment="1" applyProtection="1">
      <alignment horizontal="left" vertical="center" wrapText="1"/>
      <protection locked="0"/>
    </xf>
    <xf numFmtId="0" fontId="27" fillId="0" borderId="22" xfId="0" applyNumberFormat="1" applyFont="1" applyFill="1" applyBorder="1" applyAlignment="1" applyProtection="1">
      <alignment horizontal="left" vertical="center" wrapText="1"/>
      <protection locked="0"/>
    </xf>
    <xf numFmtId="0" fontId="27" fillId="0" borderId="35" xfId="0" applyNumberFormat="1" applyFont="1" applyFill="1" applyBorder="1" applyAlignment="1" applyProtection="1">
      <alignment horizontal="left" vertical="center" wrapText="1"/>
      <protection locked="0"/>
    </xf>
    <xf numFmtId="0" fontId="27" fillId="0" borderId="11" xfId="0" applyNumberFormat="1" applyFont="1" applyFill="1" applyBorder="1" applyAlignment="1" applyProtection="1">
      <alignment horizontal="left" vertical="center" wrapText="1"/>
      <protection locked="0"/>
    </xf>
    <xf numFmtId="176" fontId="27" fillId="0" borderId="4" xfId="0" applyNumberFormat="1" applyFont="1" applyFill="1" applyBorder="1" applyAlignment="1" applyProtection="1">
      <alignment horizontal="center" vertical="center" wrapText="1"/>
      <protection locked="0"/>
    </xf>
    <xf numFmtId="0" fontId="193" fillId="0" borderId="0" xfId="0" applyFont="1" applyFill="1" applyAlignment="1" applyProtection="1">
      <alignment horizontal="left" vertical="top"/>
    </xf>
    <xf numFmtId="49" fontId="27" fillId="0" borderId="29" xfId="0" applyNumberFormat="1" applyFont="1" applyFill="1" applyBorder="1" applyAlignment="1" applyProtection="1">
      <alignment vertical="center"/>
    </xf>
    <xf numFmtId="49" fontId="27" fillId="0" borderId="20" xfId="0" applyNumberFormat="1" applyFont="1" applyFill="1" applyBorder="1" applyAlignment="1" applyProtection="1">
      <alignment vertical="center"/>
    </xf>
    <xf numFmtId="49" fontId="27" fillId="0" borderId="9" xfId="0" applyNumberFormat="1" applyFont="1" applyFill="1" applyBorder="1" applyAlignment="1" applyProtection="1">
      <alignment vertical="center"/>
    </xf>
    <xf numFmtId="49" fontId="27" fillId="0" borderId="29" xfId="2" applyNumberFormat="1" applyFont="1" applyFill="1" applyBorder="1" applyAlignment="1" applyProtection="1">
      <alignment vertical="center" wrapText="1"/>
    </xf>
    <xf numFmtId="49" fontId="27" fillId="0" borderId="20" xfId="2" applyNumberFormat="1" applyFont="1" applyFill="1" applyBorder="1" applyAlignment="1" applyProtection="1">
      <alignment vertical="center" wrapText="1"/>
    </xf>
    <xf numFmtId="49" fontId="27" fillId="0" borderId="9" xfId="2" applyNumberFormat="1" applyFont="1" applyFill="1" applyBorder="1" applyAlignment="1" applyProtection="1">
      <alignment vertical="center" wrapText="1"/>
    </xf>
    <xf numFmtId="0" fontId="27" fillId="0" borderId="20"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29" xfId="0" applyNumberFormat="1" applyFont="1" applyFill="1" applyBorder="1" applyAlignment="1" applyProtection="1">
      <alignment horizontal="left" vertical="center"/>
    </xf>
    <xf numFmtId="0" fontId="27" fillId="0" borderId="20" xfId="0" applyNumberFormat="1" applyFont="1" applyFill="1" applyBorder="1" applyAlignment="1" applyProtection="1">
      <alignment horizontal="left" vertical="center"/>
    </xf>
    <xf numFmtId="0" fontId="27" fillId="0" borderId="9" xfId="0" applyNumberFormat="1" applyFont="1" applyFill="1" applyBorder="1" applyAlignment="1" applyProtection="1">
      <alignment horizontal="left" vertical="center"/>
    </xf>
    <xf numFmtId="0" fontId="27" fillId="0" borderId="18" xfId="0" applyNumberFormat="1" applyFont="1" applyFill="1" applyBorder="1" applyAlignment="1" applyProtection="1">
      <alignment horizontal="left" vertical="center" wrapText="1" indent="1"/>
      <protection locked="0"/>
    </xf>
    <xf numFmtId="0" fontId="27" fillId="0" borderId="19" xfId="0" applyNumberFormat="1" applyFont="1" applyFill="1" applyBorder="1" applyAlignment="1" applyProtection="1">
      <alignment horizontal="left" vertical="center" wrapText="1" indent="1"/>
      <protection locked="0"/>
    </xf>
    <xf numFmtId="0" fontId="27" fillId="0" borderId="6" xfId="0" applyNumberFormat="1" applyFont="1" applyFill="1" applyBorder="1" applyAlignment="1" applyProtection="1">
      <alignment horizontal="left" vertical="center" wrapText="1" indent="1"/>
      <protection locked="0"/>
    </xf>
    <xf numFmtId="0" fontId="27" fillId="0" borderId="22" xfId="0" applyNumberFormat="1" applyFont="1" applyFill="1" applyBorder="1" applyAlignment="1" applyProtection="1">
      <alignment horizontal="left" vertical="center" wrapText="1" indent="1"/>
      <protection locked="0"/>
    </xf>
    <xf numFmtId="0" fontId="27" fillId="0" borderId="35" xfId="0" applyNumberFormat="1" applyFont="1" applyFill="1" applyBorder="1" applyAlignment="1" applyProtection="1">
      <alignment horizontal="left" vertical="center" wrapText="1" indent="1"/>
      <protection locked="0"/>
    </xf>
    <xf numFmtId="0" fontId="27" fillId="0" borderId="11" xfId="0" applyNumberFormat="1" applyFont="1" applyFill="1" applyBorder="1" applyAlignment="1" applyProtection="1">
      <alignment horizontal="left" vertical="center" wrapText="1" indent="1"/>
      <protection locked="0"/>
    </xf>
    <xf numFmtId="0" fontId="27" fillId="3" borderId="7" xfId="0" applyFont="1" applyFill="1" applyBorder="1" applyAlignment="1" applyProtection="1">
      <alignment horizontal="center" vertical="center"/>
    </xf>
    <xf numFmtId="193" fontId="27" fillId="0" borderId="7" xfId="0" applyNumberFormat="1" applyFont="1" applyFill="1" applyBorder="1" applyAlignment="1" applyProtection="1">
      <alignment horizontal="center" vertical="center" shrinkToFit="1"/>
    </xf>
    <xf numFmtId="0" fontId="27" fillId="6" borderId="29" xfId="0" applyFont="1" applyFill="1" applyBorder="1" applyAlignment="1" applyProtection="1">
      <alignment horizontal="center" vertical="center" shrinkToFit="1"/>
    </xf>
    <xf numFmtId="0" fontId="27" fillId="6" borderId="20" xfId="0" applyFont="1" applyFill="1" applyBorder="1" applyAlignment="1" applyProtection="1">
      <alignment horizontal="center" vertical="center" shrinkToFit="1"/>
    </xf>
    <xf numFmtId="0" fontId="27" fillId="6" borderId="9" xfId="0" applyFont="1" applyFill="1" applyBorder="1" applyAlignment="1" applyProtection="1">
      <alignment horizontal="center" vertical="center" shrinkToFit="1"/>
    </xf>
    <xf numFmtId="0" fontId="107" fillId="6" borderId="7" xfId="0" applyFont="1" applyFill="1" applyBorder="1" applyAlignment="1" applyProtection="1">
      <alignment horizontal="center" vertical="center" wrapText="1"/>
    </xf>
    <xf numFmtId="193" fontId="27" fillId="0" borderId="7" xfId="0" quotePrefix="1" applyNumberFormat="1" applyFont="1" applyFill="1" applyBorder="1" applyAlignment="1" applyProtection="1">
      <alignment horizontal="center" vertical="center" shrinkToFit="1"/>
    </xf>
    <xf numFmtId="0" fontId="27" fillId="6" borderId="20" xfId="0" applyFont="1" applyFill="1" applyBorder="1" applyAlignment="1" applyProtection="1">
      <alignment horizontal="center" vertical="center"/>
    </xf>
    <xf numFmtId="0" fontId="27" fillId="6" borderId="9" xfId="0" applyFont="1" applyFill="1" applyBorder="1" applyAlignment="1" applyProtection="1">
      <alignment horizontal="center" vertical="center"/>
    </xf>
    <xf numFmtId="0" fontId="27" fillId="6" borderId="7" xfId="0" applyFont="1" applyFill="1" applyBorder="1" applyAlignment="1">
      <alignment horizontal="center" vertical="center"/>
    </xf>
    <xf numFmtId="193" fontId="27" fillId="0" borderId="7" xfId="0" quotePrefix="1" applyNumberFormat="1" applyFont="1" applyFill="1" applyBorder="1" applyAlignment="1">
      <alignment horizontal="center" vertical="center" shrinkToFit="1"/>
    </xf>
    <xf numFmtId="193" fontId="27" fillId="0" borderId="7" xfId="0" applyNumberFormat="1" applyFont="1" applyFill="1" applyBorder="1" applyAlignment="1">
      <alignment horizontal="center" vertical="center" shrinkToFit="1"/>
    </xf>
    <xf numFmtId="0" fontId="27" fillId="6" borderId="29" xfId="62" applyFont="1" applyFill="1" applyBorder="1" applyAlignment="1" applyProtection="1">
      <alignment horizontal="center" vertical="center" shrinkToFit="1"/>
    </xf>
    <xf numFmtId="0" fontId="27" fillId="6" borderId="20" xfId="62" applyFont="1" applyFill="1" applyBorder="1" applyAlignment="1" applyProtection="1">
      <alignment horizontal="center" vertical="center" shrinkToFit="1"/>
    </xf>
    <xf numFmtId="0" fontId="27" fillId="6" borderId="9" xfId="62" applyFont="1" applyFill="1" applyBorder="1" applyAlignment="1" applyProtection="1">
      <alignment horizontal="center" vertical="center" shrinkToFit="1"/>
    </xf>
    <xf numFmtId="0" fontId="27" fillId="6" borderId="7" xfId="62" applyFont="1" applyFill="1" applyBorder="1" applyAlignment="1" applyProtection="1">
      <alignment horizontal="center" vertical="center" shrinkToFit="1"/>
    </xf>
    <xf numFmtId="0" fontId="27" fillId="0" borderId="18" xfId="62" applyFont="1" applyFill="1" applyBorder="1" applyAlignment="1" applyProtection="1">
      <alignment horizontal="left" vertical="center" wrapText="1" shrinkToFit="1"/>
    </xf>
    <xf numFmtId="0" fontId="27" fillId="0" borderId="19" xfId="62" applyFont="1" applyFill="1" applyBorder="1" applyAlignment="1" applyProtection="1">
      <alignment horizontal="left" vertical="center" wrapText="1" shrinkToFit="1"/>
    </xf>
    <xf numFmtId="0" fontId="27" fillId="0" borderId="6" xfId="62" applyFont="1" applyFill="1" applyBorder="1" applyAlignment="1" applyProtection="1">
      <alignment horizontal="left" vertical="center" wrapText="1" shrinkToFit="1"/>
    </xf>
    <xf numFmtId="0" fontId="27" fillId="0" borderId="15" xfId="62" applyFont="1" applyFill="1" applyBorder="1" applyAlignment="1" applyProtection="1">
      <alignment horizontal="left" vertical="center" wrapText="1" shrinkToFit="1"/>
    </xf>
    <xf numFmtId="0" fontId="27" fillId="0" borderId="0" xfId="62" applyFont="1" applyFill="1" applyBorder="1" applyAlignment="1" applyProtection="1">
      <alignment horizontal="left" vertical="center" wrapText="1" shrinkToFit="1"/>
    </xf>
    <xf numFmtId="0" fontId="27" fillId="0" borderId="12" xfId="62" applyFont="1" applyFill="1" applyBorder="1" applyAlignment="1" applyProtection="1">
      <alignment horizontal="left" vertical="center" wrapText="1" shrinkToFit="1"/>
    </xf>
    <xf numFmtId="0" fontId="27" fillId="0" borderId="22" xfId="62" applyFont="1" applyFill="1" applyBorder="1" applyAlignment="1" applyProtection="1">
      <alignment horizontal="left" vertical="center" wrapText="1" shrinkToFit="1"/>
    </xf>
    <xf numFmtId="0" fontId="27" fillId="0" borderId="35" xfId="62" applyFont="1" applyFill="1" applyBorder="1" applyAlignment="1" applyProtection="1">
      <alignment horizontal="left" vertical="center" wrapText="1" shrinkToFit="1"/>
    </xf>
    <xf numFmtId="0" fontId="27" fillId="0" borderId="11" xfId="62" applyFont="1" applyFill="1" applyBorder="1" applyAlignment="1" applyProtection="1">
      <alignment horizontal="left" vertical="center" wrapText="1" shrinkToFit="1"/>
    </xf>
    <xf numFmtId="0" fontId="27" fillId="6" borderId="7" xfId="62"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xf>
    <xf numFmtId="193" fontId="77" fillId="0" borderId="29" xfId="0" applyNumberFormat="1" applyFont="1" applyFill="1" applyBorder="1" applyAlignment="1" applyProtection="1">
      <alignment horizontal="center" vertical="center" shrinkToFit="1"/>
    </xf>
    <xf numFmtId="193" fontId="77" fillId="0" borderId="20" xfId="0" applyNumberFormat="1" applyFont="1" applyFill="1" applyBorder="1" applyAlignment="1" applyProtection="1">
      <alignment horizontal="center" vertical="center" shrinkToFit="1"/>
    </xf>
    <xf numFmtId="193" fontId="77" fillId="0" borderId="9" xfId="0" applyNumberFormat="1" applyFont="1" applyFill="1" applyBorder="1" applyAlignment="1" applyProtection="1">
      <alignment horizontal="center" vertical="center" shrinkToFit="1"/>
    </xf>
    <xf numFmtId="0" fontId="27" fillId="6" borderId="74" xfId="0" applyFont="1" applyFill="1" applyBorder="1" applyAlignment="1" applyProtection="1">
      <alignment horizontal="left" vertical="center" wrapText="1" shrinkToFit="1"/>
      <protection locked="0"/>
    </xf>
    <xf numFmtId="0" fontId="27" fillId="6" borderId="75" xfId="0" applyFont="1" applyFill="1" applyBorder="1" applyAlignment="1" applyProtection="1">
      <alignment horizontal="left" vertical="center" wrapText="1" shrinkToFit="1"/>
      <protection locked="0"/>
    </xf>
    <xf numFmtId="197" fontId="27" fillId="0" borderId="75" xfId="0" applyNumberFormat="1" applyFont="1" applyBorder="1" applyAlignment="1">
      <alignment horizontal="center" vertical="center"/>
    </xf>
    <xf numFmtId="0" fontId="27" fillId="0" borderId="29"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7" fillId="6" borderId="74" xfId="0" applyFont="1" applyFill="1" applyBorder="1" applyAlignment="1" applyProtection="1">
      <alignment horizontal="left" vertical="center" wrapText="1"/>
      <protection locked="0"/>
    </xf>
    <xf numFmtId="0" fontId="27" fillId="6" borderId="75" xfId="0" applyFont="1" applyFill="1" applyBorder="1" applyAlignment="1" applyProtection="1">
      <alignment horizontal="left" vertical="center" wrapText="1"/>
      <protection locked="0"/>
    </xf>
    <xf numFmtId="0" fontId="34" fillId="0" borderId="29"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27" fillId="0" borderId="29"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34" fillId="0" borderId="29" xfId="0" applyFont="1" applyFill="1" applyBorder="1" applyAlignment="1" applyProtection="1">
      <alignment horizontal="center" vertical="center"/>
      <protection locked="0"/>
    </xf>
    <xf numFmtId="0" fontId="34" fillId="0" borderId="9" xfId="0" applyFont="1" applyFill="1" applyBorder="1" applyAlignment="1" applyProtection="1">
      <alignment horizontal="center" vertical="center"/>
      <protection locked="0"/>
    </xf>
    <xf numFmtId="0" fontId="33" fillId="0" borderId="29"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33" fillId="0" borderId="9" xfId="0" applyFont="1" applyFill="1" applyBorder="1" applyAlignment="1" applyProtection="1">
      <alignment horizontal="center" vertical="center"/>
      <protection locked="0"/>
    </xf>
    <xf numFmtId="0" fontId="27" fillId="6" borderId="74" xfId="0" applyFont="1" applyFill="1" applyBorder="1" applyAlignment="1" applyProtection="1">
      <alignment horizontal="left" vertical="center" shrinkToFit="1"/>
      <protection locked="0"/>
    </xf>
    <xf numFmtId="0" fontId="27" fillId="6" borderId="75" xfId="0" applyFont="1" applyFill="1" applyBorder="1" applyAlignment="1" applyProtection="1">
      <alignment horizontal="left" vertical="center" shrinkToFit="1"/>
      <protection locked="0"/>
    </xf>
    <xf numFmtId="0" fontId="36" fillId="6" borderId="29" xfId="0" applyFont="1" applyFill="1" applyBorder="1" applyAlignment="1" applyProtection="1">
      <alignment horizontal="center" vertical="center" shrinkToFit="1"/>
    </xf>
    <xf numFmtId="0" fontId="36" fillId="6" borderId="20" xfId="0" applyFont="1" applyFill="1" applyBorder="1" applyAlignment="1" applyProtection="1">
      <alignment horizontal="center" vertical="center" shrinkToFit="1"/>
    </xf>
    <xf numFmtId="0" fontId="36" fillId="6" borderId="9" xfId="0" applyFont="1" applyFill="1" applyBorder="1" applyAlignment="1" applyProtection="1">
      <alignment horizontal="center" vertical="center" shrinkToFit="1"/>
    </xf>
    <xf numFmtId="0" fontId="37" fillId="0" borderId="29"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6" fillId="6" borderId="18" xfId="0" applyFont="1" applyFill="1" applyBorder="1" applyAlignment="1" applyProtection="1">
      <alignment horizontal="center" vertical="center" wrapText="1"/>
    </xf>
    <xf numFmtId="0" fontId="36" fillId="6" borderId="19" xfId="0" applyFont="1" applyFill="1" applyBorder="1" applyAlignment="1" applyProtection="1">
      <alignment horizontal="center" vertical="center" wrapText="1"/>
    </xf>
    <xf numFmtId="0" fontId="36" fillId="6" borderId="15" xfId="0"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wrapText="1"/>
    </xf>
    <xf numFmtId="0" fontId="36" fillId="15" borderId="15" xfId="0" applyFont="1" applyFill="1" applyBorder="1" applyAlignment="1" applyProtection="1">
      <alignment horizontal="center" vertical="center"/>
    </xf>
    <xf numFmtId="0" fontId="36" fillId="15" borderId="0" xfId="0" applyFont="1" applyFill="1" applyBorder="1" applyAlignment="1" applyProtection="1">
      <alignment horizontal="center" vertical="center"/>
    </xf>
    <xf numFmtId="0" fontId="37" fillId="0" borderId="19" xfId="0" applyFont="1" applyFill="1" applyBorder="1" applyAlignment="1" applyProtection="1">
      <alignment horizontal="center" vertical="center" shrinkToFit="1"/>
    </xf>
    <xf numFmtId="0" fontId="37" fillId="0" borderId="237" xfId="0" applyFont="1" applyFill="1" applyBorder="1" applyAlignment="1" applyProtection="1">
      <alignment horizontal="center" vertical="center" shrinkToFit="1"/>
    </xf>
    <xf numFmtId="38" fontId="108" fillId="3" borderId="226" xfId="143" applyNumberFormat="1" applyFont="1" applyFill="1" applyBorder="1" applyAlignment="1" applyProtection="1">
      <alignment horizontal="right" vertical="center"/>
    </xf>
    <xf numFmtId="38" fontId="108" fillId="3" borderId="20" xfId="143" applyNumberFormat="1" applyFont="1" applyFill="1" applyBorder="1" applyAlignment="1" applyProtection="1">
      <alignment horizontal="right" vertical="center"/>
    </xf>
    <xf numFmtId="38" fontId="108" fillId="3" borderId="9" xfId="143" applyNumberFormat="1" applyFont="1" applyFill="1" applyBorder="1" applyAlignment="1" applyProtection="1">
      <alignment horizontal="right" vertical="center"/>
    </xf>
    <xf numFmtId="38" fontId="37" fillId="3" borderId="29" xfId="13" applyFont="1" applyFill="1" applyBorder="1" applyAlignment="1" applyProtection="1">
      <alignment horizontal="right" vertical="center"/>
    </xf>
    <xf numFmtId="38" fontId="37" fillId="3" borderId="20" xfId="13" applyFont="1" applyFill="1" applyBorder="1" applyAlignment="1" applyProtection="1">
      <alignment horizontal="right" vertical="center"/>
    </xf>
    <xf numFmtId="38" fontId="37" fillId="3" borderId="9" xfId="13" applyFont="1" applyFill="1" applyBorder="1" applyAlignment="1" applyProtection="1">
      <alignment horizontal="right" vertical="center"/>
    </xf>
    <xf numFmtId="2" fontId="37" fillId="0" borderId="29" xfId="69" applyNumberFormat="1" applyFont="1" applyFill="1" applyBorder="1" applyAlignment="1" applyProtection="1">
      <alignment horizontal="center" vertical="center"/>
    </xf>
    <xf numFmtId="2" fontId="37" fillId="0" borderId="20" xfId="69" applyNumberFormat="1" applyFont="1" applyFill="1" applyBorder="1" applyAlignment="1" applyProtection="1">
      <alignment horizontal="center" vertical="center"/>
    </xf>
    <xf numFmtId="0" fontId="36" fillId="6" borderId="29" xfId="0" applyFont="1" applyFill="1" applyBorder="1" applyAlignment="1" applyProtection="1">
      <alignment horizontal="center" vertical="center"/>
    </xf>
    <xf numFmtId="0" fontId="36" fillId="6" borderId="20" xfId="0" applyFont="1" applyFill="1" applyBorder="1" applyAlignment="1" applyProtection="1">
      <alignment horizontal="center" vertical="center"/>
    </xf>
    <xf numFmtId="0" fontId="36" fillId="6" borderId="9" xfId="0" applyFont="1" applyFill="1" applyBorder="1" applyAlignment="1" applyProtection="1">
      <alignment horizontal="center" vertical="center"/>
    </xf>
    <xf numFmtId="49" fontId="97" fillId="11" borderId="7" xfId="0" applyNumberFormat="1" applyFont="1" applyFill="1" applyBorder="1" applyAlignment="1" applyProtection="1">
      <alignment horizontal="center" vertical="center" shrinkToFit="1"/>
    </xf>
    <xf numFmtId="49" fontId="97" fillId="11" borderId="29" xfId="0" applyNumberFormat="1" applyFont="1" applyFill="1" applyBorder="1" applyAlignment="1" applyProtection="1">
      <alignment horizontal="center" vertical="center" shrinkToFit="1"/>
    </xf>
    <xf numFmtId="0" fontId="36" fillId="6" borderId="7" xfId="0" applyFont="1" applyFill="1" applyBorder="1" applyAlignment="1" applyProtection="1">
      <alignment horizontal="center" vertical="center" shrinkToFit="1"/>
    </xf>
    <xf numFmtId="49" fontId="97" fillId="13" borderId="7" xfId="0" applyNumberFormat="1" applyFont="1" applyFill="1" applyBorder="1" applyAlignment="1" applyProtection="1">
      <alignment horizontal="center" vertical="center" shrinkToFit="1"/>
    </xf>
    <xf numFmtId="49" fontId="97" fillId="13" borderId="29" xfId="0" applyNumberFormat="1" applyFont="1" applyFill="1" applyBorder="1" applyAlignment="1" applyProtection="1">
      <alignment horizontal="center" vertical="center" shrinkToFit="1"/>
    </xf>
    <xf numFmtId="49" fontId="97" fillId="12" borderId="7" xfId="0" applyNumberFormat="1" applyFont="1" applyFill="1" applyBorder="1" applyAlignment="1" applyProtection="1">
      <alignment horizontal="center" vertical="center" shrinkToFit="1"/>
    </xf>
    <xf numFmtId="49" fontId="97" fillId="12" borderId="29" xfId="0" applyNumberFormat="1" applyFont="1" applyFill="1" applyBorder="1" applyAlignment="1" applyProtection="1">
      <alignment horizontal="center" vertical="center" shrinkToFit="1"/>
    </xf>
    <xf numFmtId="49" fontId="97" fillId="14" borderId="7" xfId="0" applyNumberFormat="1" applyFont="1" applyFill="1" applyBorder="1" applyAlignment="1" applyProtection="1">
      <alignment horizontal="center" vertical="center" shrinkToFit="1"/>
    </xf>
    <xf numFmtId="49" fontId="97" fillId="14" borderId="29" xfId="0" applyNumberFormat="1" applyFont="1" applyFill="1" applyBorder="1" applyAlignment="1" applyProtection="1">
      <alignment horizontal="center" vertical="center" shrinkToFit="1"/>
    </xf>
    <xf numFmtId="2" fontId="36" fillId="3" borderId="20" xfId="0" applyNumberFormat="1" applyFont="1" applyFill="1" applyBorder="1" applyAlignment="1" applyProtection="1">
      <alignment horizontal="center" vertical="center"/>
    </xf>
    <xf numFmtId="2" fontId="36" fillId="3" borderId="227" xfId="0" applyNumberFormat="1" applyFont="1" applyFill="1" applyBorder="1" applyAlignment="1" applyProtection="1">
      <alignment horizontal="center" vertical="center"/>
    </xf>
    <xf numFmtId="2" fontId="36" fillId="3" borderId="29" xfId="0" applyNumberFormat="1" applyFont="1" applyFill="1" applyBorder="1" applyAlignment="1" applyProtection="1">
      <alignment horizontal="center" vertical="center"/>
    </xf>
    <xf numFmtId="2" fontId="36" fillId="3" borderId="9" xfId="0" applyNumberFormat="1" applyFont="1" applyFill="1" applyBorder="1" applyAlignment="1" applyProtection="1">
      <alignment horizontal="center" vertical="center"/>
    </xf>
    <xf numFmtId="184" fontId="37" fillId="3" borderId="29" xfId="0" applyNumberFormat="1" applyFont="1" applyFill="1" applyBorder="1" applyAlignment="1" applyProtection="1">
      <alignment horizontal="center" vertical="center"/>
    </xf>
    <xf numFmtId="184" fontId="37" fillId="3" borderId="9" xfId="0" applyNumberFormat="1" applyFont="1" applyFill="1" applyBorder="1" applyAlignment="1" applyProtection="1">
      <alignment horizontal="center" vertical="center"/>
    </xf>
    <xf numFmtId="0" fontId="36" fillId="6" borderId="4" xfId="0" applyFont="1" applyFill="1" applyBorder="1" applyAlignment="1" applyProtection="1">
      <alignment horizontal="center" vertical="center"/>
    </xf>
    <xf numFmtId="0" fontId="36" fillId="6" borderId="327" xfId="0" applyFont="1" applyFill="1" applyBorder="1" applyAlignment="1" applyProtection="1">
      <alignment horizontal="center" vertical="center"/>
    </xf>
    <xf numFmtId="0" fontId="36" fillId="6" borderId="10" xfId="0" applyFont="1" applyFill="1" applyBorder="1" applyAlignment="1" applyProtection="1">
      <alignment horizontal="center" vertical="center"/>
    </xf>
    <xf numFmtId="0" fontId="36" fillId="6" borderId="322" xfId="0" applyFont="1" applyFill="1" applyBorder="1" applyAlignment="1" applyProtection="1">
      <alignment horizontal="center" vertical="center"/>
    </xf>
    <xf numFmtId="0" fontId="36" fillId="6" borderId="88" xfId="0" applyFont="1" applyFill="1" applyBorder="1" applyAlignment="1" applyProtection="1">
      <alignment horizontal="center" vertical="center"/>
    </xf>
    <xf numFmtId="0" fontId="36" fillId="6" borderId="89" xfId="0" applyFont="1" applyFill="1" applyBorder="1" applyAlignment="1" applyProtection="1">
      <alignment horizontal="center" vertical="center"/>
    </xf>
    <xf numFmtId="0" fontId="36" fillId="6" borderId="320" xfId="0" applyFont="1" applyFill="1" applyBorder="1" applyAlignment="1" applyProtection="1">
      <alignment horizontal="center" vertical="center"/>
    </xf>
    <xf numFmtId="2" fontId="36" fillId="3" borderId="221" xfId="0" applyNumberFormat="1" applyFont="1" applyFill="1" applyBorder="1" applyAlignment="1" applyProtection="1">
      <alignment horizontal="center" vertical="center"/>
    </xf>
    <xf numFmtId="2" fontId="36" fillId="3" borderId="325" xfId="0" applyNumberFormat="1" applyFont="1" applyFill="1" applyBorder="1" applyAlignment="1" applyProtection="1">
      <alignment horizontal="center" vertical="center"/>
    </xf>
    <xf numFmtId="2" fontId="37" fillId="0" borderId="22" xfId="0" applyNumberFormat="1" applyFont="1" applyFill="1" applyBorder="1" applyAlignment="1" applyProtection="1">
      <alignment horizontal="center" vertical="center"/>
    </xf>
    <xf numFmtId="2" fontId="37" fillId="0" borderId="225" xfId="0" applyNumberFormat="1" applyFont="1" applyFill="1" applyBorder="1" applyAlignment="1" applyProtection="1">
      <alignment horizontal="center" vertical="center"/>
    </xf>
    <xf numFmtId="2" fontId="36" fillId="0" borderId="15" xfId="0" applyNumberFormat="1" applyFont="1" applyFill="1" applyBorder="1" applyAlignment="1" applyProtection="1">
      <alignment horizontal="center" vertical="center"/>
    </xf>
    <xf numFmtId="2" fontId="36" fillId="0" borderId="244" xfId="0" applyNumberFormat="1" applyFont="1" applyFill="1" applyBorder="1" applyAlignment="1" applyProtection="1">
      <alignment horizontal="center" vertical="center"/>
    </xf>
    <xf numFmtId="38" fontId="37" fillId="0" borderId="241" xfId="13" applyFont="1" applyFill="1" applyBorder="1" applyAlignment="1" applyProtection="1">
      <alignment horizontal="right" vertical="center"/>
    </xf>
    <xf numFmtId="38" fontId="37" fillId="0" borderId="239" xfId="13" applyFont="1" applyFill="1" applyBorder="1" applyAlignment="1" applyProtection="1">
      <alignment horizontal="right" vertical="center"/>
    </xf>
    <xf numFmtId="38" fontId="37" fillId="0" borderId="240" xfId="13" applyFont="1" applyFill="1" applyBorder="1" applyAlignment="1" applyProtection="1">
      <alignment horizontal="right" vertical="center"/>
    </xf>
    <xf numFmtId="38" fontId="37" fillId="3" borderId="323" xfId="13" applyFont="1" applyFill="1" applyBorder="1" applyAlignment="1" applyProtection="1">
      <alignment horizontal="right" vertical="center"/>
    </xf>
    <xf numFmtId="38" fontId="37" fillId="3" borderId="45" xfId="13" applyFont="1" applyFill="1" applyBorder="1" applyAlignment="1" applyProtection="1">
      <alignment horizontal="right" vertical="center"/>
    </xf>
    <xf numFmtId="38" fontId="37" fillId="3" borderId="46" xfId="13" applyFont="1" applyFill="1" applyBorder="1" applyAlignment="1" applyProtection="1">
      <alignment horizontal="right" vertical="center"/>
    </xf>
    <xf numFmtId="184" fontId="36" fillId="0" borderId="234" xfId="0" applyNumberFormat="1" applyFont="1" applyFill="1" applyBorder="1" applyAlignment="1" applyProtection="1">
      <alignment horizontal="center" vertical="center"/>
    </xf>
    <xf numFmtId="184" fontId="36" fillId="0" borderId="235" xfId="0" applyNumberFormat="1" applyFont="1" applyFill="1" applyBorder="1" applyAlignment="1" applyProtection="1">
      <alignment horizontal="center" vertical="center"/>
    </xf>
    <xf numFmtId="38" fontId="37" fillId="3" borderId="321" xfId="13" applyFont="1" applyFill="1" applyBorder="1" applyAlignment="1" applyProtection="1">
      <alignment horizontal="right" vertical="center"/>
    </xf>
    <xf numFmtId="38" fontId="37" fillId="3" borderId="221" xfId="13" applyFont="1" applyFill="1" applyBorder="1" applyAlignment="1" applyProtection="1">
      <alignment horizontal="right" vertical="center"/>
    </xf>
    <xf numFmtId="38" fontId="37" fillId="3" borderId="324" xfId="13" applyFont="1" applyFill="1" applyBorder="1" applyAlignment="1" applyProtection="1">
      <alignment horizontal="right" vertical="center"/>
    </xf>
    <xf numFmtId="0" fontId="36" fillId="6" borderId="12" xfId="0" applyFont="1" applyFill="1" applyBorder="1" applyAlignment="1" applyProtection="1">
      <alignment horizontal="center" vertical="center" wrapText="1"/>
    </xf>
    <xf numFmtId="0" fontId="36" fillId="6" borderId="22" xfId="0" applyFont="1" applyFill="1" applyBorder="1" applyAlignment="1" applyProtection="1">
      <alignment horizontal="center" vertical="center" wrapText="1"/>
    </xf>
    <xf numFmtId="0" fontId="36" fillId="6" borderId="35" xfId="0" applyFont="1" applyFill="1" applyBorder="1" applyAlignment="1" applyProtection="1">
      <alignment horizontal="center" vertical="center" wrapText="1"/>
    </xf>
    <xf numFmtId="0" fontId="36" fillId="6" borderId="11" xfId="0" applyFont="1" applyFill="1" applyBorder="1" applyAlignment="1" applyProtection="1">
      <alignment horizontal="center" vertical="center" wrapText="1"/>
    </xf>
    <xf numFmtId="0" fontId="37" fillId="3" borderId="18" xfId="0" applyFont="1" applyFill="1" applyBorder="1" applyAlignment="1" applyProtection="1">
      <alignment horizontal="left" vertical="top" wrapText="1"/>
    </xf>
    <xf numFmtId="0" fontId="37" fillId="3" borderId="19" xfId="0" applyFont="1" applyFill="1" applyBorder="1" applyAlignment="1" applyProtection="1">
      <alignment horizontal="left" vertical="top" wrapText="1"/>
    </xf>
    <xf numFmtId="0" fontId="37" fillId="3" borderId="6" xfId="0" applyFont="1" applyFill="1" applyBorder="1" applyAlignment="1" applyProtection="1">
      <alignment horizontal="left" vertical="top" wrapText="1"/>
    </xf>
    <xf numFmtId="0" fontId="37" fillId="3" borderId="15" xfId="0" applyFont="1" applyFill="1" applyBorder="1" applyAlignment="1" applyProtection="1">
      <alignment horizontal="left" vertical="top" wrapText="1"/>
    </xf>
    <xf numFmtId="0" fontId="37" fillId="3" borderId="0" xfId="0" applyFont="1" applyFill="1" applyBorder="1" applyAlignment="1" applyProtection="1">
      <alignment horizontal="left" vertical="top" wrapText="1"/>
    </xf>
    <xf numFmtId="0" fontId="37" fillId="3" borderId="12" xfId="0" applyFont="1" applyFill="1" applyBorder="1" applyAlignment="1" applyProtection="1">
      <alignment horizontal="left" vertical="top" wrapText="1"/>
    </xf>
    <xf numFmtId="0" fontId="37" fillId="3" borderId="22" xfId="0" applyFont="1" applyFill="1" applyBorder="1" applyAlignment="1" applyProtection="1">
      <alignment horizontal="left" vertical="top" wrapText="1"/>
    </xf>
    <xf numFmtId="0" fontId="37" fillId="3" borderId="35" xfId="0" applyFont="1" applyFill="1" applyBorder="1" applyAlignment="1" applyProtection="1">
      <alignment horizontal="left" vertical="top" wrapText="1"/>
    </xf>
    <xf numFmtId="0" fontId="37" fillId="3" borderId="11" xfId="0" applyFont="1" applyFill="1" applyBorder="1" applyAlignment="1" applyProtection="1">
      <alignment horizontal="left" vertical="top" wrapText="1"/>
    </xf>
    <xf numFmtId="0" fontId="142" fillId="0" borderId="29" xfId="0" applyFont="1" applyBorder="1" applyAlignment="1" applyProtection="1">
      <alignment horizontal="center" vertical="center"/>
    </xf>
    <xf numFmtId="0" fontId="142" fillId="0" borderId="9" xfId="0" applyFont="1" applyBorder="1" applyAlignment="1" applyProtection="1">
      <alignment horizontal="center" vertical="center"/>
    </xf>
    <xf numFmtId="38" fontId="97" fillId="6" borderId="29" xfId="13" applyFont="1" applyFill="1" applyBorder="1" applyAlignment="1" applyProtection="1">
      <alignment horizontal="center" vertical="center"/>
    </xf>
    <xf numFmtId="38" fontId="97" fillId="6" borderId="9" xfId="13" applyFont="1" applyFill="1" applyBorder="1" applyAlignment="1" applyProtection="1">
      <alignment horizontal="center" vertical="center"/>
    </xf>
    <xf numFmtId="0" fontId="97" fillId="6" borderId="29" xfId="0" applyFont="1" applyFill="1" applyBorder="1" applyAlignment="1" applyProtection="1">
      <alignment horizontal="center" vertical="center"/>
    </xf>
    <xf numFmtId="0" fontId="97" fillId="6" borderId="20" xfId="0" applyFont="1" applyFill="1" applyBorder="1" applyAlignment="1" applyProtection="1">
      <alignment horizontal="center" vertical="center"/>
    </xf>
    <xf numFmtId="0" fontId="97" fillId="6" borderId="9" xfId="0" applyFont="1" applyFill="1" applyBorder="1" applyAlignment="1" applyProtection="1">
      <alignment horizontal="center" vertical="center"/>
    </xf>
    <xf numFmtId="0" fontId="97" fillId="6" borderId="4" xfId="0" applyFont="1" applyFill="1" applyBorder="1" applyAlignment="1" applyProtection="1">
      <alignment horizontal="center" vertical="center"/>
    </xf>
    <xf numFmtId="0" fontId="97" fillId="6" borderId="3" xfId="0" applyFont="1" applyFill="1" applyBorder="1" applyAlignment="1" applyProtection="1">
      <alignment horizontal="center" vertical="center"/>
    </xf>
    <xf numFmtId="0" fontId="97" fillId="6" borderId="10" xfId="0" applyFont="1" applyFill="1" applyBorder="1" applyAlignment="1" applyProtection="1">
      <alignment horizontal="center" vertical="center"/>
    </xf>
    <xf numFmtId="0" fontId="144" fillId="0" borderId="18" xfId="0" applyFont="1" applyFill="1" applyBorder="1" applyAlignment="1" applyProtection="1">
      <alignment horizontal="center" vertical="center" wrapText="1"/>
    </xf>
    <xf numFmtId="0" fontId="144" fillId="0" borderId="19" xfId="0" applyFont="1" applyFill="1" applyBorder="1" applyAlignment="1" applyProtection="1">
      <alignment horizontal="center" vertical="center" wrapText="1"/>
    </xf>
    <xf numFmtId="0" fontId="144" fillId="0" borderId="6" xfId="0" applyFont="1" applyFill="1" applyBorder="1" applyAlignment="1" applyProtection="1">
      <alignment horizontal="center" vertical="center" wrapText="1"/>
    </xf>
    <xf numFmtId="0" fontId="144" fillId="0" borderId="15" xfId="0" applyFont="1" applyFill="1" applyBorder="1" applyAlignment="1" applyProtection="1">
      <alignment horizontal="center" vertical="center" wrapText="1"/>
    </xf>
    <xf numFmtId="0" fontId="144" fillId="0" borderId="0" xfId="0" applyFont="1" applyFill="1" applyBorder="1" applyAlignment="1" applyProtection="1">
      <alignment horizontal="center" vertical="center" wrapText="1"/>
    </xf>
    <xf numFmtId="0" fontId="144" fillId="0" borderId="12" xfId="0" applyFont="1" applyFill="1" applyBorder="1" applyAlignment="1" applyProtection="1">
      <alignment horizontal="center" vertical="center" wrapText="1"/>
    </xf>
    <xf numFmtId="0" fontId="144" fillId="0" borderId="22" xfId="0" applyFont="1" applyFill="1" applyBorder="1" applyAlignment="1" applyProtection="1">
      <alignment horizontal="center" vertical="center" wrapText="1"/>
    </xf>
    <xf numFmtId="0" fontId="144" fillId="0" borderId="35" xfId="0" applyFont="1" applyFill="1" applyBorder="1" applyAlignment="1" applyProtection="1">
      <alignment horizontal="center" vertical="center" wrapText="1"/>
    </xf>
    <xf numFmtId="0" fontId="144" fillId="0" borderId="11" xfId="0" applyFont="1" applyFill="1" applyBorder="1" applyAlignment="1" applyProtection="1">
      <alignment horizontal="center" vertical="center" wrapText="1"/>
    </xf>
    <xf numFmtId="0" fontId="97" fillId="0" borderId="18" xfId="0" applyFont="1" applyFill="1" applyBorder="1" applyAlignment="1" applyProtection="1">
      <alignment horizontal="center" vertical="center" wrapText="1"/>
    </xf>
    <xf numFmtId="0" fontId="97" fillId="0" borderId="19" xfId="0" applyFont="1" applyFill="1" applyBorder="1" applyAlignment="1" applyProtection="1">
      <alignment horizontal="center" vertical="center" wrapText="1"/>
    </xf>
    <xf numFmtId="0" fontId="97" fillId="0" borderId="6" xfId="0" applyFont="1" applyFill="1" applyBorder="1" applyAlignment="1" applyProtection="1">
      <alignment horizontal="center" vertical="center" wrapText="1"/>
    </xf>
    <xf numFmtId="0" fontId="97" fillId="0" borderId="15" xfId="0" applyFont="1" applyFill="1" applyBorder="1" applyAlignment="1" applyProtection="1">
      <alignment horizontal="center" vertical="center" wrapText="1"/>
    </xf>
    <xf numFmtId="0" fontId="97" fillId="0" borderId="0" xfId="0" applyFont="1" applyFill="1" applyBorder="1" applyAlignment="1" applyProtection="1">
      <alignment horizontal="center" vertical="center" wrapText="1"/>
    </xf>
    <xf numFmtId="0" fontId="97" fillId="0" borderId="12" xfId="0" applyFont="1" applyFill="1" applyBorder="1" applyAlignment="1" applyProtection="1">
      <alignment horizontal="center" vertical="center" wrapText="1"/>
    </xf>
    <xf numFmtId="0" fontId="97" fillId="0" borderId="22" xfId="0" applyFont="1" applyFill="1" applyBorder="1" applyAlignment="1" applyProtection="1">
      <alignment horizontal="center" vertical="center" wrapText="1"/>
    </xf>
    <xf numFmtId="0" fontId="97" fillId="0" borderId="35" xfId="0" applyFont="1" applyFill="1" applyBorder="1" applyAlignment="1" applyProtection="1">
      <alignment horizontal="center" vertical="center" wrapText="1"/>
    </xf>
    <xf numFmtId="0" fontId="97" fillId="0" borderId="11" xfId="0" applyFont="1" applyFill="1" applyBorder="1" applyAlignment="1" applyProtection="1">
      <alignment horizontal="center" vertical="center" wrapText="1"/>
    </xf>
    <xf numFmtId="0" fontId="142" fillId="0" borderId="18" xfId="0" applyFont="1" applyBorder="1" applyAlignment="1" applyProtection="1">
      <alignment horizontal="center" vertical="center"/>
    </xf>
    <xf numFmtId="0" fontId="142" fillId="0" borderId="6" xfId="0" applyFont="1" applyBorder="1" applyAlignment="1" applyProtection="1">
      <alignment horizontal="center" vertical="center"/>
    </xf>
    <xf numFmtId="0" fontId="142" fillId="0" borderId="15" xfId="0" applyFont="1" applyBorder="1" applyAlignment="1" applyProtection="1">
      <alignment horizontal="center" vertical="center"/>
    </xf>
    <xf numFmtId="0" fontId="142" fillId="0" borderId="12" xfId="0" applyFont="1" applyBorder="1" applyAlignment="1" applyProtection="1">
      <alignment horizontal="center" vertical="center"/>
    </xf>
    <xf numFmtId="0" fontId="142" fillId="0" borderId="22" xfId="0" applyFont="1" applyBorder="1" applyAlignment="1" applyProtection="1">
      <alignment horizontal="center" vertical="center"/>
    </xf>
    <xf numFmtId="0" fontId="142" fillId="0" borderId="11" xfId="0" applyFont="1" applyBorder="1" applyAlignment="1" applyProtection="1">
      <alignment horizontal="center" vertical="center"/>
    </xf>
    <xf numFmtId="0" fontId="36" fillId="6" borderId="18" xfId="0" applyFont="1" applyFill="1" applyBorder="1" applyAlignment="1" applyProtection="1">
      <alignment horizontal="center" vertical="center" shrinkToFit="1"/>
    </xf>
    <xf numFmtId="0" fontId="36" fillId="6" borderId="22" xfId="0" applyFont="1" applyFill="1" applyBorder="1" applyAlignment="1" applyProtection="1">
      <alignment horizontal="center" vertical="center" shrinkToFit="1"/>
    </xf>
    <xf numFmtId="0" fontId="36" fillId="6" borderId="18" xfId="0" applyFont="1" applyFill="1" applyBorder="1" applyAlignment="1" applyProtection="1">
      <alignment horizontal="center" vertical="center" textRotation="255" wrapText="1" shrinkToFit="1"/>
    </xf>
    <xf numFmtId="0" fontId="36" fillId="6" borderId="6" xfId="0" applyFont="1" applyFill="1" applyBorder="1" applyAlignment="1" applyProtection="1">
      <alignment horizontal="center" vertical="center" textRotation="255" wrapText="1" shrinkToFit="1"/>
    </xf>
    <xf numFmtId="0" fontId="36" fillId="6" borderId="15" xfId="0" applyFont="1" applyFill="1" applyBorder="1" applyAlignment="1" applyProtection="1">
      <alignment horizontal="center" vertical="center" textRotation="255" wrapText="1" shrinkToFit="1"/>
    </xf>
    <xf numFmtId="0" fontId="36" fillId="6" borderId="12" xfId="0" applyFont="1" applyFill="1" applyBorder="1" applyAlignment="1" applyProtection="1">
      <alignment horizontal="center" vertical="center" textRotation="255" wrapText="1" shrinkToFit="1"/>
    </xf>
    <xf numFmtId="0" fontId="36" fillId="6" borderId="22" xfId="0" applyFont="1" applyFill="1" applyBorder="1" applyAlignment="1" applyProtection="1">
      <alignment horizontal="center" vertical="center" textRotation="255" wrapText="1" shrinkToFit="1"/>
    </xf>
    <xf numFmtId="0" fontId="36" fillId="6" borderId="11" xfId="0" applyFont="1" applyFill="1" applyBorder="1" applyAlignment="1" applyProtection="1">
      <alignment horizontal="center" vertical="center" textRotation="255" wrapText="1" shrinkToFit="1"/>
    </xf>
    <xf numFmtId="0" fontId="36" fillId="6" borderId="6" xfId="0" applyFont="1" applyFill="1" applyBorder="1" applyAlignment="1" applyProtection="1">
      <alignment horizontal="center" vertical="center" wrapText="1" shrinkToFit="1"/>
    </xf>
    <xf numFmtId="0" fontId="36" fillId="6" borderId="12" xfId="0" applyFont="1" applyFill="1" applyBorder="1" applyAlignment="1" applyProtection="1">
      <alignment horizontal="center" vertical="center" wrapText="1" shrinkToFit="1"/>
    </xf>
    <xf numFmtId="0" fontId="36" fillId="6" borderId="11" xfId="0" applyFont="1" applyFill="1" applyBorder="1" applyAlignment="1" applyProtection="1">
      <alignment horizontal="center" vertical="center" wrapText="1" shrinkToFit="1"/>
    </xf>
    <xf numFmtId="0" fontId="36" fillId="6" borderId="18" xfId="0" applyFont="1" applyFill="1" applyBorder="1" applyAlignment="1" applyProtection="1">
      <alignment horizontal="center" vertical="center" wrapText="1" shrinkToFit="1"/>
    </xf>
    <xf numFmtId="0" fontId="36" fillId="6" borderId="15" xfId="0" applyFont="1" applyFill="1" applyBorder="1" applyAlignment="1" applyProtection="1">
      <alignment horizontal="center" vertical="center" wrapText="1" shrinkToFit="1"/>
    </xf>
    <xf numFmtId="0" fontId="36" fillId="6" borderId="22" xfId="0" applyFont="1" applyFill="1" applyBorder="1" applyAlignment="1" applyProtection="1">
      <alignment horizontal="center" vertical="center" wrapText="1" shrinkToFit="1"/>
    </xf>
    <xf numFmtId="0" fontId="36" fillId="6" borderId="6" xfId="0" applyFont="1" applyFill="1" applyBorder="1" applyAlignment="1" applyProtection="1">
      <alignment horizontal="center" vertical="center" shrinkToFit="1"/>
    </xf>
    <xf numFmtId="0" fontId="36" fillId="6" borderId="11" xfId="0" applyFont="1" applyFill="1" applyBorder="1" applyAlignment="1" applyProtection="1">
      <alignment horizontal="center" vertical="center" shrinkToFit="1"/>
    </xf>
    <xf numFmtId="0" fontId="142" fillId="0" borderId="7" xfId="0" applyFont="1" applyBorder="1" applyAlignment="1" applyProtection="1">
      <alignment horizontal="center" vertical="center"/>
    </xf>
    <xf numFmtId="0" fontId="36" fillId="0" borderId="380" xfId="0" applyFont="1" applyBorder="1" applyAlignment="1" applyProtection="1">
      <alignment horizontal="left" vertical="center" wrapText="1" readingOrder="1"/>
    </xf>
    <xf numFmtId="0" fontId="36" fillId="0" borderId="381" xfId="0" applyFont="1" applyBorder="1" applyAlignment="1" applyProtection="1">
      <alignment horizontal="left" vertical="center" wrapText="1" readingOrder="1"/>
    </xf>
    <xf numFmtId="0" fontId="36" fillId="0" borderId="382" xfId="0" applyFont="1" applyBorder="1" applyAlignment="1" applyProtection="1">
      <alignment horizontal="left" vertical="center" wrapText="1" readingOrder="1"/>
    </xf>
    <xf numFmtId="0" fontId="36" fillId="0" borderId="383" xfId="0" applyFont="1" applyBorder="1" applyAlignment="1" applyProtection="1">
      <alignment horizontal="left" vertical="center" wrapText="1" readingOrder="1"/>
    </xf>
    <xf numFmtId="0" fontId="36" fillId="0" borderId="384" xfId="0" applyFont="1" applyBorder="1" applyAlignment="1" applyProtection="1">
      <alignment horizontal="left" vertical="center" wrapText="1" readingOrder="1"/>
    </xf>
    <xf numFmtId="0" fontId="36" fillId="0" borderId="385" xfId="0" applyFont="1" applyBorder="1" applyAlignment="1" applyProtection="1">
      <alignment horizontal="left" vertical="center" wrapText="1" readingOrder="1"/>
    </xf>
    <xf numFmtId="0" fontId="97" fillId="0" borderId="18" xfId="0" applyFont="1" applyBorder="1" applyAlignment="1" applyProtection="1">
      <alignment horizontal="center" vertical="center" wrapText="1"/>
    </xf>
    <xf numFmtId="0" fontId="97" fillId="0" borderId="19" xfId="0" applyFont="1" applyBorder="1" applyAlignment="1" applyProtection="1">
      <alignment horizontal="center" vertical="center" wrapText="1"/>
    </xf>
    <xf numFmtId="0" fontId="97" fillId="0" borderId="6" xfId="0" applyFont="1" applyBorder="1" applyAlignment="1" applyProtection="1">
      <alignment horizontal="center" vertical="center" wrapText="1"/>
    </xf>
    <xf numFmtId="0" fontId="97" fillId="0" borderId="15" xfId="0" applyFont="1" applyBorder="1" applyAlignment="1" applyProtection="1">
      <alignment horizontal="center" vertical="center" wrapText="1"/>
    </xf>
    <xf numFmtId="0" fontId="97" fillId="0" borderId="0" xfId="0" applyFont="1" applyBorder="1" applyAlignment="1" applyProtection="1">
      <alignment horizontal="center" vertical="center" wrapText="1"/>
    </xf>
    <xf numFmtId="0" fontId="97" fillId="0" borderId="12" xfId="0" applyFont="1" applyBorder="1" applyAlignment="1" applyProtection="1">
      <alignment horizontal="center" vertical="center" wrapText="1"/>
    </xf>
    <xf numFmtId="0" fontId="97" fillId="0" borderId="22" xfId="0" applyFont="1" applyBorder="1" applyAlignment="1" applyProtection="1">
      <alignment horizontal="center" vertical="center" wrapText="1"/>
    </xf>
    <xf numFmtId="0" fontId="97" fillId="0" borderId="35" xfId="0" applyFont="1" applyBorder="1" applyAlignment="1" applyProtection="1">
      <alignment horizontal="center" vertical="center" wrapText="1"/>
    </xf>
    <xf numFmtId="0" fontId="97" fillId="0" borderId="11" xfId="0" applyFont="1" applyBorder="1" applyAlignment="1" applyProtection="1">
      <alignment horizontal="center" vertical="center" wrapText="1"/>
    </xf>
    <xf numFmtId="49" fontId="97" fillId="0" borderId="29" xfId="0" applyNumberFormat="1" applyFont="1" applyBorder="1" applyAlignment="1" applyProtection="1">
      <alignment horizontal="left" vertical="center"/>
    </xf>
    <xf numFmtId="49" fontId="97" fillId="0" borderId="20" xfId="0" applyNumberFormat="1" applyFont="1" applyBorder="1" applyAlignment="1" applyProtection="1">
      <alignment horizontal="left" vertical="center"/>
    </xf>
    <xf numFmtId="49" fontId="97" fillId="0" borderId="9" xfId="0" applyNumberFormat="1" applyFont="1" applyBorder="1" applyAlignment="1" applyProtection="1">
      <alignment horizontal="left" vertical="center"/>
    </xf>
    <xf numFmtId="49" fontId="97" fillId="0" borderId="20" xfId="0" applyNumberFormat="1" applyFont="1" applyBorder="1" applyAlignment="1" applyProtection="1">
      <alignment horizontal="left" vertical="center" wrapText="1"/>
    </xf>
    <xf numFmtId="49" fontId="97" fillId="0" borderId="9" xfId="0" applyNumberFormat="1" applyFont="1" applyBorder="1" applyAlignment="1" applyProtection="1">
      <alignment horizontal="left" vertical="center" wrapText="1"/>
    </xf>
    <xf numFmtId="0" fontId="142" fillId="0" borderId="18" xfId="0" applyFont="1" applyBorder="1" applyAlignment="1" applyProtection="1">
      <alignment horizontal="center" vertical="center" wrapText="1"/>
    </xf>
    <xf numFmtId="0" fontId="142" fillId="0" borderId="6" xfId="0" applyFont="1" applyBorder="1" applyAlignment="1" applyProtection="1">
      <alignment horizontal="center" vertical="center" wrapText="1"/>
    </xf>
    <xf numFmtId="0" fontId="142" fillId="0" borderId="15" xfId="0" applyFont="1" applyBorder="1" applyAlignment="1" applyProtection="1">
      <alignment horizontal="center" vertical="center" wrapText="1"/>
    </xf>
    <xf numFmtId="0" fontId="142" fillId="0" borderId="12" xfId="0" applyFont="1" applyBorder="1" applyAlignment="1" applyProtection="1">
      <alignment horizontal="center" vertical="center" wrapText="1"/>
    </xf>
    <xf numFmtId="0" fontId="142" fillId="0" borderId="22" xfId="0" applyFont="1" applyBorder="1" applyAlignment="1" applyProtection="1">
      <alignment horizontal="center" vertical="center" wrapText="1"/>
    </xf>
    <xf numFmtId="0" fontId="142" fillId="0" borderId="11" xfId="0" applyFont="1" applyBorder="1" applyAlignment="1" applyProtection="1">
      <alignment horizontal="center" vertical="center" wrapText="1"/>
    </xf>
    <xf numFmtId="38" fontId="36" fillId="6" borderId="29" xfId="13" applyFont="1" applyFill="1" applyBorder="1" applyAlignment="1" applyProtection="1">
      <alignment horizontal="center" vertical="center" wrapText="1"/>
    </xf>
    <xf numFmtId="38" fontId="36" fillId="6" borderId="20" xfId="13" applyFont="1" applyFill="1" applyBorder="1" applyAlignment="1" applyProtection="1">
      <alignment horizontal="center" vertical="center" wrapText="1"/>
    </xf>
    <xf numFmtId="38" fontId="36" fillId="6" borderId="83" xfId="13" applyFont="1" applyFill="1" applyBorder="1" applyAlignment="1" applyProtection="1">
      <alignment horizontal="center" vertical="center" wrapText="1"/>
    </xf>
    <xf numFmtId="0" fontId="36" fillId="6" borderId="29" xfId="0" applyFont="1" applyFill="1" applyBorder="1" applyAlignment="1" applyProtection="1">
      <alignment horizontal="center" vertical="center" wrapText="1"/>
    </xf>
    <xf numFmtId="0" fontId="36" fillId="6" borderId="20" xfId="0" applyFont="1" applyFill="1" applyBorder="1" applyAlignment="1" applyProtection="1">
      <alignment horizontal="center" vertical="center" wrapText="1"/>
    </xf>
    <xf numFmtId="0" fontId="36" fillId="6" borderId="9" xfId="0" applyFont="1" applyFill="1" applyBorder="1" applyAlignment="1" applyProtection="1">
      <alignment horizontal="center" vertical="center" wrapText="1"/>
    </xf>
    <xf numFmtId="38" fontId="37" fillId="3" borderId="29" xfId="13" applyFont="1" applyFill="1" applyBorder="1" applyAlignment="1" applyProtection="1">
      <alignment horizontal="right" vertical="center" shrinkToFit="1"/>
    </xf>
    <xf numFmtId="38" fontId="37" fillId="3" borderId="20" xfId="13" applyFont="1" applyFill="1" applyBorder="1" applyAlignment="1" applyProtection="1">
      <alignment horizontal="right" vertical="center" shrinkToFit="1"/>
    </xf>
    <xf numFmtId="38" fontId="37" fillId="3" borderId="9" xfId="13" applyFont="1" applyFill="1" applyBorder="1" applyAlignment="1" applyProtection="1">
      <alignment horizontal="right" vertical="center" shrinkToFit="1"/>
    </xf>
    <xf numFmtId="38" fontId="37" fillId="0" borderId="29" xfId="13" applyFont="1" applyFill="1" applyBorder="1" applyAlignment="1" applyProtection="1">
      <alignment horizontal="right" vertical="center" shrinkToFit="1"/>
    </xf>
    <xf numFmtId="38" fontId="37" fillId="0" borderId="20" xfId="13" applyFont="1" applyFill="1" applyBorder="1" applyAlignment="1" applyProtection="1">
      <alignment horizontal="right" vertical="center" shrinkToFit="1"/>
    </xf>
    <xf numFmtId="38" fontId="37" fillId="0" borderId="9" xfId="13" applyFont="1" applyFill="1" applyBorder="1" applyAlignment="1" applyProtection="1">
      <alignment horizontal="right" vertical="center" shrinkToFit="1"/>
    </xf>
    <xf numFmtId="38" fontId="37" fillId="0" borderId="82" xfId="13" applyFont="1" applyFill="1" applyBorder="1" applyAlignment="1" applyProtection="1">
      <alignment horizontal="center" vertical="center" wrapText="1"/>
    </xf>
    <xf numFmtId="38" fontId="37" fillId="0" borderId="20" xfId="13" applyFont="1" applyFill="1" applyBorder="1" applyAlignment="1" applyProtection="1">
      <alignment horizontal="center" vertical="center" wrapText="1"/>
    </xf>
    <xf numFmtId="38" fontId="37" fillId="0" borderId="9" xfId="13" applyFont="1" applyFill="1" applyBorder="1" applyAlignment="1" applyProtection="1">
      <alignment horizontal="center" vertical="center" wrapText="1"/>
    </xf>
    <xf numFmtId="38" fontId="36" fillId="6" borderId="29" xfId="13" applyFont="1" applyFill="1" applyBorder="1" applyAlignment="1" applyProtection="1">
      <alignment horizontal="center" vertical="center"/>
    </xf>
    <xf numFmtId="38" fontId="36" fillId="6" borderId="20" xfId="13" applyFont="1" applyFill="1" applyBorder="1" applyAlignment="1" applyProtection="1">
      <alignment horizontal="center" vertical="center"/>
    </xf>
    <xf numFmtId="38" fontId="36" fillId="6" borderId="83" xfId="13" applyFont="1" applyFill="1" applyBorder="1" applyAlignment="1" applyProtection="1">
      <alignment horizontal="center" vertical="center"/>
    </xf>
    <xf numFmtId="0" fontId="36" fillId="6" borderId="6" xfId="0" applyFont="1" applyFill="1" applyBorder="1" applyAlignment="1" applyProtection="1">
      <alignment horizontal="center" vertical="center" wrapText="1"/>
    </xf>
    <xf numFmtId="0" fontId="36" fillId="6" borderId="22" xfId="0" applyFont="1" applyFill="1" applyBorder="1" applyAlignment="1" applyProtection="1">
      <alignment horizontal="center" vertical="center"/>
    </xf>
    <xf numFmtId="0" fontId="36" fillId="6" borderId="35" xfId="0" applyFont="1" applyFill="1" applyBorder="1" applyAlignment="1" applyProtection="1">
      <alignment horizontal="center" vertical="center"/>
    </xf>
    <xf numFmtId="0" fontId="36" fillId="6" borderId="11" xfId="0" applyFont="1" applyFill="1" applyBorder="1" applyAlignment="1" applyProtection="1">
      <alignment horizontal="center" vertical="center"/>
    </xf>
    <xf numFmtId="0" fontId="36" fillId="6" borderId="18" xfId="0" applyFont="1" applyFill="1" applyBorder="1" applyAlignment="1" applyProtection="1">
      <alignment horizontal="center" vertical="center"/>
    </xf>
    <xf numFmtId="0" fontId="36" fillId="6" borderId="19" xfId="0" applyFont="1" applyFill="1" applyBorder="1" applyAlignment="1" applyProtection="1">
      <alignment horizontal="center" vertical="center"/>
    </xf>
    <xf numFmtId="0" fontId="37" fillId="0" borderId="28" xfId="0" applyFont="1" applyFill="1" applyBorder="1" applyAlignment="1" applyProtection="1">
      <alignment horizontal="left" vertical="center" shrinkToFit="1"/>
    </xf>
    <xf numFmtId="0" fontId="37" fillId="0" borderId="93" xfId="0" applyFont="1" applyFill="1" applyBorder="1" applyAlignment="1" applyProtection="1">
      <alignment horizontal="left" vertical="center" shrinkToFit="1"/>
    </xf>
    <xf numFmtId="0" fontId="37" fillId="0" borderId="92" xfId="0" applyFont="1" applyFill="1" applyBorder="1" applyAlignment="1" applyProtection="1">
      <alignment horizontal="left" vertical="center" shrinkToFit="1"/>
    </xf>
    <xf numFmtId="0" fontId="37" fillId="0" borderId="199" xfId="0" applyFont="1" applyFill="1" applyBorder="1" applyAlignment="1" applyProtection="1">
      <alignment horizontal="left" vertical="center" shrinkToFit="1"/>
    </xf>
    <xf numFmtId="0" fontId="37" fillId="0" borderId="30" xfId="0" applyFont="1" applyFill="1" applyBorder="1" applyAlignment="1" applyProtection="1">
      <alignment horizontal="center" vertical="center" shrinkToFit="1"/>
    </xf>
    <xf numFmtId="0" fontId="37" fillId="0" borderId="91" xfId="0" applyFont="1" applyFill="1" applyBorder="1" applyAlignment="1" applyProtection="1">
      <alignment horizontal="center" vertical="center" shrinkToFit="1"/>
    </xf>
    <xf numFmtId="0" fontId="37" fillId="0" borderId="4" xfId="0" applyFont="1" applyFill="1" applyBorder="1" applyAlignment="1" applyProtection="1">
      <alignment horizontal="center" vertical="center" shrinkToFit="1"/>
    </xf>
    <xf numFmtId="0" fontId="37" fillId="0" borderId="28" xfId="0" applyFont="1" applyFill="1" applyBorder="1" applyAlignment="1" applyProtection="1">
      <alignment horizontal="center" vertical="center" shrinkToFit="1"/>
    </xf>
    <xf numFmtId="0" fontId="37" fillId="0" borderId="92" xfId="0" applyFont="1" applyFill="1" applyBorder="1" applyAlignment="1" applyProtection="1">
      <alignment horizontal="center" vertical="center" shrinkToFit="1"/>
    </xf>
    <xf numFmtId="0" fontId="37" fillId="0" borderId="81" xfId="0" applyFont="1" applyFill="1" applyBorder="1" applyAlignment="1" applyProtection="1">
      <alignment horizontal="left" vertical="center" shrinkToFit="1"/>
    </xf>
    <xf numFmtId="0" fontId="37" fillId="0" borderId="19" xfId="0" applyFont="1" applyFill="1" applyBorder="1" applyAlignment="1" applyProtection="1">
      <alignment horizontal="left" vertical="center" shrinkToFit="1"/>
    </xf>
    <xf numFmtId="0" fontId="37" fillId="0" borderId="6" xfId="0" applyFont="1" applyFill="1" applyBorder="1" applyAlignment="1" applyProtection="1">
      <alignment horizontal="left" vertical="center" shrinkToFit="1"/>
    </xf>
    <xf numFmtId="0" fontId="37" fillId="0" borderId="30" xfId="0" applyFont="1" applyFill="1" applyBorder="1" applyAlignment="1" applyProtection="1">
      <alignment horizontal="left" vertical="center" shrinkToFit="1"/>
    </xf>
    <xf numFmtId="0" fontId="37" fillId="0" borderId="53" xfId="0" applyFont="1" applyFill="1" applyBorder="1" applyAlignment="1" applyProtection="1">
      <alignment horizontal="left" vertical="center" shrinkToFit="1"/>
    </xf>
    <xf numFmtId="0" fontId="37" fillId="0" borderId="91" xfId="0" applyFont="1" applyFill="1" applyBorder="1" applyAlignment="1" applyProtection="1">
      <alignment horizontal="left" vertical="center" shrinkToFit="1"/>
    </xf>
    <xf numFmtId="38" fontId="37" fillId="3" borderId="440" xfId="13" applyFont="1" applyFill="1" applyBorder="1" applyAlignment="1" applyProtection="1">
      <alignment horizontal="right" vertical="center"/>
    </xf>
    <xf numFmtId="38" fontId="37" fillId="3" borderId="438" xfId="13" applyFont="1" applyFill="1" applyBorder="1" applyAlignment="1" applyProtection="1">
      <alignment horizontal="right" vertical="center"/>
    </xf>
    <xf numFmtId="38" fontId="37" fillId="3" borderId="439" xfId="13" applyFont="1" applyFill="1" applyBorder="1" applyAlignment="1" applyProtection="1">
      <alignment horizontal="right" vertical="center"/>
    </xf>
    <xf numFmtId="2" fontId="58" fillId="10" borderId="158" xfId="0" applyNumberFormat="1" applyFont="1" applyFill="1" applyBorder="1" applyAlignment="1" applyProtection="1">
      <alignment horizontal="center" vertical="center"/>
    </xf>
    <xf numFmtId="2" fontId="58" fillId="10" borderId="233" xfId="0" applyNumberFormat="1" applyFont="1" applyFill="1" applyBorder="1" applyAlignment="1" applyProtection="1">
      <alignment horizontal="center" vertical="center"/>
    </xf>
    <xf numFmtId="0" fontId="37" fillId="0" borderId="54" xfId="0" applyFont="1" applyFill="1" applyBorder="1" applyAlignment="1" applyProtection="1">
      <alignment horizontal="left" vertical="center" shrinkToFit="1"/>
    </xf>
    <xf numFmtId="0" fontId="37" fillId="0" borderId="95" xfId="0" applyFont="1" applyFill="1" applyBorder="1" applyAlignment="1" applyProtection="1">
      <alignment horizontal="left" vertical="center" shrinkToFit="1"/>
    </xf>
    <xf numFmtId="0" fontId="37" fillId="0" borderId="96" xfId="0" applyFont="1" applyFill="1" applyBorder="1" applyAlignment="1" applyProtection="1">
      <alignment horizontal="left" vertical="center" shrinkToFit="1"/>
    </xf>
    <xf numFmtId="0" fontId="37" fillId="0" borderId="298" xfId="0" applyFont="1" applyFill="1" applyBorder="1" applyAlignment="1" applyProtection="1">
      <alignment horizontal="left" vertical="center" shrinkToFit="1"/>
    </xf>
    <xf numFmtId="0" fontId="37" fillId="0" borderId="36" xfId="0" applyFont="1" applyFill="1" applyBorder="1" applyAlignment="1" applyProtection="1">
      <alignment horizontal="left" vertical="center" shrinkToFit="1"/>
    </xf>
    <xf numFmtId="0" fontId="37" fillId="0" borderId="97" xfId="0" applyFont="1" applyFill="1" applyBorder="1" applyAlignment="1" applyProtection="1">
      <alignment horizontal="left" vertical="center" shrinkToFit="1"/>
    </xf>
    <xf numFmtId="0" fontId="37" fillId="6" borderId="27" xfId="0" applyFont="1" applyFill="1" applyBorder="1" applyAlignment="1" applyProtection="1">
      <alignment horizontal="center" vertical="center" shrinkToFit="1"/>
    </xf>
    <xf numFmtId="2" fontId="36" fillId="3" borderId="321" xfId="0" applyNumberFormat="1" applyFont="1" applyFill="1" applyBorder="1" applyAlignment="1" applyProtection="1">
      <alignment horizontal="center" vertical="center"/>
    </xf>
    <xf numFmtId="2" fontId="36" fillId="3" borderId="324" xfId="0" applyNumberFormat="1" applyFont="1" applyFill="1" applyBorder="1" applyAlignment="1" applyProtection="1">
      <alignment horizontal="center" vertical="center"/>
    </xf>
    <xf numFmtId="38" fontId="58" fillId="10" borderId="158" xfId="13" applyFont="1" applyFill="1" applyBorder="1" applyAlignment="1" applyProtection="1">
      <alignment horizontal="right" vertical="center"/>
    </xf>
    <xf numFmtId="38" fontId="58" fillId="10" borderId="159" xfId="13" applyFont="1" applyFill="1" applyBorder="1" applyAlignment="1" applyProtection="1">
      <alignment horizontal="right" vertical="center"/>
    </xf>
    <xf numFmtId="38" fontId="58" fillId="10" borderId="160" xfId="13" applyFont="1" applyFill="1" applyBorder="1" applyAlignment="1" applyProtection="1">
      <alignment horizontal="right" vertical="center"/>
    </xf>
    <xf numFmtId="184" fontId="58" fillId="10" borderId="158" xfId="0" applyNumberFormat="1" applyFont="1" applyFill="1" applyBorder="1" applyAlignment="1" applyProtection="1">
      <alignment horizontal="center" vertical="center"/>
    </xf>
    <xf numFmtId="184" fontId="58" fillId="10" borderId="160" xfId="0" applyNumberFormat="1" applyFont="1" applyFill="1" applyBorder="1" applyAlignment="1" applyProtection="1">
      <alignment horizontal="center" vertical="center"/>
    </xf>
    <xf numFmtId="38" fontId="58" fillId="10" borderId="222" xfId="13" applyFont="1" applyFill="1" applyBorder="1" applyAlignment="1" applyProtection="1">
      <alignment horizontal="right" vertical="center"/>
    </xf>
    <xf numFmtId="38" fontId="58" fillId="10" borderId="193" xfId="13" applyFont="1" applyFill="1" applyBorder="1" applyAlignment="1" applyProtection="1">
      <alignment horizontal="right" vertical="center"/>
    </xf>
    <xf numFmtId="38" fontId="58" fillId="10" borderId="194" xfId="13" applyFont="1" applyFill="1" applyBorder="1" applyAlignment="1" applyProtection="1">
      <alignment horizontal="right" vertical="center"/>
    </xf>
    <xf numFmtId="0" fontId="36" fillId="6" borderId="19" xfId="0" applyFont="1" applyFill="1" applyBorder="1" applyAlignment="1" applyProtection="1">
      <alignment horizontal="center" vertical="center" shrinkToFit="1"/>
    </xf>
    <xf numFmtId="0" fontId="36" fillId="6" borderId="35" xfId="0" applyFont="1" applyFill="1" applyBorder="1" applyAlignment="1" applyProtection="1">
      <alignment horizontal="center" vertical="center" shrinkToFit="1"/>
    </xf>
    <xf numFmtId="0" fontId="36" fillId="6" borderId="15" xfId="0" applyFont="1" applyFill="1" applyBorder="1" applyAlignment="1" applyProtection="1">
      <alignment horizontal="center" vertical="center" shrinkToFit="1"/>
    </xf>
    <xf numFmtId="0" fontId="36" fillId="6" borderId="12" xfId="0" applyFont="1" applyFill="1" applyBorder="1" applyAlignment="1" applyProtection="1">
      <alignment horizontal="center" vertical="center" shrinkToFit="1"/>
    </xf>
    <xf numFmtId="0" fontId="37" fillId="0" borderId="28" xfId="0" applyNumberFormat="1" applyFont="1" applyFill="1" applyBorder="1" applyAlignment="1" applyProtection="1">
      <alignment horizontal="left" vertical="center" shrinkToFit="1"/>
    </xf>
    <xf numFmtId="0" fontId="37" fillId="0" borderId="93" xfId="0" applyNumberFormat="1" applyFont="1" applyFill="1" applyBorder="1" applyAlignment="1" applyProtection="1">
      <alignment horizontal="left" vertical="center" shrinkToFit="1"/>
    </xf>
    <xf numFmtId="0" fontId="37" fillId="0" borderId="92" xfId="0" applyNumberFormat="1" applyFont="1" applyFill="1" applyBorder="1" applyAlignment="1" applyProtection="1">
      <alignment horizontal="left" vertical="center" shrinkToFit="1"/>
    </xf>
    <xf numFmtId="0" fontId="37" fillId="0" borderId="200" xfId="0" applyFont="1" applyFill="1" applyBorder="1" applyAlignment="1" applyProtection="1">
      <alignment horizontal="left" vertical="center" shrinkToFit="1"/>
    </xf>
    <xf numFmtId="2" fontId="37" fillId="3" borderId="22" xfId="0" applyNumberFormat="1" applyFont="1" applyFill="1" applyBorder="1" applyAlignment="1" applyProtection="1">
      <alignment horizontal="center" vertical="center"/>
    </xf>
    <xf numFmtId="2" fontId="37" fillId="3" borderId="11" xfId="0" applyNumberFormat="1" applyFont="1" applyFill="1" applyBorder="1" applyAlignment="1" applyProtection="1">
      <alignment horizontal="center" vertical="center"/>
    </xf>
    <xf numFmtId="0" fontId="37" fillId="0" borderId="54" xfId="0" applyFont="1" applyFill="1" applyBorder="1" applyAlignment="1" applyProtection="1">
      <alignment horizontal="center" vertical="center" shrinkToFit="1"/>
    </xf>
    <xf numFmtId="0" fontId="37" fillId="0" borderId="96" xfId="0" applyFont="1" applyFill="1" applyBorder="1" applyAlignment="1" applyProtection="1">
      <alignment horizontal="center" vertical="center" shrinkToFit="1"/>
    </xf>
    <xf numFmtId="0" fontId="37" fillId="0" borderId="29" xfId="0" applyNumberFormat="1" applyFont="1" applyFill="1" applyBorder="1" applyAlignment="1" applyProtection="1">
      <alignment horizontal="center" vertical="center"/>
    </xf>
    <xf numFmtId="0" fontId="37" fillId="0" borderId="20" xfId="0" applyNumberFormat="1" applyFont="1" applyFill="1" applyBorder="1" applyAlignment="1" applyProtection="1">
      <alignment horizontal="center" vertical="center"/>
    </xf>
    <xf numFmtId="0" fontId="37" fillId="0" borderId="9" xfId="0" applyNumberFormat="1" applyFont="1" applyFill="1" applyBorder="1" applyAlignment="1" applyProtection="1">
      <alignment horizontal="center" vertical="center"/>
    </xf>
    <xf numFmtId="0" fontId="37" fillId="0" borderId="29" xfId="0" applyFont="1" applyFill="1" applyBorder="1" applyAlignment="1" applyProtection="1">
      <alignment horizontal="left" vertical="center" shrinkToFit="1"/>
    </xf>
    <xf numFmtId="0" fontId="37" fillId="0" borderId="20" xfId="0" applyFont="1" applyFill="1" applyBorder="1" applyAlignment="1" applyProtection="1">
      <alignment horizontal="left" vertical="center" shrinkToFit="1"/>
    </xf>
    <xf numFmtId="0" fontId="37" fillId="0" borderId="9" xfId="0" applyFont="1" applyFill="1" applyBorder="1" applyAlignment="1" applyProtection="1">
      <alignment horizontal="left" vertical="center" shrinkToFit="1"/>
    </xf>
    <xf numFmtId="0" fontId="37" fillId="0" borderId="29" xfId="0" applyFont="1" applyFill="1" applyBorder="1" applyAlignment="1" applyProtection="1">
      <alignment horizontal="center" vertical="center" shrinkToFit="1"/>
    </xf>
    <xf numFmtId="0" fontId="37" fillId="0" borderId="9" xfId="0" applyFont="1" applyFill="1" applyBorder="1" applyAlignment="1" applyProtection="1">
      <alignment horizontal="center" vertical="center" shrinkToFit="1"/>
    </xf>
    <xf numFmtId="0" fontId="37" fillId="0" borderId="29" xfId="0" applyNumberFormat="1" applyFont="1" applyFill="1" applyBorder="1" applyAlignment="1" applyProtection="1">
      <alignment horizontal="left" vertical="center" shrinkToFit="1"/>
    </xf>
    <xf numFmtId="0" fontId="37" fillId="0" borderId="20" xfId="0" applyNumberFormat="1" applyFont="1" applyFill="1" applyBorder="1" applyAlignment="1" applyProtection="1">
      <alignment horizontal="left" vertical="center" shrinkToFit="1"/>
    </xf>
    <xf numFmtId="0" fontId="37" fillId="0" borderId="9" xfId="0" applyNumberFormat="1" applyFont="1" applyFill="1" applyBorder="1" applyAlignment="1" applyProtection="1">
      <alignment horizontal="left" vertical="center" shrinkToFit="1"/>
    </xf>
    <xf numFmtId="0" fontId="37" fillId="0" borderId="20" xfId="0" applyFont="1" applyFill="1" applyBorder="1" applyAlignment="1" applyProtection="1">
      <alignment horizontal="center" vertical="center" shrinkToFit="1"/>
    </xf>
    <xf numFmtId="186" fontId="37" fillId="0" borderId="29" xfId="13" applyNumberFormat="1" applyFont="1" applyFill="1" applyBorder="1" applyAlignment="1" applyProtection="1">
      <alignment horizontal="center" vertical="center" shrinkToFit="1"/>
    </xf>
    <xf numFmtId="186" fontId="37" fillId="0" borderId="20" xfId="13" applyNumberFormat="1" applyFont="1" applyFill="1" applyBorder="1" applyAlignment="1" applyProtection="1">
      <alignment horizontal="center" vertical="center" shrinkToFit="1"/>
    </xf>
    <xf numFmtId="0" fontId="37" fillId="0" borderId="29" xfId="13" applyNumberFormat="1" applyFont="1" applyFill="1" applyBorder="1" applyAlignment="1" applyProtection="1">
      <alignment horizontal="center" vertical="center" shrinkToFit="1"/>
    </xf>
    <xf numFmtId="0" fontId="37" fillId="0" borderId="20" xfId="13" applyNumberFormat="1" applyFont="1" applyFill="1" applyBorder="1" applyAlignment="1" applyProtection="1">
      <alignment horizontal="center" vertical="center" shrinkToFit="1"/>
    </xf>
    <xf numFmtId="0" fontId="37" fillId="0" borderId="9" xfId="13" applyNumberFormat="1" applyFont="1" applyFill="1" applyBorder="1" applyAlignment="1" applyProtection="1">
      <alignment horizontal="center" vertical="center" shrinkToFit="1"/>
    </xf>
    <xf numFmtId="0" fontId="139" fillId="6" borderId="29" xfId="0" applyFont="1" applyFill="1" applyBorder="1" applyAlignment="1" applyProtection="1">
      <alignment horizontal="center" vertical="center"/>
    </xf>
    <xf numFmtId="0" fontId="139" fillId="6" borderId="20" xfId="0" applyFont="1" applyFill="1" applyBorder="1" applyAlignment="1" applyProtection="1">
      <alignment horizontal="center" vertical="center"/>
    </xf>
    <xf numFmtId="0" fontId="139" fillId="6" borderId="9" xfId="0" applyFont="1" applyFill="1" applyBorder="1" applyAlignment="1" applyProtection="1">
      <alignment horizontal="center" vertical="center"/>
    </xf>
    <xf numFmtId="179" fontId="36" fillId="6" borderId="224" xfId="13" applyNumberFormat="1" applyFont="1" applyFill="1" applyBorder="1" applyAlignment="1" applyProtection="1">
      <alignment horizontal="center" vertical="center"/>
    </xf>
    <xf numFmtId="179" fontId="36" fillId="6" borderId="35" xfId="13" applyNumberFormat="1" applyFont="1" applyFill="1" applyBorder="1" applyAlignment="1" applyProtection="1">
      <alignment horizontal="center" vertical="center"/>
    </xf>
    <xf numFmtId="179" fontId="36" fillId="6" borderId="11" xfId="13" applyNumberFormat="1" applyFont="1" applyFill="1" applyBorder="1" applyAlignment="1" applyProtection="1">
      <alignment horizontal="center" vertical="center"/>
    </xf>
    <xf numFmtId="0" fontId="0" fillId="6" borderId="19" xfId="0" applyFont="1" applyFill="1" applyBorder="1" applyAlignment="1" applyProtection="1">
      <alignment horizontal="center" vertical="center" shrinkToFit="1"/>
    </xf>
    <xf numFmtId="0" fontId="0" fillId="6" borderId="20" xfId="0" applyFont="1" applyFill="1" applyBorder="1" applyAlignment="1" applyProtection="1">
      <alignment horizontal="center" vertical="center" shrinkToFit="1"/>
    </xf>
    <xf numFmtId="0" fontId="0" fillId="6" borderId="9" xfId="0" applyFont="1" applyFill="1" applyBorder="1" applyAlignment="1" applyProtection="1">
      <alignment horizontal="center" vertical="center" shrinkToFit="1"/>
    </xf>
    <xf numFmtId="178" fontId="36" fillId="6" borderId="236" xfId="0" applyNumberFormat="1" applyFont="1" applyFill="1" applyBorder="1" applyAlignment="1" applyProtection="1">
      <alignment horizontal="center" vertical="center"/>
    </xf>
    <xf numFmtId="178" fontId="36" fillId="6" borderId="19" xfId="0" applyNumberFormat="1" applyFont="1" applyFill="1" applyBorder="1" applyAlignment="1" applyProtection="1">
      <alignment horizontal="center" vertical="center"/>
    </xf>
    <xf numFmtId="178" fontId="36" fillId="6" borderId="6" xfId="0" applyNumberFormat="1" applyFont="1" applyFill="1" applyBorder="1" applyAlignment="1" applyProtection="1">
      <alignment horizontal="center" vertical="center"/>
    </xf>
    <xf numFmtId="2" fontId="37" fillId="3" borderId="29" xfId="0" applyNumberFormat="1" applyFont="1" applyFill="1" applyBorder="1" applyAlignment="1" applyProtection="1">
      <alignment horizontal="center" vertical="center"/>
    </xf>
    <xf numFmtId="2" fontId="37" fillId="3" borderId="227" xfId="0" applyNumberFormat="1" applyFont="1" applyFill="1" applyBorder="1" applyAlignment="1" applyProtection="1">
      <alignment horizontal="center" vertical="center"/>
    </xf>
    <xf numFmtId="0" fontId="36" fillId="6" borderId="6" xfId="0" applyFont="1" applyFill="1" applyBorder="1" applyAlignment="1" applyProtection="1">
      <alignment horizontal="center" vertical="center"/>
    </xf>
    <xf numFmtId="179" fontId="36" fillId="6" borderId="22" xfId="13" applyNumberFormat="1" applyFont="1" applyFill="1" applyBorder="1" applyAlignment="1" applyProtection="1">
      <alignment horizontal="center" vertical="center"/>
    </xf>
    <xf numFmtId="0" fontId="36" fillId="6" borderId="237" xfId="0" applyFont="1" applyFill="1" applyBorder="1" applyAlignment="1" applyProtection="1">
      <alignment horizontal="center" vertical="center"/>
    </xf>
    <xf numFmtId="0" fontId="36" fillId="6" borderId="225" xfId="0" applyFont="1" applyFill="1" applyBorder="1" applyAlignment="1" applyProtection="1">
      <alignment horizontal="center" vertical="center"/>
    </xf>
    <xf numFmtId="186" fontId="37" fillId="0" borderId="29" xfId="13" applyNumberFormat="1" applyFont="1" applyFill="1" applyBorder="1" applyAlignment="1" applyProtection="1">
      <alignment horizontal="center" vertical="center"/>
    </xf>
    <xf numFmtId="186" fontId="37" fillId="0" borderId="20" xfId="13" applyNumberFormat="1" applyFont="1" applyFill="1" applyBorder="1" applyAlignment="1" applyProtection="1">
      <alignment horizontal="center" vertical="center"/>
    </xf>
    <xf numFmtId="49" fontId="97" fillId="29" borderId="7" xfId="0" applyNumberFormat="1" applyFont="1" applyFill="1" applyBorder="1" applyAlignment="1" applyProtection="1">
      <alignment horizontal="center" vertical="center" shrinkToFit="1"/>
    </xf>
    <xf numFmtId="49" fontId="97" fillId="29" borderId="29" xfId="0" applyNumberFormat="1" applyFont="1" applyFill="1" applyBorder="1" applyAlignment="1" applyProtection="1">
      <alignment horizontal="center" vertical="center" shrinkToFit="1"/>
    </xf>
    <xf numFmtId="0" fontId="37" fillId="6" borderId="4" xfId="0" applyFont="1" applyFill="1" applyBorder="1" applyAlignment="1" applyProtection="1">
      <alignment horizontal="center" vertical="center"/>
    </xf>
    <xf numFmtId="0" fontId="37" fillId="6" borderId="7" xfId="0" applyFont="1" applyFill="1" applyBorder="1" applyAlignment="1" applyProtection="1">
      <alignment horizontal="center" vertical="center"/>
    </xf>
    <xf numFmtId="194" fontId="37" fillId="0" borderId="29" xfId="0" applyNumberFormat="1" applyFont="1" applyFill="1" applyBorder="1" applyAlignment="1" applyProtection="1">
      <alignment horizontal="center" vertical="center" shrinkToFit="1"/>
    </xf>
    <xf numFmtId="194" fontId="37" fillId="0" borderId="20" xfId="0" applyNumberFormat="1" applyFont="1" applyFill="1" applyBorder="1" applyAlignment="1" applyProtection="1">
      <alignment horizontal="center" vertical="center" shrinkToFit="1"/>
    </xf>
    <xf numFmtId="0" fontId="37" fillId="0" borderId="7" xfId="0" applyFont="1" applyFill="1" applyBorder="1" applyAlignment="1" applyProtection="1">
      <alignment horizontal="center" vertical="center" shrinkToFit="1"/>
    </xf>
    <xf numFmtId="0" fontId="36" fillId="8" borderId="29" xfId="0" applyFont="1" applyFill="1" applyBorder="1" applyAlignment="1" applyProtection="1">
      <alignment horizontal="center" vertical="center"/>
    </xf>
    <xf numFmtId="0" fontId="36" fillId="8" borderId="20" xfId="0" applyFont="1" applyFill="1" applyBorder="1" applyAlignment="1" applyProtection="1">
      <alignment horizontal="center" vertical="center"/>
    </xf>
    <xf numFmtId="0" fontId="36" fillId="8" borderId="9" xfId="0" applyFont="1" applyFill="1" applyBorder="1" applyAlignment="1" applyProtection="1">
      <alignment horizontal="center" vertical="center"/>
    </xf>
    <xf numFmtId="0" fontId="36" fillId="6" borderId="15" xfId="0" applyFont="1" applyFill="1" applyBorder="1" applyAlignment="1" applyProtection="1">
      <alignment horizontal="center" vertical="center"/>
    </xf>
    <xf numFmtId="0" fontId="36" fillId="6" borderId="0" xfId="0" applyFont="1" applyFill="1" applyBorder="1" applyAlignment="1" applyProtection="1">
      <alignment horizontal="center" vertical="center"/>
    </xf>
    <xf numFmtId="0" fontId="37" fillId="0" borderId="331" xfId="0" applyFont="1" applyFill="1" applyBorder="1" applyAlignment="1" applyProtection="1">
      <alignment horizontal="center" vertical="center"/>
    </xf>
    <xf numFmtId="2" fontId="37" fillId="3" borderId="9" xfId="0" applyNumberFormat="1" applyFont="1" applyFill="1" applyBorder="1" applyAlignment="1" applyProtection="1">
      <alignment horizontal="center" vertical="center"/>
    </xf>
    <xf numFmtId="0" fontId="37" fillId="6" borderId="223" xfId="0" applyFont="1" applyFill="1" applyBorder="1" applyAlignment="1" applyProtection="1">
      <alignment horizontal="right" vertical="center"/>
    </xf>
    <xf numFmtId="0" fontId="37" fillId="6" borderId="331" xfId="0" applyFont="1" applyFill="1" applyBorder="1" applyAlignment="1" applyProtection="1">
      <alignment horizontal="right" vertical="center"/>
    </xf>
    <xf numFmtId="0" fontId="36" fillId="0" borderId="386" xfId="0" applyFont="1" applyBorder="1" applyAlignment="1" applyProtection="1">
      <alignment horizontal="left" vertical="center" wrapText="1" readingOrder="1"/>
    </xf>
    <xf numFmtId="0" fontId="36" fillId="0" borderId="387" xfId="0" applyFont="1" applyBorder="1" applyAlignment="1" applyProtection="1">
      <alignment horizontal="left" vertical="center" wrapText="1" readingOrder="1"/>
    </xf>
    <xf numFmtId="0" fontId="36" fillId="0" borderId="388" xfId="0" applyFont="1" applyBorder="1" applyAlignment="1" applyProtection="1">
      <alignment horizontal="left" vertical="center" wrapText="1" readingOrder="1"/>
    </xf>
    <xf numFmtId="0" fontId="37" fillId="3" borderId="30" xfId="0" applyFont="1" applyFill="1" applyBorder="1" applyAlignment="1" applyProtection="1">
      <alignment horizontal="left" vertical="center" shrinkToFit="1"/>
    </xf>
    <xf numFmtId="0" fontId="37" fillId="3" borderId="53" xfId="0" applyFont="1" applyFill="1" applyBorder="1" applyAlignment="1" applyProtection="1">
      <alignment horizontal="left" vertical="center" shrinkToFit="1"/>
    </xf>
    <xf numFmtId="0" fontId="37" fillId="3" borderId="91" xfId="0" applyFont="1" applyFill="1" applyBorder="1" applyAlignment="1" applyProtection="1">
      <alignment horizontal="left" vertical="center" shrinkToFit="1"/>
    </xf>
    <xf numFmtId="0" fontId="36" fillId="6" borderId="18" xfId="0" applyFont="1" applyFill="1" applyBorder="1" applyAlignment="1" applyProtection="1">
      <alignment horizontal="center" vertical="center" textRotation="255" shrinkToFit="1"/>
    </xf>
    <xf numFmtId="0" fontId="36" fillId="6" borderId="6" xfId="0" applyFont="1" applyFill="1" applyBorder="1" applyAlignment="1" applyProtection="1">
      <alignment horizontal="center" vertical="center" textRotation="255" shrinkToFit="1"/>
    </xf>
    <xf numFmtId="0" fontId="36" fillId="6" borderId="15" xfId="0" applyFont="1" applyFill="1" applyBorder="1" applyAlignment="1" applyProtection="1">
      <alignment horizontal="center" vertical="center" textRotation="255" shrinkToFit="1"/>
    </xf>
    <xf numFmtId="0" fontId="36" fillId="6" borderId="12" xfId="0" applyFont="1" applyFill="1" applyBorder="1" applyAlignment="1" applyProtection="1">
      <alignment horizontal="center" vertical="center" textRotation="255" shrinkToFit="1"/>
    </xf>
    <xf numFmtId="0" fontId="36" fillId="6" borderId="22" xfId="0" applyFont="1" applyFill="1" applyBorder="1" applyAlignment="1" applyProtection="1">
      <alignment horizontal="center" vertical="center" textRotation="255" shrinkToFit="1"/>
    </xf>
    <xf numFmtId="0" fontId="36" fillId="6" borderId="11" xfId="0" applyFont="1" applyFill="1" applyBorder="1" applyAlignment="1" applyProtection="1">
      <alignment horizontal="center" vertical="center" textRotation="255" shrinkToFit="1"/>
    </xf>
    <xf numFmtId="0" fontId="37" fillId="0" borderId="30" xfId="0" applyNumberFormat="1" applyFont="1" applyFill="1" applyBorder="1" applyAlignment="1" applyProtection="1">
      <alignment horizontal="left" vertical="center" shrinkToFit="1"/>
    </xf>
    <xf numFmtId="0" fontId="37" fillId="0" borderId="53" xfId="0" applyNumberFormat="1" applyFont="1" applyFill="1" applyBorder="1" applyAlignment="1" applyProtection="1">
      <alignment horizontal="left" vertical="center" shrinkToFit="1"/>
    </xf>
    <xf numFmtId="0" fontId="37" fillId="0" borderId="91" xfId="0" applyNumberFormat="1" applyFont="1" applyFill="1" applyBorder="1" applyAlignment="1" applyProtection="1">
      <alignment horizontal="left" vertical="center" shrinkToFit="1"/>
    </xf>
    <xf numFmtId="0" fontId="37" fillId="0" borderId="7" xfId="0" applyFont="1" applyBorder="1" applyAlignment="1" applyProtection="1">
      <alignment horizontal="center" vertical="center"/>
    </xf>
    <xf numFmtId="195" fontId="37" fillId="0" borderId="29" xfId="0" applyNumberFormat="1" applyFont="1" applyBorder="1" applyAlignment="1" applyProtection="1">
      <alignment horizontal="center" vertical="center"/>
    </xf>
    <xf numFmtId="195" fontId="37" fillId="0" borderId="20" xfId="0" applyNumberFormat="1" applyFont="1" applyBorder="1" applyAlignment="1" applyProtection="1">
      <alignment horizontal="center" vertical="center"/>
    </xf>
    <xf numFmtId="0" fontId="36" fillId="6" borderId="7" xfId="0" applyFont="1" applyFill="1" applyBorder="1" applyAlignment="1" applyProtection="1">
      <alignment horizontal="center" vertical="center"/>
    </xf>
    <xf numFmtId="0" fontId="37" fillId="0" borderId="242" xfId="0" applyFont="1" applyFill="1" applyBorder="1" applyAlignment="1" applyProtection="1">
      <alignment horizontal="left" vertical="center" shrinkToFit="1"/>
    </xf>
    <xf numFmtId="0" fontId="37" fillId="0" borderId="294" xfId="0" applyFont="1" applyFill="1" applyBorder="1" applyAlignment="1" applyProtection="1">
      <alignment horizontal="left" vertical="center" shrinkToFit="1"/>
    </xf>
    <xf numFmtId="0" fontId="37" fillId="0" borderId="94" xfId="0" applyFont="1" applyFill="1" applyBorder="1" applyAlignment="1" applyProtection="1">
      <alignment horizontal="left" vertical="center" shrinkToFit="1"/>
    </xf>
    <xf numFmtId="0" fontId="37" fillId="0" borderId="100" xfId="0" applyFont="1" applyFill="1" applyBorder="1" applyAlignment="1" applyProtection="1">
      <alignment horizontal="left" vertical="center" shrinkToFit="1"/>
    </xf>
    <xf numFmtId="0" fontId="37" fillId="6" borderId="29" xfId="0" applyFont="1" applyFill="1" applyBorder="1" applyAlignment="1" applyProtection="1">
      <alignment horizontal="center" vertical="center" shrinkToFit="1"/>
    </xf>
    <xf numFmtId="0" fontId="37" fillId="6" borderId="20" xfId="0" applyFont="1" applyFill="1" applyBorder="1" applyAlignment="1" applyProtection="1">
      <alignment horizontal="center" vertical="center" shrinkToFit="1"/>
    </xf>
    <xf numFmtId="0" fontId="37" fillId="6" borderId="83" xfId="0" applyFont="1" applyFill="1" applyBorder="1" applyAlignment="1" applyProtection="1">
      <alignment horizontal="center" vertical="center" shrinkToFit="1"/>
    </xf>
    <xf numFmtId="0" fontId="37" fillId="6" borderId="9" xfId="0" applyFont="1" applyFill="1" applyBorder="1" applyAlignment="1" applyProtection="1">
      <alignment horizontal="center" vertical="center" shrinkToFit="1"/>
    </xf>
    <xf numFmtId="0" fontId="37" fillId="6" borderId="54" xfId="0" applyFont="1" applyFill="1" applyBorder="1" applyAlignment="1" applyProtection="1">
      <alignment horizontal="center" vertical="center" shrinkToFit="1"/>
    </xf>
    <xf numFmtId="0" fontId="37" fillId="6" borderId="96" xfId="0" applyFont="1" applyFill="1" applyBorder="1" applyAlignment="1" applyProtection="1">
      <alignment horizontal="center" vertical="center" shrinkToFit="1"/>
    </xf>
    <xf numFmtId="0" fontId="37" fillId="0" borderId="20" xfId="0" applyFont="1" applyFill="1" applyBorder="1" applyAlignment="1" applyProtection="1">
      <alignment horizontal="right" vertical="center" shrinkToFit="1"/>
    </xf>
    <xf numFmtId="0" fontId="37" fillId="6" borderId="20" xfId="0" applyFont="1" applyFill="1" applyBorder="1" applyAlignment="1" applyProtection="1">
      <alignment horizontal="left" vertical="center" shrinkToFit="1"/>
    </xf>
    <xf numFmtId="0" fontId="37" fillId="6" borderId="9" xfId="0" applyFont="1" applyFill="1" applyBorder="1" applyAlignment="1" applyProtection="1">
      <alignment horizontal="left" vertical="center" shrinkToFit="1"/>
    </xf>
    <xf numFmtId="0" fontId="37" fillId="3" borderId="54" xfId="0" applyFont="1" applyFill="1" applyBorder="1" applyAlignment="1" applyProtection="1">
      <alignment horizontal="left" vertical="center" shrinkToFit="1"/>
    </xf>
    <xf numFmtId="0" fontId="37" fillId="3" borderId="95" xfId="0" applyFont="1" applyFill="1" applyBorder="1" applyAlignment="1" applyProtection="1">
      <alignment horizontal="left" vertical="center" shrinkToFit="1"/>
    </xf>
    <xf numFmtId="0" fontId="37" fillId="3" borderId="96" xfId="0" applyFont="1" applyFill="1" applyBorder="1" applyAlignment="1" applyProtection="1">
      <alignment horizontal="left" vertical="center" shrinkToFit="1"/>
    </xf>
    <xf numFmtId="0" fontId="37" fillId="0" borderId="82" xfId="0" applyFont="1" applyFill="1" applyBorder="1" applyAlignment="1" applyProtection="1">
      <alignment horizontal="right" vertical="center" shrinkToFit="1"/>
    </xf>
    <xf numFmtId="0" fontId="37" fillId="6" borderId="53" xfId="0" applyFont="1" applyFill="1" applyBorder="1" applyAlignment="1" applyProtection="1">
      <alignment horizontal="left" vertical="center" shrinkToFit="1"/>
    </xf>
    <xf numFmtId="0" fontId="37" fillId="6" borderId="91" xfId="0" applyFont="1" applyFill="1" applyBorder="1" applyAlignment="1" applyProtection="1">
      <alignment horizontal="left" vertical="center" shrinkToFit="1"/>
    </xf>
    <xf numFmtId="0" fontId="37" fillId="6" borderId="30" xfId="0" applyFont="1" applyFill="1" applyBorder="1" applyAlignment="1" applyProtection="1">
      <alignment horizontal="center" vertical="center" shrinkToFit="1"/>
    </xf>
    <xf numFmtId="0" fontId="37" fillId="6" borderId="91" xfId="0" applyFont="1" applyFill="1" applyBorder="1" applyAlignment="1" applyProtection="1">
      <alignment horizontal="center" vertical="center" shrinkToFit="1"/>
    </xf>
    <xf numFmtId="0" fontId="37" fillId="6" borderId="53" xfId="0" applyFont="1" applyFill="1" applyBorder="1" applyAlignment="1" applyProtection="1">
      <alignment horizontal="center" vertical="center" shrinkToFit="1"/>
    </xf>
    <xf numFmtId="0" fontId="37" fillId="6" borderId="99" xfId="0" applyFont="1" applyFill="1" applyBorder="1" applyAlignment="1" applyProtection="1">
      <alignment horizontal="center" vertical="center" shrinkToFit="1"/>
    </xf>
    <xf numFmtId="194" fontId="37" fillId="0" borderId="87" xfId="0" applyNumberFormat="1" applyFont="1" applyFill="1" applyBorder="1" applyAlignment="1" applyProtection="1">
      <alignment horizontal="right" vertical="center" shrinkToFit="1"/>
    </xf>
    <xf numFmtId="194" fontId="37" fillId="0" borderId="100" xfId="0" applyNumberFormat="1" applyFont="1" applyFill="1" applyBorder="1" applyAlignment="1" applyProtection="1">
      <alignment horizontal="right" vertical="center" shrinkToFit="1"/>
    </xf>
    <xf numFmtId="194" fontId="37" fillId="0" borderId="53" xfId="0" applyNumberFormat="1" applyFont="1" applyFill="1" applyBorder="1" applyAlignment="1" applyProtection="1">
      <alignment horizontal="right" vertical="center" shrinkToFit="1"/>
    </xf>
    <xf numFmtId="0" fontId="37" fillId="0" borderId="242" xfId="0" applyFont="1" applyFill="1" applyBorder="1" applyAlignment="1" applyProtection="1">
      <alignment horizontal="center" vertical="center" shrinkToFit="1"/>
    </xf>
    <xf numFmtId="0" fontId="37" fillId="0" borderId="94" xfId="0" applyFont="1" applyFill="1" applyBorder="1" applyAlignment="1" applyProtection="1">
      <alignment horizontal="center" vertical="center" shrinkToFit="1"/>
    </xf>
    <xf numFmtId="0" fontId="37" fillId="6" borderId="100" xfId="0" applyFont="1" applyFill="1" applyBorder="1" applyAlignment="1" applyProtection="1">
      <alignment horizontal="center" vertical="center" shrinkToFit="1"/>
    </xf>
    <xf numFmtId="0" fontId="37" fillId="0" borderId="53" xfId="0" applyFont="1" applyFill="1" applyBorder="1" applyAlignment="1" applyProtection="1">
      <alignment horizontal="center" vertical="center" shrinkToFit="1"/>
    </xf>
    <xf numFmtId="0" fontId="37" fillId="0" borderId="18" xfId="0" applyFont="1" applyFill="1" applyBorder="1" applyAlignment="1" applyProtection="1">
      <alignment horizontal="left" vertical="center" shrinkToFit="1"/>
    </xf>
    <xf numFmtId="0" fontId="37" fillId="0" borderId="100" xfId="0" applyFont="1" applyFill="1" applyBorder="1" applyAlignment="1" applyProtection="1">
      <alignment horizontal="right" vertical="center" shrinkToFit="1"/>
    </xf>
    <xf numFmtId="0" fontId="37" fillId="0" borderId="53" xfId="0" applyFont="1" applyFill="1" applyBorder="1" applyAlignment="1" applyProtection="1">
      <alignment horizontal="right" vertical="center" shrinkToFit="1"/>
    </xf>
    <xf numFmtId="0" fontId="37" fillId="0" borderId="87" xfId="0" applyFont="1" applyFill="1" applyBorder="1" applyAlignment="1" applyProtection="1">
      <alignment horizontal="right" vertical="center" shrinkToFit="1"/>
    </xf>
    <xf numFmtId="0" fontId="37" fillId="3" borderId="54" xfId="0" applyFont="1" applyFill="1" applyBorder="1" applyAlignment="1" applyProtection="1">
      <alignment horizontal="center" vertical="center" shrinkToFit="1"/>
    </xf>
    <xf numFmtId="0" fontId="37" fillId="3" borderId="96" xfId="0" applyFont="1" applyFill="1" applyBorder="1" applyAlignment="1" applyProtection="1">
      <alignment horizontal="center" vertical="center" shrinkToFit="1"/>
    </xf>
    <xf numFmtId="0" fontId="111" fillId="0" borderId="0" xfId="68" applyFont="1" applyBorder="1" applyAlignment="1" applyProtection="1">
      <alignment horizontal="center" vertical="center"/>
    </xf>
    <xf numFmtId="0" fontId="110" fillId="2" borderId="0" xfId="0" applyFont="1" applyFill="1" applyBorder="1" applyAlignment="1" applyProtection="1">
      <alignment vertical="center" wrapText="1"/>
    </xf>
    <xf numFmtId="0" fontId="37" fillId="0" borderId="29" xfId="0" applyNumberFormat="1" applyFont="1" applyFill="1" applyBorder="1" applyAlignment="1" applyProtection="1">
      <alignment vertical="center" shrinkToFit="1"/>
    </xf>
    <xf numFmtId="0" fontId="37" fillId="0" borderId="20" xfId="0" applyNumberFormat="1" applyFont="1" applyFill="1" applyBorder="1" applyAlignment="1" applyProtection="1">
      <alignment vertical="center" shrinkToFit="1"/>
    </xf>
    <xf numFmtId="0" fontId="37" fillId="0" borderId="9" xfId="0" applyNumberFormat="1" applyFont="1" applyFill="1" applyBorder="1" applyAlignment="1" applyProtection="1">
      <alignment vertical="center" shrinkToFit="1"/>
    </xf>
    <xf numFmtId="0" fontId="36" fillId="6" borderId="29" xfId="0" applyFont="1" applyFill="1" applyBorder="1" applyAlignment="1" applyProtection="1">
      <alignment horizontal="center" vertical="center" wrapText="1" shrinkToFit="1"/>
    </xf>
    <xf numFmtId="0" fontId="36" fillId="6" borderId="20" xfId="0" applyFont="1" applyFill="1" applyBorder="1" applyAlignment="1" applyProtection="1">
      <alignment horizontal="center" vertical="center" wrapText="1" shrinkToFit="1"/>
    </xf>
    <xf numFmtId="0" fontId="36" fillId="6" borderId="9" xfId="0" applyFont="1" applyFill="1" applyBorder="1" applyAlignment="1" applyProtection="1">
      <alignment horizontal="center" vertical="center" wrapText="1" shrinkToFit="1"/>
    </xf>
    <xf numFmtId="0" fontId="37" fillId="6" borderId="226" xfId="0" applyFont="1" applyFill="1" applyBorder="1" applyAlignment="1" applyProtection="1">
      <alignment horizontal="right" vertical="center"/>
    </xf>
    <xf numFmtId="0" fontId="37" fillId="6" borderId="20" xfId="0" applyFont="1" applyFill="1" applyBorder="1" applyAlignment="1" applyProtection="1">
      <alignment horizontal="right" vertical="center"/>
    </xf>
    <xf numFmtId="0" fontId="36" fillId="6" borderId="76" xfId="0" applyFont="1" applyFill="1" applyBorder="1" applyAlignment="1" applyProtection="1">
      <alignment horizontal="center" vertical="center" shrinkToFit="1"/>
    </xf>
    <xf numFmtId="0" fontId="36" fillId="6" borderId="19" xfId="0" applyFont="1" applyFill="1" applyBorder="1" applyAlignment="1" applyProtection="1">
      <alignment horizontal="center" vertical="center" wrapText="1" shrinkToFit="1"/>
    </xf>
    <xf numFmtId="0" fontId="36" fillId="6" borderId="0" xfId="0" applyFont="1" applyFill="1" applyBorder="1" applyAlignment="1" applyProtection="1">
      <alignment horizontal="center" vertical="center" wrapText="1" shrinkToFit="1"/>
    </xf>
    <xf numFmtId="0" fontId="36" fillId="6" borderId="35" xfId="0" applyFont="1" applyFill="1" applyBorder="1" applyAlignment="1" applyProtection="1">
      <alignment horizontal="center" vertical="center" wrapText="1" shrinkToFit="1"/>
    </xf>
    <xf numFmtId="0" fontId="176" fillId="0" borderId="0" xfId="0" applyFont="1" applyFill="1" applyBorder="1" applyAlignment="1" applyProtection="1">
      <alignment horizontal="left"/>
    </xf>
    <xf numFmtId="38" fontId="37" fillId="0" borderId="435" xfId="13" applyFont="1" applyFill="1" applyBorder="1" applyAlignment="1" applyProtection="1">
      <alignment horizontal="right" vertical="center"/>
    </xf>
    <xf numFmtId="38" fontId="37" fillId="0" borderId="433" xfId="13" applyFont="1" applyFill="1" applyBorder="1" applyAlignment="1" applyProtection="1">
      <alignment horizontal="right" vertical="center"/>
    </xf>
    <xf numFmtId="38" fontId="37" fillId="0" borderId="434" xfId="13" applyFont="1" applyFill="1" applyBorder="1" applyAlignment="1" applyProtection="1">
      <alignment horizontal="right" vertical="center"/>
    </xf>
    <xf numFmtId="184" fontId="37" fillId="3" borderId="440" xfId="0" applyNumberFormat="1" applyFont="1" applyFill="1" applyBorder="1" applyAlignment="1" applyProtection="1">
      <alignment horizontal="center" vertical="center"/>
    </xf>
    <xf numFmtId="184" fontId="37" fillId="3" borderId="439" xfId="0" applyNumberFormat="1" applyFont="1" applyFill="1" applyBorder="1" applyAlignment="1" applyProtection="1">
      <alignment horizontal="center" vertical="center"/>
    </xf>
    <xf numFmtId="184" fontId="36" fillId="0" borderId="435" xfId="0" applyNumberFormat="1" applyFont="1" applyFill="1" applyBorder="1" applyAlignment="1" applyProtection="1">
      <alignment horizontal="center" vertical="center"/>
    </xf>
    <xf numFmtId="184" fontId="36" fillId="0" borderId="434" xfId="0" applyNumberFormat="1" applyFont="1" applyFill="1" applyBorder="1" applyAlignment="1" applyProtection="1">
      <alignment horizontal="center" vertical="center"/>
    </xf>
    <xf numFmtId="0" fontId="58" fillId="10" borderId="245" xfId="0" applyFont="1" applyFill="1" applyBorder="1" applyAlignment="1" applyProtection="1">
      <alignment horizontal="center" vertical="center" wrapText="1"/>
    </xf>
    <xf numFmtId="0" fontId="58" fillId="10" borderId="174" xfId="0" applyFont="1" applyFill="1" applyBorder="1" applyAlignment="1" applyProtection="1">
      <alignment horizontal="center" vertical="center" wrapText="1"/>
    </xf>
    <xf numFmtId="0" fontId="58" fillId="10" borderId="246" xfId="0" applyFont="1" applyFill="1" applyBorder="1" applyAlignment="1" applyProtection="1">
      <alignment horizontal="center" vertical="center" wrapText="1"/>
    </xf>
    <xf numFmtId="2" fontId="58" fillId="10" borderId="231" xfId="0" applyNumberFormat="1" applyFont="1" applyFill="1" applyBorder="1" applyAlignment="1" applyProtection="1">
      <alignment horizontal="center" vertical="center"/>
    </xf>
    <xf numFmtId="0" fontId="58" fillId="10" borderId="234" xfId="0" applyFont="1" applyFill="1" applyBorder="1" applyAlignment="1" applyProtection="1">
      <alignment horizontal="center" vertical="center" wrapText="1"/>
    </xf>
    <xf numFmtId="0" fontId="58" fillId="10" borderId="173" xfId="0" applyFont="1" applyFill="1" applyBorder="1" applyAlignment="1" applyProtection="1">
      <alignment horizontal="center" vertical="center" wrapText="1"/>
    </xf>
    <xf numFmtId="0" fontId="58" fillId="10" borderId="328" xfId="0" applyFont="1" applyFill="1" applyBorder="1" applyAlignment="1" applyProtection="1">
      <alignment horizontal="center" vertical="center" wrapText="1"/>
    </xf>
    <xf numFmtId="2" fontId="37" fillId="3" borderId="440" xfId="0" applyNumberFormat="1" applyFont="1" applyFill="1" applyBorder="1" applyAlignment="1" applyProtection="1">
      <alignment horizontal="center" vertical="center"/>
    </xf>
    <xf numFmtId="2" fontId="37" fillId="3" borderId="441" xfId="0" applyNumberFormat="1" applyFont="1" applyFill="1" applyBorder="1" applyAlignment="1" applyProtection="1">
      <alignment horizontal="center" vertical="center"/>
    </xf>
    <xf numFmtId="0" fontId="36" fillId="0" borderId="435" xfId="0" applyFont="1" applyFill="1" applyBorder="1" applyAlignment="1" applyProtection="1">
      <alignment horizontal="center" vertical="center"/>
    </xf>
    <xf numFmtId="0" fontId="36" fillId="0" borderId="436" xfId="0" applyFont="1" applyFill="1" applyBorder="1" applyAlignment="1" applyProtection="1">
      <alignment horizontal="center" vertical="center"/>
    </xf>
    <xf numFmtId="0" fontId="176" fillId="0" borderId="35" xfId="0" applyFont="1" applyFill="1" applyBorder="1" applyAlignment="1" applyProtection="1">
      <alignment horizontal="left"/>
    </xf>
    <xf numFmtId="0" fontId="36" fillId="6" borderId="225" xfId="0" applyFont="1" applyFill="1" applyBorder="1" applyAlignment="1" applyProtection="1">
      <alignment horizontal="center" vertical="center" wrapText="1"/>
    </xf>
    <xf numFmtId="0" fontId="58" fillId="10" borderId="329" xfId="0" applyFont="1" applyFill="1" applyBorder="1" applyAlignment="1" applyProtection="1">
      <alignment horizontal="center" vertical="center"/>
    </xf>
    <xf numFmtId="0" fontId="58" fillId="10" borderId="175" xfId="0" applyFont="1" applyFill="1" applyBorder="1" applyAlignment="1" applyProtection="1">
      <alignment horizontal="center" vertical="center"/>
    </xf>
    <xf numFmtId="0" fontId="58" fillId="10" borderId="330" xfId="0" applyFont="1" applyFill="1" applyBorder="1" applyAlignment="1" applyProtection="1">
      <alignment horizontal="center" vertical="center"/>
    </xf>
    <xf numFmtId="38" fontId="37" fillId="3" borderId="22" xfId="13" applyFont="1" applyFill="1" applyBorder="1" applyAlignment="1" applyProtection="1">
      <alignment horizontal="right" vertical="center"/>
    </xf>
    <xf numFmtId="38" fontId="37" fillId="3" borderId="35" xfId="13" applyFont="1" applyFill="1" applyBorder="1" applyAlignment="1" applyProtection="1">
      <alignment horizontal="right" vertical="center"/>
    </xf>
    <xf numFmtId="38" fontId="37" fillId="3" borderId="11" xfId="13" applyFont="1" applyFill="1" applyBorder="1" applyAlignment="1" applyProtection="1">
      <alignment horizontal="right" vertical="center"/>
    </xf>
    <xf numFmtId="38" fontId="58" fillId="10" borderId="230" xfId="13" applyFont="1" applyFill="1" applyBorder="1" applyAlignment="1" applyProtection="1">
      <alignment horizontal="right" vertical="center"/>
    </xf>
    <xf numFmtId="184" fontId="58" fillId="10" borderId="222" xfId="0" applyNumberFormat="1" applyFont="1" applyFill="1" applyBorder="1" applyAlignment="1" applyProtection="1">
      <alignment horizontal="center" vertical="center"/>
    </xf>
    <xf numFmtId="184" fontId="58" fillId="10" borderId="194" xfId="0" applyNumberFormat="1" applyFont="1" applyFill="1" applyBorder="1" applyAlignment="1" applyProtection="1">
      <alignment horizontal="center" vertical="center"/>
    </xf>
    <xf numFmtId="2" fontId="58" fillId="10" borderId="222" xfId="0" applyNumberFormat="1" applyFont="1" applyFill="1" applyBorder="1" applyAlignment="1" applyProtection="1">
      <alignment horizontal="center" vertical="center"/>
    </xf>
    <xf numFmtId="2" fontId="58" fillId="10" borderId="229" xfId="0" applyNumberFormat="1" applyFont="1" applyFill="1" applyBorder="1" applyAlignment="1" applyProtection="1">
      <alignment horizontal="center" vertical="center"/>
    </xf>
    <xf numFmtId="38" fontId="37" fillId="3" borderId="437" xfId="13" applyFont="1" applyFill="1" applyBorder="1" applyAlignment="1" applyProtection="1">
      <alignment horizontal="right" vertical="center"/>
    </xf>
    <xf numFmtId="0" fontId="37" fillId="6" borderId="25" xfId="0" applyFont="1" applyFill="1" applyBorder="1" applyAlignment="1" applyProtection="1">
      <alignment horizontal="center" vertical="center" shrinkToFit="1"/>
    </xf>
    <xf numFmtId="38" fontId="97" fillId="6" borderId="20" xfId="13" applyFont="1" applyFill="1" applyBorder="1" applyAlignment="1" applyProtection="1">
      <alignment horizontal="center" vertical="center"/>
    </xf>
    <xf numFmtId="0" fontId="36" fillId="6" borderId="29" xfId="0" applyFont="1" applyFill="1" applyBorder="1" applyAlignment="1">
      <alignment horizontal="center" vertical="center" wrapText="1"/>
    </xf>
    <xf numFmtId="0" fontId="36" fillId="6" borderId="20" xfId="0" applyFont="1" applyFill="1" applyBorder="1" applyAlignment="1">
      <alignment horizontal="center" vertical="center" wrapText="1"/>
    </xf>
    <xf numFmtId="0" fontId="36" fillId="6" borderId="83" xfId="0" applyFont="1" applyFill="1" applyBorder="1" applyAlignment="1">
      <alignment horizontal="center" vertical="center" wrapText="1"/>
    </xf>
    <xf numFmtId="0" fontId="97" fillId="6" borderId="18" xfId="0" applyFont="1" applyFill="1" applyBorder="1" applyAlignment="1" applyProtection="1">
      <alignment horizontal="center" vertical="center" wrapText="1"/>
    </xf>
    <xf numFmtId="0" fontId="97" fillId="6" borderId="15" xfId="0" applyFont="1" applyFill="1" applyBorder="1" applyAlignment="1" applyProtection="1">
      <alignment horizontal="center" vertical="center" wrapText="1"/>
    </xf>
    <xf numFmtId="0" fontId="97" fillId="6" borderId="22" xfId="0" applyFont="1" applyFill="1" applyBorder="1" applyAlignment="1" applyProtection="1">
      <alignment horizontal="center" vertical="center" wrapText="1"/>
    </xf>
    <xf numFmtId="0" fontId="37" fillId="0" borderId="22" xfId="0" applyFont="1" applyFill="1" applyBorder="1" applyAlignment="1" applyProtection="1">
      <alignment horizontal="left" vertical="center" shrinkToFit="1"/>
    </xf>
    <xf numFmtId="0" fontId="37" fillId="0" borderId="35" xfId="0" applyFont="1" applyFill="1" applyBorder="1" applyAlignment="1" applyProtection="1">
      <alignment horizontal="left" vertical="center" shrinkToFit="1"/>
    </xf>
    <xf numFmtId="0" fontId="37" fillId="0" borderId="11" xfId="0" applyFont="1" applyFill="1" applyBorder="1" applyAlignment="1" applyProtection="1">
      <alignment horizontal="left" vertical="center" shrinkToFit="1"/>
    </xf>
    <xf numFmtId="38" fontId="37" fillId="3" borderId="29" xfId="13" applyFont="1" applyFill="1" applyBorder="1" applyAlignment="1" applyProtection="1">
      <alignment horizontal="center" vertical="center" wrapText="1"/>
    </xf>
    <xf numFmtId="38" fontId="37" fillId="3" borderId="20" xfId="13" applyFont="1" applyFill="1" applyBorder="1" applyAlignment="1" applyProtection="1">
      <alignment horizontal="center" vertical="center" wrapText="1"/>
    </xf>
    <xf numFmtId="38" fontId="37" fillId="3" borderId="9" xfId="13" applyFont="1" applyFill="1" applyBorder="1" applyAlignment="1" applyProtection="1">
      <alignment horizontal="center" vertical="center" wrapText="1"/>
    </xf>
    <xf numFmtId="38" fontId="37" fillId="3" borderId="29" xfId="13" applyFont="1" applyFill="1" applyBorder="1" applyAlignment="1" applyProtection="1">
      <alignment horizontal="center" vertical="center"/>
    </xf>
    <xf numFmtId="38" fontId="37" fillId="3" borderId="20" xfId="13" applyFont="1" applyFill="1" applyBorder="1" applyAlignment="1" applyProtection="1">
      <alignment horizontal="center" vertical="center"/>
    </xf>
    <xf numFmtId="38" fontId="37" fillId="3" borderId="9" xfId="13" applyFont="1" applyFill="1" applyBorder="1" applyAlignment="1" applyProtection="1">
      <alignment horizontal="center" vertical="center"/>
    </xf>
    <xf numFmtId="38" fontId="58" fillId="10" borderId="228" xfId="13" applyFont="1" applyFill="1" applyBorder="1" applyAlignment="1" applyProtection="1">
      <alignment horizontal="right" vertical="center"/>
    </xf>
    <xf numFmtId="2" fontId="58" fillId="10" borderId="317" xfId="0" applyNumberFormat="1" applyFont="1" applyFill="1" applyBorder="1" applyAlignment="1" applyProtection="1">
      <alignment horizontal="center" vertical="center"/>
    </xf>
    <xf numFmtId="2" fontId="58" fillId="10" borderId="318" xfId="0" applyNumberFormat="1" applyFont="1" applyFill="1" applyBorder="1" applyAlignment="1" applyProtection="1">
      <alignment horizontal="center" vertical="center"/>
    </xf>
    <xf numFmtId="183" fontId="37" fillId="3" borderId="29" xfId="13" applyNumberFormat="1" applyFont="1" applyFill="1" applyBorder="1" applyAlignment="1" applyProtection="1">
      <alignment horizontal="center" vertical="center"/>
    </xf>
    <xf numFmtId="183" fontId="37" fillId="3" borderId="20" xfId="13" applyNumberFormat="1" applyFont="1" applyFill="1" applyBorder="1" applyAlignment="1" applyProtection="1">
      <alignment horizontal="center" vertical="center"/>
    </xf>
    <xf numFmtId="0" fontId="36" fillId="6" borderId="227" xfId="0" applyFont="1" applyFill="1" applyBorder="1" applyAlignment="1" applyProtection="1">
      <alignment horizontal="center" vertical="center"/>
    </xf>
    <xf numFmtId="0" fontId="58" fillId="10" borderId="245" xfId="0" applyFont="1" applyFill="1" applyBorder="1" applyAlignment="1" applyProtection="1">
      <alignment horizontal="center" vertical="center"/>
    </xf>
    <xf numFmtId="0" fontId="58" fillId="10" borderId="174" xfId="0" applyFont="1" applyFill="1" applyBorder="1" applyAlignment="1" applyProtection="1">
      <alignment horizontal="center" vertical="center"/>
    </xf>
    <xf numFmtId="0" fontId="58" fillId="10" borderId="246" xfId="0" applyFont="1" applyFill="1" applyBorder="1" applyAlignment="1" applyProtection="1">
      <alignment horizontal="center" vertical="center"/>
    </xf>
    <xf numFmtId="0" fontId="36" fillId="0" borderId="18" xfId="0" applyFont="1" applyBorder="1" applyAlignment="1" applyProtection="1">
      <alignment horizontal="center" vertical="center" wrapText="1"/>
    </xf>
    <xf numFmtId="0" fontId="36" fillId="0" borderId="19"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35" xfId="0" applyFont="1" applyBorder="1" applyAlignment="1" applyProtection="1">
      <alignment horizontal="center" vertical="center" wrapText="1"/>
    </xf>
    <xf numFmtId="2" fontId="58" fillId="10" borderId="232" xfId="0" applyNumberFormat="1" applyFont="1" applyFill="1" applyBorder="1" applyAlignment="1" applyProtection="1">
      <alignment horizontal="center" vertical="center"/>
    </xf>
    <xf numFmtId="0" fontId="36" fillId="3" borderId="22" xfId="0" applyFont="1" applyFill="1" applyBorder="1" applyAlignment="1" applyProtection="1">
      <alignment horizontal="center" vertical="center"/>
    </xf>
    <xf numFmtId="0" fontId="36" fillId="3" borderId="11" xfId="0" applyFont="1" applyFill="1" applyBorder="1" applyAlignment="1" applyProtection="1">
      <alignment horizontal="center" vertical="center"/>
    </xf>
    <xf numFmtId="2" fontId="37" fillId="3" borderId="439" xfId="0" applyNumberFormat="1" applyFont="1" applyFill="1" applyBorder="1" applyAlignment="1" applyProtection="1">
      <alignment horizontal="center" vertical="center"/>
    </xf>
    <xf numFmtId="38" fontId="37" fillId="0" borderId="29" xfId="13" applyFont="1" applyFill="1" applyBorder="1" applyAlignment="1" applyProtection="1">
      <alignment horizontal="center" vertical="center"/>
    </xf>
    <xf numFmtId="38" fontId="37" fillId="0" borderId="20" xfId="13" applyFont="1" applyFill="1" applyBorder="1" applyAlignment="1" applyProtection="1">
      <alignment horizontal="center" vertical="center"/>
    </xf>
    <xf numFmtId="38" fontId="37" fillId="0" borderId="9" xfId="13" applyFont="1" applyFill="1" applyBorder="1" applyAlignment="1" applyProtection="1">
      <alignment horizontal="center" vertical="center"/>
    </xf>
    <xf numFmtId="0" fontId="36" fillId="0" borderId="6" xfId="0" applyFont="1" applyBorder="1" applyAlignment="1" applyProtection="1">
      <alignment horizontal="center" vertical="center" wrapText="1"/>
    </xf>
    <xf numFmtId="0" fontId="36" fillId="0" borderId="11" xfId="0" applyFont="1" applyBorder="1" applyAlignment="1" applyProtection="1">
      <alignment horizontal="center" vertical="center" wrapText="1"/>
    </xf>
    <xf numFmtId="38" fontId="37" fillId="0" borderId="224" xfId="13" applyFont="1" applyFill="1" applyBorder="1" applyAlignment="1" applyProtection="1">
      <alignment horizontal="right" vertical="center"/>
    </xf>
    <xf numFmtId="38" fontId="37" fillId="0" borderId="35" xfId="13" applyFont="1" applyFill="1" applyBorder="1" applyAlignment="1" applyProtection="1">
      <alignment horizontal="right" vertical="center"/>
    </xf>
    <xf numFmtId="38" fontId="37" fillId="0" borderId="11" xfId="13" applyFont="1" applyFill="1" applyBorder="1" applyAlignment="1" applyProtection="1">
      <alignment horizontal="right" vertical="center"/>
    </xf>
    <xf numFmtId="184" fontId="36" fillId="3" borderId="22" xfId="0" applyNumberFormat="1" applyFont="1" applyFill="1" applyBorder="1" applyAlignment="1" applyProtection="1">
      <alignment horizontal="center" vertical="center"/>
    </xf>
    <xf numFmtId="184" fontId="36" fillId="3" borderId="11" xfId="0" applyNumberFormat="1" applyFont="1" applyFill="1" applyBorder="1" applyAlignment="1" applyProtection="1">
      <alignment horizontal="center" vertical="center"/>
    </xf>
    <xf numFmtId="38" fontId="37" fillId="0" borderId="432" xfId="13" applyFont="1" applyFill="1" applyBorder="1" applyAlignment="1" applyProtection="1">
      <alignment horizontal="right" vertical="center"/>
    </xf>
    <xf numFmtId="38" fontId="37" fillId="0" borderId="22" xfId="13" applyFont="1" applyFill="1" applyBorder="1" applyAlignment="1" applyProtection="1">
      <alignment horizontal="right" vertical="center"/>
    </xf>
    <xf numFmtId="184" fontId="58" fillId="10" borderId="317" xfId="0" applyNumberFormat="1" applyFont="1" applyFill="1" applyBorder="1" applyAlignment="1" applyProtection="1">
      <alignment horizontal="center" vertical="center"/>
    </xf>
    <xf numFmtId="184" fontId="58" fillId="10" borderId="319" xfId="0" applyNumberFormat="1" applyFont="1" applyFill="1" applyBorder="1" applyAlignment="1" applyProtection="1">
      <alignment horizontal="center" vertical="center"/>
    </xf>
    <xf numFmtId="2" fontId="36" fillId="3" borderId="18" xfId="0" applyNumberFormat="1" applyFont="1" applyFill="1" applyBorder="1" applyAlignment="1" applyProtection="1">
      <alignment horizontal="center" vertical="center"/>
    </xf>
    <xf numFmtId="2" fontId="36" fillId="3" borderId="6" xfId="0" applyNumberFormat="1" applyFont="1" applyFill="1" applyBorder="1" applyAlignment="1" applyProtection="1">
      <alignment horizontal="center" vertical="center"/>
    </xf>
    <xf numFmtId="184" fontId="37" fillId="3" borderId="22" xfId="0" applyNumberFormat="1" applyFont="1" applyFill="1" applyBorder="1" applyAlignment="1" applyProtection="1">
      <alignment horizontal="center" vertical="center"/>
    </xf>
    <xf numFmtId="184" fontId="37" fillId="3" borderId="11" xfId="0" applyNumberFormat="1" applyFont="1" applyFill="1" applyBorder="1" applyAlignment="1" applyProtection="1">
      <alignment horizontal="center" vertical="center"/>
    </xf>
    <xf numFmtId="2" fontId="36" fillId="3" borderId="241" xfId="0" applyNumberFormat="1" applyFont="1" applyFill="1" applyBorder="1" applyAlignment="1" applyProtection="1">
      <alignment horizontal="center" vertical="center"/>
    </xf>
    <xf numFmtId="2" fontId="36" fillId="3" borderId="240" xfId="0" applyNumberFormat="1" applyFont="1" applyFill="1" applyBorder="1" applyAlignment="1" applyProtection="1">
      <alignment horizontal="center" vertical="center"/>
    </xf>
    <xf numFmtId="38" fontId="37" fillId="3" borderId="88" xfId="13" applyFont="1" applyFill="1" applyBorder="1" applyAlignment="1" applyProtection="1">
      <alignment horizontal="right" vertical="center"/>
    </xf>
    <xf numFmtId="38" fontId="37" fillId="3" borderId="89" xfId="13" applyFont="1" applyFill="1" applyBorder="1" applyAlignment="1" applyProtection="1">
      <alignment horizontal="right" vertical="center"/>
    </xf>
    <xf numFmtId="38" fontId="37" fillId="3" borderId="90" xfId="13" applyFont="1" applyFill="1" applyBorder="1" applyAlignment="1" applyProtection="1">
      <alignment horizontal="right" vertical="center"/>
    </xf>
    <xf numFmtId="38" fontId="108" fillId="3" borderId="326" xfId="143" applyNumberFormat="1" applyFont="1" applyFill="1" applyBorder="1" applyAlignment="1" applyProtection="1">
      <alignment horizontal="right" vertical="center"/>
    </xf>
    <xf numFmtId="38" fontId="108" fillId="3" borderId="221" xfId="143" applyNumberFormat="1" applyFont="1" applyFill="1" applyBorder="1" applyAlignment="1" applyProtection="1">
      <alignment horizontal="right" vertical="center"/>
    </xf>
    <xf numFmtId="38" fontId="108" fillId="3" borderId="324" xfId="143" applyNumberFormat="1" applyFont="1" applyFill="1" applyBorder="1" applyAlignment="1" applyProtection="1">
      <alignment horizontal="right" vertical="center"/>
    </xf>
    <xf numFmtId="38" fontId="108" fillId="3" borderId="224" xfId="143" applyNumberFormat="1" applyFont="1" applyFill="1" applyBorder="1" applyAlignment="1" applyProtection="1">
      <alignment horizontal="right" vertical="center"/>
    </xf>
    <xf numFmtId="38" fontId="108" fillId="3" borderId="35" xfId="143" applyNumberFormat="1" applyFont="1" applyFill="1" applyBorder="1" applyAlignment="1" applyProtection="1">
      <alignment horizontal="right" vertical="center"/>
    </xf>
    <xf numFmtId="38" fontId="108" fillId="3" borderId="11" xfId="143" applyNumberFormat="1" applyFont="1" applyFill="1" applyBorder="1" applyAlignment="1" applyProtection="1">
      <alignment horizontal="right" vertical="center"/>
    </xf>
    <xf numFmtId="38" fontId="37" fillId="0" borderId="238" xfId="13" applyFont="1" applyFill="1" applyBorder="1" applyAlignment="1" applyProtection="1">
      <alignment horizontal="right" vertical="center"/>
    </xf>
    <xf numFmtId="0" fontId="99" fillId="0" borderId="0" xfId="68" applyFont="1" applyAlignment="1" applyProtection="1">
      <alignment horizontal="center" vertical="center"/>
      <protection locked="0"/>
    </xf>
    <xf numFmtId="0" fontId="99" fillId="0" borderId="35" xfId="68" applyFont="1" applyBorder="1" applyAlignment="1" applyProtection="1">
      <alignment horizontal="center" vertical="center"/>
      <protection locked="0"/>
    </xf>
    <xf numFmtId="0" fontId="23" fillId="3" borderId="7" xfId="66" applyFont="1" applyFill="1" applyBorder="1" applyAlignment="1" applyProtection="1">
      <alignment horizontal="center" vertical="center"/>
      <protection locked="0"/>
    </xf>
    <xf numFmtId="0" fontId="27" fillId="0" borderId="29" xfId="66" applyNumberFormat="1" applyFont="1" applyFill="1" applyBorder="1" applyAlignment="1" applyProtection="1">
      <alignment horizontal="left" vertical="center"/>
    </xf>
    <xf numFmtId="0" fontId="27" fillId="0" borderId="20" xfId="66" applyNumberFormat="1" applyFont="1" applyFill="1" applyBorder="1" applyAlignment="1" applyProtection="1">
      <alignment horizontal="left" vertical="center"/>
    </xf>
    <xf numFmtId="0" fontId="27" fillId="0" borderId="9" xfId="66" applyNumberFormat="1" applyFont="1" applyFill="1" applyBorder="1" applyAlignment="1" applyProtection="1">
      <alignment horizontal="left" vertical="center"/>
    </xf>
    <xf numFmtId="0" fontId="23" fillId="3" borderId="29" xfId="66" applyFont="1" applyFill="1" applyBorder="1" applyAlignment="1" applyProtection="1">
      <alignment horizontal="center" vertical="center"/>
      <protection locked="0"/>
    </xf>
    <xf numFmtId="0" fontId="27" fillId="0" borderId="29" xfId="66" applyFont="1" applyFill="1" applyBorder="1" applyAlignment="1" applyProtection="1">
      <alignment horizontal="left" vertical="center"/>
    </xf>
    <xf numFmtId="0" fontId="27" fillId="0" borderId="20" xfId="66" applyFont="1" applyFill="1" applyBorder="1" applyAlignment="1" applyProtection="1">
      <alignment horizontal="left" vertical="center"/>
    </xf>
    <xf numFmtId="0" fontId="27" fillId="0" borderId="9" xfId="66" applyFont="1" applyFill="1" applyBorder="1" applyAlignment="1" applyProtection="1">
      <alignment horizontal="left" vertical="center"/>
    </xf>
    <xf numFmtId="0" fontId="126" fillId="6" borderId="27" xfId="0" applyFont="1" applyFill="1" applyBorder="1" applyAlignment="1" applyProtection="1">
      <alignment vertical="center"/>
    </xf>
    <xf numFmtId="0" fontId="126" fillId="6" borderId="25" xfId="0" applyFont="1" applyFill="1" applyBorder="1" applyAlignment="1" applyProtection="1">
      <alignment vertical="center"/>
    </xf>
    <xf numFmtId="49" fontId="146" fillId="0" borderId="0" xfId="0" applyNumberFormat="1" applyFont="1" applyAlignment="1" applyProtection="1">
      <alignment horizontal="left" vertical="center"/>
    </xf>
    <xf numFmtId="0" fontId="121" fillId="0" borderId="29" xfId="0" applyFont="1" applyBorder="1" applyAlignment="1" applyProtection="1">
      <alignment horizontal="left" vertical="center" shrinkToFit="1"/>
      <protection locked="0"/>
    </xf>
    <xf numFmtId="0" fontId="121" fillId="0" borderId="20" xfId="0" applyFont="1" applyBorder="1" applyAlignment="1" applyProtection="1">
      <alignment horizontal="left" vertical="center" shrinkToFit="1"/>
      <protection locked="0"/>
    </xf>
    <xf numFmtId="0" fontId="121" fillId="0" borderId="9" xfId="0" applyFont="1" applyBorder="1" applyAlignment="1" applyProtection="1">
      <alignment horizontal="left" vertical="center" shrinkToFit="1"/>
      <protection locked="0"/>
    </xf>
    <xf numFmtId="56" fontId="121" fillId="0" borderId="29" xfId="0" applyNumberFormat="1" applyFont="1" applyBorder="1" applyAlignment="1" applyProtection="1">
      <alignment horizontal="left" vertical="center" shrinkToFit="1"/>
      <protection locked="0"/>
    </xf>
    <xf numFmtId="56" fontId="121" fillId="0" borderId="20" xfId="0" applyNumberFormat="1" applyFont="1" applyBorder="1" applyAlignment="1" applyProtection="1">
      <alignment horizontal="left" vertical="center" shrinkToFit="1"/>
      <protection locked="0"/>
    </xf>
    <xf numFmtId="56" fontId="121" fillId="0" borderId="9" xfId="0" applyNumberFormat="1" applyFont="1" applyBorder="1" applyAlignment="1" applyProtection="1">
      <alignment horizontal="left" vertical="center" shrinkToFit="1"/>
      <protection locked="0"/>
    </xf>
    <xf numFmtId="0" fontId="121" fillId="0" borderId="38" xfId="0" applyFont="1" applyBorder="1" applyAlignment="1" applyProtection="1">
      <alignment horizontal="left" vertical="center" shrinkToFit="1"/>
      <protection locked="0"/>
    </xf>
    <xf numFmtId="0" fontId="121" fillId="0" borderId="340" xfId="0" applyFont="1" applyBorder="1" applyAlignment="1" applyProtection="1">
      <alignment horizontal="left" vertical="center" shrinkToFit="1"/>
      <protection locked="0"/>
    </xf>
    <xf numFmtId="0" fontId="121" fillId="0" borderId="37" xfId="0" applyFont="1" applyBorder="1" applyAlignment="1" applyProtection="1">
      <alignment horizontal="left" vertical="center" shrinkToFit="1"/>
      <protection locked="0"/>
    </xf>
    <xf numFmtId="0" fontId="121" fillId="8" borderId="29" xfId="0" applyFont="1" applyFill="1" applyBorder="1" applyAlignment="1" applyProtection="1">
      <alignment vertical="center" shrinkToFit="1"/>
      <protection locked="0"/>
    </xf>
    <xf numFmtId="0" fontId="121" fillId="8" borderId="20" xfId="0" applyFont="1" applyFill="1" applyBorder="1" applyAlignment="1" applyProtection="1">
      <alignment vertical="center" shrinkToFit="1"/>
      <protection locked="0"/>
    </xf>
    <xf numFmtId="0" fontId="121" fillId="8" borderId="9" xfId="0" applyFont="1" applyFill="1" applyBorder="1" applyAlignment="1" applyProtection="1">
      <alignment vertical="center" shrinkToFit="1"/>
      <protection locked="0"/>
    </xf>
    <xf numFmtId="0" fontId="123" fillId="0" borderId="341" xfId="0" applyFont="1" applyBorder="1" applyAlignment="1">
      <alignment horizontal="center" vertical="center" shrinkToFit="1"/>
    </xf>
    <xf numFmtId="0" fontId="123" fillId="0" borderId="340" xfId="0" applyFont="1" applyBorder="1" applyAlignment="1">
      <alignment horizontal="center" vertical="center" shrinkToFit="1"/>
    </xf>
    <xf numFmtId="0" fontId="123" fillId="0" borderId="39" xfId="0" applyFont="1" applyBorder="1" applyAlignment="1">
      <alignment horizontal="center" vertical="center" shrinkToFit="1"/>
    </xf>
    <xf numFmtId="0" fontId="121" fillId="0" borderId="20" xfId="0" applyFont="1" applyBorder="1" applyAlignment="1">
      <alignment horizontal="left" vertical="center" shrinkToFit="1"/>
    </xf>
    <xf numFmtId="0" fontId="121" fillId="0" borderId="8" xfId="0" applyFont="1" applyBorder="1" applyAlignment="1">
      <alignment horizontal="left" vertical="center" shrinkToFit="1"/>
    </xf>
    <xf numFmtId="0" fontId="121" fillId="0" borderId="29" xfId="0" applyFont="1" applyBorder="1" applyAlignment="1" applyProtection="1">
      <alignment horizontal="left" vertical="center" shrinkToFit="1"/>
    </xf>
    <xf numFmtId="0" fontId="121" fillId="0" borderId="20" xfId="0" applyFont="1" applyBorder="1" applyAlignment="1" applyProtection="1">
      <alignment horizontal="left" vertical="center" shrinkToFit="1"/>
    </xf>
    <xf numFmtId="0" fontId="121" fillId="0" borderId="9" xfId="0" applyFont="1" applyBorder="1" applyAlignment="1" applyProtection="1">
      <alignment horizontal="left" vertical="center" shrinkToFit="1"/>
    </xf>
    <xf numFmtId="0" fontId="121" fillId="0" borderId="29" xfId="0" applyFont="1" applyBorder="1" applyAlignment="1" applyProtection="1">
      <alignment vertical="center" shrinkToFit="1"/>
      <protection locked="0"/>
    </xf>
    <xf numFmtId="0" fontId="121" fillId="0" borderId="20" xfId="0" applyFont="1" applyBorder="1" applyAlignment="1" applyProtection="1">
      <alignment vertical="center" shrinkToFit="1"/>
      <protection locked="0"/>
    </xf>
    <xf numFmtId="0" fontId="121" fillId="0" borderId="9" xfId="0" applyFont="1" applyBorder="1" applyAlignment="1" applyProtection="1">
      <alignment vertical="center" shrinkToFit="1"/>
      <protection locked="0"/>
    </xf>
    <xf numFmtId="0" fontId="121" fillId="0" borderId="55" xfId="0" applyFont="1" applyBorder="1" applyAlignment="1">
      <alignment horizontal="center" vertical="center" wrapText="1" shrinkToFit="1"/>
    </xf>
    <xf numFmtId="0" fontId="121" fillId="0" borderId="31" xfId="0" applyFont="1" applyBorder="1" applyAlignment="1">
      <alignment horizontal="center" vertical="center" shrinkToFit="1"/>
    </xf>
    <xf numFmtId="0" fontId="121" fillId="0" borderId="49" xfId="0" applyFont="1" applyBorder="1" applyAlignment="1">
      <alignment horizontal="center" vertical="center" shrinkToFit="1"/>
    </xf>
    <xf numFmtId="5" fontId="121" fillId="0" borderId="52" xfId="0" applyNumberFormat="1" applyFont="1" applyBorder="1" applyAlignment="1">
      <alignment horizontal="center" vertical="center" shrinkToFit="1"/>
    </xf>
    <xf numFmtId="5" fontId="121" fillId="0" borderId="16" xfId="0" applyNumberFormat="1" applyFont="1" applyBorder="1" applyAlignment="1">
      <alignment horizontal="center" vertical="center" shrinkToFit="1"/>
    </xf>
    <xf numFmtId="5" fontId="121" fillId="0" borderId="43" xfId="0" applyNumberFormat="1" applyFont="1" applyBorder="1" applyAlignment="1">
      <alignment horizontal="center" vertical="center" shrinkToFit="1"/>
    </xf>
    <xf numFmtId="176" fontId="121" fillId="0" borderId="37" xfId="0" applyNumberFormat="1" applyFont="1" applyBorder="1" applyAlignment="1">
      <alignment horizontal="center" vertical="center" shrinkToFit="1"/>
    </xf>
    <xf numFmtId="176" fontId="121" fillId="0" borderId="34" xfId="0" applyNumberFormat="1" applyFont="1" applyBorder="1" applyAlignment="1">
      <alignment horizontal="center" vertical="center" shrinkToFit="1"/>
    </xf>
    <xf numFmtId="176" fontId="121" fillId="0" borderId="52" xfId="0" applyNumberFormat="1" applyFont="1" applyBorder="1" applyAlignment="1">
      <alignment horizontal="center" vertical="center" shrinkToFit="1"/>
    </xf>
    <xf numFmtId="176" fontId="121" fillId="0" borderId="9" xfId="0" applyNumberFormat="1" applyFont="1" applyBorder="1" applyAlignment="1">
      <alignment horizontal="center" vertical="center" shrinkToFit="1"/>
    </xf>
    <xf numFmtId="176" fontId="121" fillId="0" borderId="41" xfId="0" applyNumberFormat="1" applyFont="1" applyBorder="1" applyAlignment="1">
      <alignment horizontal="center" vertical="center" shrinkToFit="1"/>
    </xf>
    <xf numFmtId="176" fontId="121" fillId="4" borderId="7" xfId="0" applyNumberFormat="1" applyFont="1" applyFill="1" applyBorder="1" applyAlignment="1">
      <alignment horizontal="center" vertical="center" shrinkToFit="1"/>
    </xf>
    <xf numFmtId="176" fontId="121" fillId="5" borderId="29" xfId="0" applyNumberFormat="1" applyFont="1" applyFill="1" applyBorder="1" applyAlignment="1">
      <alignment horizontal="center" vertical="center" shrinkToFit="1"/>
    </xf>
    <xf numFmtId="176" fontId="121" fillId="5" borderId="9" xfId="0" applyNumberFormat="1" applyFont="1" applyFill="1" applyBorder="1" applyAlignment="1">
      <alignment horizontal="center" vertical="center" shrinkToFit="1"/>
    </xf>
    <xf numFmtId="176" fontId="121" fillId="0" borderId="7" xfId="0" applyNumberFormat="1" applyFont="1" applyBorder="1" applyAlignment="1">
      <alignment horizontal="center" vertical="center" shrinkToFit="1"/>
    </xf>
    <xf numFmtId="176" fontId="121" fillId="0" borderId="16" xfId="0" applyNumberFormat="1" applyFont="1" applyBorder="1" applyAlignment="1">
      <alignment horizontal="center" vertical="center" shrinkToFit="1"/>
    </xf>
    <xf numFmtId="0" fontId="123" fillId="0" borderId="134" xfId="0" applyFont="1" applyBorder="1" applyAlignment="1">
      <alignment horizontal="center" vertical="center" shrinkToFit="1"/>
    </xf>
    <xf numFmtId="0" fontId="123" fillId="0" borderId="135" xfId="0" applyFont="1" applyBorder="1" applyAlignment="1">
      <alignment horizontal="center" vertical="center" shrinkToFit="1"/>
    </xf>
    <xf numFmtId="0" fontId="123" fillId="0" borderId="136" xfId="0" applyFont="1" applyBorder="1" applyAlignment="1">
      <alignment horizontal="center" vertical="center" shrinkToFit="1"/>
    </xf>
    <xf numFmtId="0" fontId="135" fillId="0" borderId="344" xfId="0" applyFont="1" applyBorder="1" applyAlignment="1">
      <alignment horizontal="center" vertical="center" wrapText="1" shrinkToFit="1"/>
    </xf>
    <xf numFmtId="0" fontId="135" fillId="0" borderId="3" xfId="0" applyFont="1" applyBorder="1" applyAlignment="1">
      <alignment horizontal="center" vertical="center" shrinkToFit="1"/>
    </xf>
    <xf numFmtId="0" fontId="135" fillId="0" borderId="148" xfId="0" applyFont="1" applyBorder="1" applyAlignment="1">
      <alignment horizontal="center" vertical="center" shrinkToFit="1"/>
    </xf>
    <xf numFmtId="0" fontId="152" fillId="0" borderId="29" xfId="0" applyFont="1" applyBorder="1" applyAlignment="1" applyProtection="1">
      <alignment horizontal="left" vertical="center" shrinkToFit="1"/>
      <protection locked="0"/>
    </xf>
    <xf numFmtId="0" fontId="152" fillId="0" borderId="20" xfId="0" applyFont="1" applyBorder="1" applyAlignment="1" applyProtection="1">
      <alignment horizontal="left" vertical="center" shrinkToFit="1"/>
      <protection locked="0"/>
    </xf>
    <xf numFmtId="0" fontId="152" fillId="0" borderId="9" xfId="0" applyFont="1" applyBorder="1" applyAlignment="1" applyProtection="1">
      <alignment horizontal="left" vertical="center" shrinkToFit="1"/>
      <protection locked="0"/>
    </xf>
  </cellXfs>
  <cellStyles count="2480">
    <cellStyle name="アクセント 5" xfId="143" builtinId="45"/>
    <cellStyle name="パーセント" xfId="69" builtinId="5"/>
    <cellStyle name="パーセント 2" xfId="1" xr:uid="{00000000-0005-0000-0000-000002000000}"/>
    <cellStyle name="パーセント 2 2" xfId="53" xr:uid="{00000000-0005-0000-0000-000003000000}"/>
    <cellStyle name="パーセント 2 3" xfId="103" xr:uid="{00000000-0005-0000-0000-000004000000}"/>
    <cellStyle name="パーセント 3" xfId="20" xr:uid="{00000000-0005-0000-0000-000005000000}"/>
    <cellStyle name="パーセント 3 10" xfId="1219" xr:uid="{E8B150D1-1888-4FBE-B355-D0C4A7D6123B}"/>
    <cellStyle name="パーセント 3 2" xfId="38" xr:uid="{00000000-0005-0000-0000-000006000000}"/>
    <cellStyle name="パーセント 3 2 2" xfId="83" xr:uid="{00000000-0005-0000-0000-000007000000}"/>
    <cellStyle name="パーセント 3 2 2 2" xfId="193" xr:uid="{00000000-0005-0000-0000-000008000000}"/>
    <cellStyle name="パーセント 3 2 2 2 2" xfId="484" xr:uid="{00000000-0005-0000-0000-000009000000}"/>
    <cellStyle name="パーセント 3 2 2 2 2 2" xfId="1069" xr:uid="{00000000-0005-0000-0000-00000A000000}"/>
    <cellStyle name="パーセント 3 2 2 2 2 2 2" xfId="2234" xr:uid="{9A5FBDE5-4D47-4CF3-9F6A-30920F7878CD}"/>
    <cellStyle name="パーセント 3 2 2 2 2 3" xfId="1652" xr:uid="{8B37FE39-9402-4837-8BE9-6CDE610989F2}"/>
    <cellStyle name="パーセント 3 2 2 2 3" xfId="778" xr:uid="{00000000-0005-0000-0000-00000B000000}"/>
    <cellStyle name="パーセント 3 2 2 2 3 2" xfId="1943" xr:uid="{8EE6BB39-A11E-4836-BD01-6A077F106CC9}"/>
    <cellStyle name="パーセント 3 2 2 2 4" xfId="1361" xr:uid="{1C264C1A-8277-4274-8054-58125E33D8B6}"/>
    <cellStyle name="パーセント 3 2 2 3" xfId="245" xr:uid="{00000000-0005-0000-0000-00000C000000}"/>
    <cellStyle name="パーセント 3 2 2 3 2" xfId="536" xr:uid="{00000000-0005-0000-0000-00000D000000}"/>
    <cellStyle name="パーセント 3 2 2 3 2 2" xfId="1121" xr:uid="{00000000-0005-0000-0000-00000E000000}"/>
    <cellStyle name="パーセント 3 2 2 3 2 2 2" xfId="2286" xr:uid="{227AA7F2-B3A1-44B9-A689-991ECE2F8CC0}"/>
    <cellStyle name="パーセント 3 2 2 3 2 3" xfId="1704" xr:uid="{537C4D94-B36A-40B8-B543-BF0E23786334}"/>
    <cellStyle name="パーセント 3 2 2 3 3" xfId="830" xr:uid="{00000000-0005-0000-0000-00000F000000}"/>
    <cellStyle name="パーセント 3 2 2 3 3 2" xfId="1995" xr:uid="{05CB2D2C-BF7C-4B8D-8A7E-2308DFEAF766}"/>
    <cellStyle name="パーセント 3 2 2 3 4" xfId="1413" xr:uid="{4CF612C3-68D4-4D11-A31F-251372424D6C}"/>
    <cellStyle name="パーセント 3 2 2 4" xfId="387" xr:uid="{00000000-0005-0000-0000-000010000000}"/>
    <cellStyle name="パーセント 3 2 2 4 2" xfId="972" xr:uid="{00000000-0005-0000-0000-000011000000}"/>
    <cellStyle name="パーセント 3 2 2 4 2 2" xfId="2137" xr:uid="{EDE47E83-7EDD-4A3E-80BE-E19CE63AE8E7}"/>
    <cellStyle name="パーセント 3 2 2 4 3" xfId="1555" xr:uid="{7BA0958F-87F0-47C7-833D-13EC38044CF4}"/>
    <cellStyle name="パーセント 3 2 2 5" xfId="681" xr:uid="{00000000-0005-0000-0000-000012000000}"/>
    <cellStyle name="パーセント 3 2 2 5 2" xfId="1846" xr:uid="{C027224D-957B-43F4-A47E-E49F1ED9261C}"/>
    <cellStyle name="パーセント 3 2 2 6" xfId="2428" xr:uid="{EADBEBEC-07BF-49F1-8506-290753228C31}"/>
    <cellStyle name="パーセント 3 2 2 7" xfId="1264" xr:uid="{8FA2208D-9A97-4748-922A-E6EBDB2307AC}"/>
    <cellStyle name="パーセント 3 2 3" xfId="105" xr:uid="{00000000-0005-0000-0000-000013000000}"/>
    <cellStyle name="パーセント 3 2 3 2" xfId="212" xr:uid="{00000000-0005-0000-0000-000014000000}"/>
    <cellStyle name="パーセント 3 2 3 2 2" xfId="503" xr:uid="{00000000-0005-0000-0000-000015000000}"/>
    <cellStyle name="パーセント 3 2 3 2 2 2" xfId="1088" xr:uid="{00000000-0005-0000-0000-000016000000}"/>
    <cellStyle name="パーセント 3 2 3 2 2 2 2" xfId="2253" xr:uid="{6144A993-8B71-426F-BA12-E1F1D6A7D4C4}"/>
    <cellStyle name="パーセント 3 2 3 2 2 3" xfId="1671" xr:uid="{5BB8D99A-603E-4694-B22E-E164B823FB82}"/>
    <cellStyle name="パーセント 3 2 3 2 3" xfId="797" xr:uid="{00000000-0005-0000-0000-000017000000}"/>
    <cellStyle name="パーセント 3 2 3 2 3 2" xfId="1962" xr:uid="{78AF774B-AA51-434B-B261-327000CA10A8}"/>
    <cellStyle name="パーセント 3 2 3 2 4" xfId="1380" xr:uid="{4F56ED1E-68DA-4372-944F-50E0A47DA1B0}"/>
    <cellStyle name="パーセント 3 2 3 3" xfId="246" xr:uid="{00000000-0005-0000-0000-000018000000}"/>
    <cellStyle name="パーセント 3 2 3 3 2" xfId="537" xr:uid="{00000000-0005-0000-0000-000019000000}"/>
    <cellStyle name="パーセント 3 2 3 3 2 2" xfId="1122" xr:uid="{00000000-0005-0000-0000-00001A000000}"/>
    <cellStyle name="パーセント 3 2 3 3 2 2 2" xfId="2287" xr:uid="{0C328D37-3630-4C28-B12F-5CBE1796A784}"/>
    <cellStyle name="パーセント 3 2 3 3 2 3" xfId="1705" xr:uid="{CC36A360-1CD3-4F08-B0D0-F086C7CB5BEA}"/>
    <cellStyle name="パーセント 3 2 3 3 3" xfId="831" xr:uid="{00000000-0005-0000-0000-00001B000000}"/>
    <cellStyle name="パーセント 3 2 3 3 3 2" xfId="1996" xr:uid="{730F44CD-2CF8-41F2-B426-5C34559D8A6B}"/>
    <cellStyle name="パーセント 3 2 3 3 4" xfId="1414" xr:uid="{3C1DBDB7-F638-443B-A819-2E7C186A2B3F}"/>
    <cellStyle name="パーセント 3 2 3 4" xfId="406" xr:uid="{00000000-0005-0000-0000-00001C000000}"/>
    <cellStyle name="パーセント 3 2 3 4 2" xfId="991" xr:uid="{00000000-0005-0000-0000-00001D000000}"/>
    <cellStyle name="パーセント 3 2 3 4 2 2" xfId="2156" xr:uid="{26BBF2B6-702D-42FD-A6FF-2B73A7EACA3E}"/>
    <cellStyle name="パーセント 3 2 3 4 3" xfId="1574" xr:uid="{F95CD217-6E9B-444E-9A94-220FC822FEFB}"/>
    <cellStyle name="パーセント 3 2 3 5" xfId="700" xr:uid="{00000000-0005-0000-0000-00001E000000}"/>
    <cellStyle name="パーセント 3 2 3 5 2" xfId="1865" xr:uid="{66B130C4-D263-406E-83A4-57309D8D6D04}"/>
    <cellStyle name="パーセント 3 2 3 6" xfId="2447" xr:uid="{6B10B98D-B1D5-41AB-A93D-61E2872BE9B5}"/>
    <cellStyle name="パーセント 3 2 3 7" xfId="1283" xr:uid="{C4CCDA77-1644-4259-A747-151C515F97DD}"/>
    <cellStyle name="パーセント 3 2 4" xfId="160" xr:uid="{00000000-0005-0000-0000-00001F000000}"/>
    <cellStyle name="パーセント 3 2 4 2" xfId="452" xr:uid="{00000000-0005-0000-0000-000020000000}"/>
    <cellStyle name="パーセント 3 2 4 2 2" xfId="1037" xr:uid="{00000000-0005-0000-0000-000021000000}"/>
    <cellStyle name="パーセント 3 2 4 2 2 2" xfId="2202" xr:uid="{B6BF4DD1-3E62-42E0-BFB8-C781FE4E13E5}"/>
    <cellStyle name="パーセント 3 2 4 2 3" xfId="1620" xr:uid="{66F4AA8B-782C-43F1-9D86-6853AA8D1F30}"/>
    <cellStyle name="パーセント 3 2 4 3" xfId="746" xr:uid="{00000000-0005-0000-0000-000022000000}"/>
    <cellStyle name="パーセント 3 2 4 3 2" xfId="1911" xr:uid="{15F859B4-8899-40E3-AA25-36D109A766FB}"/>
    <cellStyle name="パーセント 3 2 4 4" xfId="1329" xr:uid="{4E54166F-0B2B-412D-B1A2-D5904EEC826A}"/>
    <cellStyle name="パーセント 3 2 5" xfId="247" xr:uid="{00000000-0005-0000-0000-000023000000}"/>
    <cellStyle name="パーセント 3 2 5 2" xfId="538" xr:uid="{00000000-0005-0000-0000-000024000000}"/>
    <cellStyle name="パーセント 3 2 5 2 2" xfId="1123" xr:uid="{00000000-0005-0000-0000-000025000000}"/>
    <cellStyle name="パーセント 3 2 5 2 2 2" xfId="2288" xr:uid="{340B537F-0006-4DC0-884F-72F16F1B1CC1}"/>
    <cellStyle name="パーセント 3 2 5 2 3" xfId="1706" xr:uid="{8E6DA63E-ABEE-4F8A-BE5E-5DE6C24A2596}"/>
    <cellStyle name="パーセント 3 2 5 3" xfId="832" xr:uid="{00000000-0005-0000-0000-000026000000}"/>
    <cellStyle name="パーセント 3 2 5 3 2" xfId="1997" xr:uid="{EA33EE1D-A8B7-4C2B-80D8-08C604AFB9EB}"/>
    <cellStyle name="パーセント 3 2 5 4" xfId="1415" xr:uid="{19388D44-146E-4E6E-9124-7226477347BD}"/>
    <cellStyle name="パーセント 3 2 6" xfId="355" xr:uid="{00000000-0005-0000-0000-000027000000}"/>
    <cellStyle name="パーセント 3 2 6 2" xfId="940" xr:uid="{00000000-0005-0000-0000-000028000000}"/>
    <cellStyle name="パーセント 3 2 6 2 2" xfId="2105" xr:uid="{A43A3261-CEA9-48B9-8DA0-38DE51E1C935}"/>
    <cellStyle name="パーセント 3 2 6 3" xfId="1523" xr:uid="{98973EEA-023A-474F-BF32-E40AD758C001}"/>
    <cellStyle name="パーセント 3 2 7" xfId="648" xr:uid="{00000000-0005-0000-0000-000029000000}"/>
    <cellStyle name="パーセント 3 2 7 2" xfId="1814" xr:uid="{35DFE2F7-49ED-4E05-9E06-70AE4F61F058}"/>
    <cellStyle name="パーセント 3 2 8" xfId="2396" xr:uid="{1A68AAB3-C1CD-4535-8358-506C2ADB9546}"/>
    <cellStyle name="パーセント 3 2 9" xfId="1232" xr:uid="{EB4C2A4A-FD0E-43FA-BFED-9747C7EAD6ED}"/>
    <cellStyle name="パーセント 3 3" xfId="70" xr:uid="{00000000-0005-0000-0000-00002A000000}"/>
    <cellStyle name="パーセント 3 3 2" xfId="180" xr:uid="{00000000-0005-0000-0000-00002B000000}"/>
    <cellStyle name="パーセント 3 3 2 2" xfId="471" xr:uid="{00000000-0005-0000-0000-00002C000000}"/>
    <cellStyle name="パーセント 3 3 2 2 2" xfId="1056" xr:uid="{00000000-0005-0000-0000-00002D000000}"/>
    <cellStyle name="パーセント 3 3 2 2 2 2" xfId="2221" xr:uid="{AE4D3749-1340-4A1E-923C-2069BCEBCB4B}"/>
    <cellStyle name="パーセント 3 3 2 2 3" xfId="1639" xr:uid="{18ABE555-68B8-41FF-A198-B7D8BC3B7B1C}"/>
    <cellStyle name="パーセント 3 3 2 3" xfId="765" xr:uid="{00000000-0005-0000-0000-00002E000000}"/>
    <cellStyle name="パーセント 3 3 2 3 2" xfId="1930" xr:uid="{6B838CEF-42EA-4DF6-A1F8-4332FCCF8FA1}"/>
    <cellStyle name="パーセント 3 3 2 4" xfId="1348" xr:uid="{AAF22C97-5E72-40D9-B504-D592BF082599}"/>
    <cellStyle name="パーセント 3 3 3" xfId="248" xr:uid="{00000000-0005-0000-0000-00002F000000}"/>
    <cellStyle name="パーセント 3 3 3 2" xfId="539" xr:uid="{00000000-0005-0000-0000-000030000000}"/>
    <cellStyle name="パーセント 3 3 3 2 2" xfId="1124" xr:uid="{00000000-0005-0000-0000-000031000000}"/>
    <cellStyle name="パーセント 3 3 3 2 2 2" xfId="2289" xr:uid="{9E4AE974-1371-4CA6-B313-F8B5B0425F46}"/>
    <cellStyle name="パーセント 3 3 3 2 3" xfId="1707" xr:uid="{AC890F85-11C1-47D0-BEBF-E381F31F30A5}"/>
    <cellStyle name="パーセント 3 3 3 3" xfId="833" xr:uid="{00000000-0005-0000-0000-000032000000}"/>
    <cellStyle name="パーセント 3 3 3 3 2" xfId="1998" xr:uid="{9AD5983D-8773-4536-8A61-3BD244548E32}"/>
    <cellStyle name="パーセント 3 3 3 4" xfId="1416" xr:uid="{EB17F129-B0F4-4A3F-A8FC-D4FEA832C33C}"/>
    <cellStyle name="パーセント 3 3 4" xfId="374" xr:uid="{00000000-0005-0000-0000-000033000000}"/>
    <cellStyle name="パーセント 3 3 4 2" xfId="959" xr:uid="{00000000-0005-0000-0000-000034000000}"/>
    <cellStyle name="パーセント 3 3 4 2 2" xfId="2124" xr:uid="{7709B48D-C78F-4D03-94DF-4A99DE71C94B}"/>
    <cellStyle name="パーセント 3 3 4 3" xfId="1542" xr:uid="{F310C81B-3192-4233-86ED-A33397ADAE7F}"/>
    <cellStyle name="パーセント 3 3 5" xfId="668" xr:uid="{00000000-0005-0000-0000-000035000000}"/>
    <cellStyle name="パーセント 3 3 5 2" xfId="1833" xr:uid="{F39CE063-B28A-4DE9-8991-C156B64425A2}"/>
    <cellStyle name="パーセント 3 3 6" xfId="2415" xr:uid="{EB24EADB-48F1-4550-89F7-5BC64362D6B2}"/>
    <cellStyle name="パーセント 3 3 7" xfId="1251" xr:uid="{17C68DDC-D2C6-46EC-A017-9771F7DA4648}"/>
    <cellStyle name="パーセント 3 4" xfId="104" xr:uid="{00000000-0005-0000-0000-000036000000}"/>
    <cellStyle name="パーセント 3 5" xfId="147" xr:uid="{00000000-0005-0000-0000-000037000000}"/>
    <cellStyle name="パーセント 3 5 2" xfId="439" xr:uid="{00000000-0005-0000-0000-000038000000}"/>
    <cellStyle name="パーセント 3 5 2 2" xfId="1024" xr:uid="{00000000-0005-0000-0000-000039000000}"/>
    <cellStyle name="パーセント 3 5 2 2 2" xfId="2189" xr:uid="{4F6FB15C-FFBE-43F4-BBFE-02E8B0CF2BF1}"/>
    <cellStyle name="パーセント 3 5 2 3" xfId="1607" xr:uid="{46F39C74-CB36-4138-834E-DD8A6BAB5D24}"/>
    <cellStyle name="パーセント 3 5 3" xfId="733" xr:uid="{00000000-0005-0000-0000-00003A000000}"/>
    <cellStyle name="パーセント 3 5 3 2" xfId="1898" xr:uid="{E1FD1C45-7745-4C10-B8DC-F6A886EB5B9B}"/>
    <cellStyle name="パーセント 3 5 4" xfId="1316" xr:uid="{DFD42034-3389-41D8-A6EC-91D08427C6EA}"/>
    <cellStyle name="パーセント 3 6" xfId="249" xr:uid="{00000000-0005-0000-0000-00003B000000}"/>
    <cellStyle name="パーセント 3 6 2" xfId="540" xr:uid="{00000000-0005-0000-0000-00003C000000}"/>
    <cellStyle name="パーセント 3 6 2 2" xfId="1125" xr:uid="{00000000-0005-0000-0000-00003D000000}"/>
    <cellStyle name="パーセント 3 6 2 2 2" xfId="2290" xr:uid="{D56D90DC-9079-4BDA-933C-970BD52709EB}"/>
    <cellStyle name="パーセント 3 6 2 3" xfId="1708" xr:uid="{83D2ADDA-4C76-48F1-A2B0-4C1F485B789A}"/>
    <cellStyle name="パーセント 3 6 3" xfId="834" xr:uid="{00000000-0005-0000-0000-00003E000000}"/>
    <cellStyle name="パーセント 3 6 3 2" xfId="1999" xr:uid="{94B20C4C-47DD-4F7E-8711-11DF9CDBC6AF}"/>
    <cellStyle name="パーセント 3 6 4" xfId="1417" xr:uid="{11825DC6-444B-4942-B5EE-2348DF5E6CCE}"/>
    <cellStyle name="パーセント 3 7" xfId="342" xr:uid="{00000000-0005-0000-0000-00003F000000}"/>
    <cellStyle name="パーセント 3 7 2" xfId="927" xr:uid="{00000000-0005-0000-0000-000040000000}"/>
    <cellStyle name="パーセント 3 7 2 2" xfId="2092" xr:uid="{BA1B86C0-3EEA-4910-8E68-4E5AAB4EC683}"/>
    <cellStyle name="パーセント 3 7 3" xfId="1510" xr:uid="{2C703ABF-6C7C-4BA1-AA1F-0267BB012170}"/>
    <cellStyle name="パーセント 3 8" xfId="635" xr:uid="{00000000-0005-0000-0000-000041000000}"/>
    <cellStyle name="パーセント 3 8 2" xfId="1801" xr:uid="{B98493ED-6E4E-4590-BB3A-F4F0AFD7662C}"/>
    <cellStyle name="パーセント 3 9" xfId="2383" xr:uid="{F67AD52B-FE82-4BAF-BF86-29B82AB9E208}"/>
    <cellStyle name="パーセント 4" xfId="28" xr:uid="{00000000-0005-0000-0000-000042000000}"/>
    <cellStyle name="パーセント 5" xfId="54" xr:uid="{00000000-0005-0000-0000-000043000000}"/>
    <cellStyle name="パーセント 6" xfId="55" xr:uid="{00000000-0005-0000-0000-000044000000}"/>
    <cellStyle name="パーセント 7" xfId="179" xr:uid="{00000000-0005-0000-0000-000045000000}"/>
    <cellStyle name="パーセント 8" xfId="667" xr:uid="{00000000-0005-0000-0000-000046000000}"/>
    <cellStyle name="ハイパーリンク" xfId="2" builtinId="8"/>
    <cellStyle name="ハイパーリンク 2" xfId="3" xr:uid="{00000000-0005-0000-0000-000048000000}"/>
    <cellStyle name="桁区切り" xfId="13" builtinId="6"/>
    <cellStyle name="桁区切り 2" xfId="4" xr:uid="{00000000-0005-0000-0000-00004A000000}"/>
    <cellStyle name="桁区切り 3" xfId="24" xr:uid="{00000000-0005-0000-0000-00004B000000}"/>
    <cellStyle name="桁区切り 3 10" xfId="1222" xr:uid="{B4FCACE5-0E2F-4628-8AA6-380F7BACCCEA}"/>
    <cellStyle name="桁区切り 3 2" xfId="41" xr:uid="{00000000-0005-0000-0000-00004C000000}"/>
    <cellStyle name="桁区切り 3 2 2" xfId="86" xr:uid="{00000000-0005-0000-0000-00004D000000}"/>
    <cellStyle name="桁区切り 3 2 2 2" xfId="196" xr:uid="{00000000-0005-0000-0000-00004E000000}"/>
    <cellStyle name="桁区切り 3 2 2 2 2" xfId="487" xr:uid="{00000000-0005-0000-0000-00004F000000}"/>
    <cellStyle name="桁区切り 3 2 2 2 2 2" xfId="1072" xr:uid="{00000000-0005-0000-0000-000050000000}"/>
    <cellStyle name="桁区切り 3 2 2 2 2 2 2" xfId="2237" xr:uid="{05E35474-40F6-4FB9-86C4-AA5F6468FA80}"/>
    <cellStyle name="桁区切り 3 2 2 2 2 3" xfId="1655" xr:uid="{E08F1E93-44EC-4B6A-8FDC-528AEC17B9F6}"/>
    <cellStyle name="桁区切り 3 2 2 2 3" xfId="781" xr:uid="{00000000-0005-0000-0000-000051000000}"/>
    <cellStyle name="桁区切り 3 2 2 2 3 2" xfId="1946" xr:uid="{A08664DC-D1AB-4AD5-AF69-D59AAAFEA7C6}"/>
    <cellStyle name="桁区切り 3 2 2 2 4" xfId="1364" xr:uid="{25321070-F1E5-43EC-B218-A813305F618B}"/>
    <cellStyle name="桁区切り 3 2 2 3" xfId="250" xr:uid="{00000000-0005-0000-0000-000052000000}"/>
    <cellStyle name="桁区切り 3 2 2 3 2" xfId="541" xr:uid="{00000000-0005-0000-0000-000053000000}"/>
    <cellStyle name="桁区切り 3 2 2 3 2 2" xfId="1126" xr:uid="{00000000-0005-0000-0000-000054000000}"/>
    <cellStyle name="桁区切り 3 2 2 3 2 2 2" xfId="2291" xr:uid="{ED98B7EE-AE15-4AC4-805D-3E239EEAB2CA}"/>
    <cellStyle name="桁区切り 3 2 2 3 2 3" xfId="1709" xr:uid="{E505A64D-5799-457B-A1C8-3EC804C39F82}"/>
    <cellStyle name="桁区切り 3 2 2 3 3" xfId="835" xr:uid="{00000000-0005-0000-0000-000055000000}"/>
    <cellStyle name="桁区切り 3 2 2 3 3 2" xfId="2000" xr:uid="{91AB07F7-E2D1-4C96-BCAC-E3E3515B1312}"/>
    <cellStyle name="桁区切り 3 2 2 3 4" xfId="1418" xr:uid="{F89CC25F-345C-4B17-964B-6AC2076425E8}"/>
    <cellStyle name="桁区切り 3 2 2 4" xfId="390" xr:uid="{00000000-0005-0000-0000-000056000000}"/>
    <cellStyle name="桁区切り 3 2 2 4 2" xfId="975" xr:uid="{00000000-0005-0000-0000-000057000000}"/>
    <cellStyle name="桁区切り 3 2 2 4 2 2" xfId="2140" xr:uid="{DEFD0544-E079-497C-A670-8428603F4C44}"/>
    <cellStyle name="桁区切り 3 2 2 4 3" xfId="1558" xr:uid="{5E65A60D-64E5-4BF4-A068-4A34B5B5B4A6}"/>
    <cellStyle name="桁区切り 3 2 2 5" xfId="684" xr:uid="{00000000-0005-0000-0000-000058000000}"/>
    <cellStyle name="桁区切り 3 2 2 5 2" xfId="1849" xr:uid="{13AFE306-74DA-4EA6-8759-2CC842D19296}"/>
    <cellStyle name="桁区切り 3 2 2 6" xfId="2431" xr:uid="{16FC9167-D1A5-4473-8470-FCCBB040AFB4}"/>
    <cellStyle name="桁区切り 3 2 2 7" xfId="1267" xr:uid="{42557159-55EF-40DC-8196-A251CA06E8CE}"/>
    <cellStyle name="桁区切り 3 2 3" xfId="107" xr:uid="{00000000-0005-0000-0000-000059000000}"/>
    <cellStyle name="桁区切り 3 2 3 2" xfId="213" xr:uid="{00000000-0005-0000-0000-00005A000000}"/>
    <cellStyle name="桁区切り 3 2 3 2 2" xfId="504" xr:uid="{00000000-0005-0000-0000-00005B000000}"/>
    <cellStyle name="桁区切り 3 2 3 2 2 2" xfId="1089" xr:uid="{00000000-0005-0000-0000-00005C000000}"/>
    <cellStyle name="桁区切り 3 2 3 2 2 2 2" xfId="2254" xr:uid="{6C20ACCD-4919-4300-958B-0D6169FE1E7D}"/>
    <cellStyle name="桁区切り 3 2 3 2 2 3" xfId="1672" xr:uid="{CB2E69CC-E65F-4BC8-8425-8C4CD6E5DACF}"/>
    <cellStyle name="桁区切り 3 2 3 2 3" xfId="798" xr:uid="{00000000-0005-0000-0000-00005D000000}"/>
    <cellStyle name="桁区切り 3 2 3 2 3 2" xfId="1963" xr:uid="{0941839E-A0FA-44D3-BA9D-73998DEC5961}"/>
    <cellStyle name="桁区切り 3 2 3 2 4" xfId="1381" xr:uid="{5B1984E0-4BFE-4736-81C6-5A948ADAB3F6}"/>
    <cellStyle name="桁区切り 3 2 3 3" xfId="251" xr:uid="{00000000-0005-0000-0000-00005E000000}"/>
    <cellStyle name="桁区切り 3 2 3 3 2" xfId="542" xr:uid="{00000000-0005-0000-0000-00005F000000}"/>
    <cellStyle name="桁区切り 3 2 3 3 2 2" xfId="1127" xr:uid="{00000000-0005-0000-0000-000060000000}"/>
    <cellStyle name="桁区切り 3 2 3 3 2 2 2" xfId="2292" xr:uid="{55B5FDEC-8E91-4424-A2E8-62603DA023E6}"/>
    <cellStyle name="桁区切り 3 2 3 3 2 3" xfId="1710" xr:uid="{34F49D26-FD12-45F0-A89C-62A0FF2236F3}"/>
    <cellStyle name="桁区切り 3 2 3 3 3" xfId="836" xr:uid="{00000000-0005-0000-0000-000061000000}"/>
    <cellStyle name="桁区切り 3 2 3 3 3 2" xfId="2001" xr:uid="{836AE611-6B5E-485A-901F-83750809B3C0}"/>
    <cellStyle name="桁区切り 3 2 3 3 4" xfId="1419" xr:uid="{3A088466-D131-4219-AC35-27178163752A}"/>
    <cellStyle name="桁区切り 3 2 3 4" xfId="407" xr:uid="{00000000-0005-0000-0000-000062000000}"/>
    <cellStyle name="桁区切り 3 2 3 4 2" xfId="992" xr:uid="{00000000-0005-0000-0000-000063000000}"/>
    <cellStyle name="桁区切り 3 2 3 4 2 2" xfId="2157" xr:uid="{3AAC89EE-8DA2-4616-981F-02BC53431D6D}"/>
    <cellStyle name="桁区切り 3 2 3 4 3" xfId="1575" xr:uid="{0A450B64-B353-41F1-804A-66B86683A4B5}"/>
    <cellStyle name="桁区切り 3 2 3 5" xfId="701" xr:uid="{00000000-0005-0000-0000-000064000000}"/>
    <cellStyle name="桁区切り 3 2 3 5 2" xfId="1866" xr:uid="{C811A9C4-1EB5-4CD9-9BCE-621DB2E47FED}"/>
    <cellStyle name="桁区切り 3 2 3 6" xfId="2448" xr:uid="{E8E469E3-E2AE-475E-8C5B-31237759AAE6}"/>
    <cellStyle name="桁区切り 3 2 3 7" xfId="1284" xr:uid="{72985771-8039-440C-A99D-1DB0C43801E4}"/>
    <cellStyle name="桁区切り 3 2 4" xfId="163" xr:uid="{00000000-0005-0000-0000-000065000000}"/>
    <cellStyle name="桁区切り 3 2 4 2" xfId="455" xr:uid="{00000000-0005-0000-0000-000066000000}"/>
    <cellStyle name="桁区切り 3 2 4 2 2" xfId="1040" xr:uid="{00000000-0005-0000-0000-000067000000}"/>
    <cellStyle name="桁区切り 3 2 4 2 2 2" xfId="2205" xr:uid="{41ECED25-1AC8-45D6-96E2-2AC1688F4002}"/>
    <cellStyle name="桁区切り 3 2 4 2 3" xfId="1623" xr:uid="{EB22DF27-D315-4417-B9C4-8137B106286D}"/>
    <cellStyle name="桁区切り 3 2 4 3" xfId="749" xr:uid="{00000000-0005-0000-0000-000068000000}"/>
    <cellStyle name="桁区切り 3 2 4 3 2" xfId="1914" xr:uid="{B20932F6-0067-42A1-8695-5AF370E0278D}"/>
    <cellStyle name="桁区切り 3 2 4 4" xfId="1332" xr:uid="{C0F27E5B-F186-4107-B89F-3525AD352944}"/>
    <cellStyle name="桁区切り 3 2 5" xfId="252" xr:uid="{00000000-0005-0000-0000-000069000000}"/>
    <cellStyle name="桁区切り 3 2 5 2" xfId="543" xr:uid="{00000000-0005-0000-0000-00006A000000}"/>
    <cellStyle name="桁区切り 3 2 5 2 2" xfId="1128" xr:uid="{00000000-0005-0000-0000-00006B000000}"/>
    <cellStyle name="桁区切り 3 2 5 2 2 2" xfId="2293" xr:uid="{41CF3747-6086-4AF9-BDAA-4C4755632C4E}"/>
    <cellStyle name="桁区切り 3 2 5 2 3" xfId="1711" xr:uid="{972AF9D6-98D8-446B-81BD-220C6D29B95B}"/>
    <cellStyle name="桁区切り 3 2 5 3" xfId="837" xr:uid="{00000000-0005-0000-0000-00006C000000}"/>
    <cellStyle name="桁区切り 3 2 5 3 2" xfId="2002" xr:uid="{D8399DC9-BE01-4083-BF74-99D737A2C243}"/>
    <cellStyle name="桁区切り 3 2 5 4" xfId="1420" xr:uid="{EC10027F-7836-4671-B917-18F556FC1A60}"/>
    <cellStyle name="桁区切り 3 2 6" xfId="358" xr:uid="{00000000-0005-0000-0000-00006D000000}"/>
    <cellStyle name="桁区切り 3 2 6 2" xfId="943" xr:uid="{00000000-0005-0000-0000-00006E000000}"/>
    <cellStyle name="桁区切り 3 2 6 2 2" xfId="2108" xr:uid="{2C32318E-4EE0-4B89-A139-E269D9FC1D1D}"/>
    <cellStyle name="桁区切り 3 2 6 3" xfId="1526" xr:uid="{581585A2-4B42-4E3F-B36D-78FCD6311281}"/>
    <cellStyle name="桁区切り 3 2 7" xfId="651" xr:uid="{00000000-0005-0000-0000-00006F000000}"/>
    <cellStyle name="桁区切り 3 2 7 2" xfId="1817" xr:uid="{140A1E94-A177-49DA-B702-729787D2E084}"/>
    <cellStyle name="桁区切り 3 2 8" xfId="2399" xr:uid="{2B9528B7-BD6B-4F33-A83B-22C4F767F794}"/>
    <cellStyle name="桁区切り 3 2 9" xfId="1235" xr:uid="{F9AEF022-B43D-4241-977E-7AFB18860620}"/>
    <cellStyle name="桁区切り 3 3" xfId="73" xr:uid="{00000000-0005-0000-0000-000070000000}"/>
    <cellStyle name="桁区切り 3 3 2" xfId="183" xr:uid="{00000000-0005-0000-0000-000071000000}"/>
    <cellStyle name="桁区切り 3 3 2 2" xfId="474" xr:uid="{00000000-0005-0000-0000-000072000000}"/>
    <cellStyle name="桁区切り 3 3 2 2 2" xfId="1059" xr:uid="{00000000-0005-0000-0000-000073000000}"/>
    <cellStyle name="桁区切り 3 3 2 2 2 2" xfId="2224" xr:uid="{BC69D4F7-5208-4F19-AA74-4525BF66C28C}"/>
    <cellStyle name="桁区切り 3 3 2 2 3" xfId="1642" xr:uid="{C161902A-E5EE-4A3E-91F3-26674F9F40F3}"/>
    <cellStyle name="桁区切り 3 3 2 3" xfId="768" xr:uid="{00000000-0005-0000-0000-000074000000}"/>
    <cellStyle name="桁区切り 3 3 2 3 2" xfId="1933" xr:uid="{6FA6D610-09F1-4369-A62F-8803954CC525}"/>
    <cellStyle name="桁区切り 3 3 2 4" xfId="1351" xr:uid="{2920DEA6-E594-4994-B6EF-34685A8F8B55}"/>
    <cellStyle name="桁区切り 3 3 3" xfId="253" xr:uid="{00000000-0005-0000-0000-000075000000}"/>
    <cellStyle name="桁区切り 3 3 3 2" xfId="544" xr:uid="{00000000-0005-0000-0000-000076000000}"/>
    <cellStyle name="桁区切り 3 3 3 2 2" xfId="1129" xr:uid="{00000000-0005-0000-0000-000077000000}"/>
    <cellStyle name="桁区切り 3 3 3 2 2 2" xfId="2294" xr:uid="{B257B322-1D72-4D66-8235-83A5C3041FE0}"/>
    <cellStyle name="桁区切り 3 3 3 2 3" xfId="1712" xr:uid="{D8A0BDBB-4A0E-4E26-A2BB-E3FABC5AE096}"/>
    <cellStyle name="桁区切り 3 3 3 3" xfId="838" xr:uid="{00000000-0005-0000-0000-000078000000}"/>
    <cellStyle name="桁区切り 3 3 3 3 2" xfId="2003" xr:uid="{DF2E7400-3701-4C9C-9C39-F20DEA703C1D}"/>
    <cellStyle name="桁区切り 3 3 3 4" xfId="1421" xr:uid="{1B03ECCD-AD37-4473-A1AA-771F14C26847}"/>
    <cellStyle name="桁区切り 3 3 4" xfId="377" xr:uid="{00000000-0005-0000-0000-000079000000}"/>
    <cellStyle name="桁区切り 3 3 4 2" xfId="962" xr:uid="{00000000-0005-0000-0000-00007A000000}"/>
    <cellStyle name="桁区切り 3 3 4 2 2" xfId="2127" xr:uid="{B68CA4A4-1E97-43A9-A27B-2F7E09EBD8CA}"/>
    <cellStyle name="桁区切り 3 3 4 3" xfId="1545" xr:uid="{6153F7D4-7220-4435-8C51-0856C7097F49}"/>
    <cellStyle name="桁区切り 3 3 5" xfId="671" xr:uid="{00000000-0005-0000-0000-00007B000000}"/>
    <cellStyle name="桁区切り 3 3 5 2" xfId="1836" xr:uid="{C72BA3A4-16D7-451F-8B41-885948F9F958}"/>
    <cellStyle name="桁区切り 3 3 6" xfId="2418" xr:uid="{8D280FB9-F916-45A2-8EFA-1BC16DFAB5C1}"/>
    <cellStyle name="桁区切り 3 3 7" xfId="1254" xr:uid="{8B39D817-6BBF-4F7C-8710-B759248B68E8}"/>
    <cellStyle name="桁区切り 3 4" xfId="106" xr:uid="{00000000-0005-0000-0000-00007C000000}"/>
    <cellStyle name="桁区切り 3 5" xfId="150" xr:uid="{00000000-0005-0000-0000-00007D000000}"/>
    <cellStyle name="桁区切り 3 5 2" xfId="442" xr:uid="{00000000-0005-0000-0000-00007E000000}"/>
    <cellStyle name="桁区切り 3 5 2 2" xfId="1027" xr:uid="{00000000-0005-0000-0000-00007F000000}"/>
    <cellStyle name="桁区切り 3 5 2 2 2" xfId="2192" xr:uid="{2167856B-5D23-4FC2-8690-8531EA881908}"/>
    <cellStyle name="桁区切り 3 5 2 3" xfId="1610" xr:uid="{64A88B1B-7816-43AC-9646-C921D55B6A26}"/>
    <cellStyle name="桁区切り 3 5 3" xfId="736" xr:uid="{00000000-0005-0000-0000-000080000000}"/>
    <cellStyle name="桁区切り 3 5 3 2" xfId="1901" xr:uid="{CD3EFA5D-69B1-4869-93A5-545F5DB550B3}"/>
    <cellStyle name="桁区切り 3 5 4" xfId="1319" xr:uid="{C77F6B72-C175-4F98-8F44-ED062DD2B219}"/>
    <cellStyle name="桁区切り 3 6" xfId="254" xr:uid="{00000000-0005-0000-0000-000081000000}"/>
    <cellStyle name="桁区切り 3 6 2" xfId="545" xr:uid="{00000000-0005-0000-0000-000082000000}"/>
    <cellStyle name="桁区切り 3 6 2 2" xfId="1130" xr:uid="{00000000-0005-0000-0000-000083000000}"/>
    <cellStyle name="桁区切り 3 6 2 2 2" xfId="2295" xr:uid="{BD8A5697-1886-44F7-A63F-6986AB469091}"/>
    <cellStyle name="桁区切り 3 6 2 3" xfId="1713" xr:uid="{A5AC35DA-62BB-40F9-9B34-967FBB930D85}"/>
    <cellStyle name="桁区切り 3 6 3" xfId="839" xr:uid="{00000000-0005-0000-0000-000084000000}"/>
    <cellStyle name="桁区切り 3 6 3 2" xfId="2004" xr:uid="{60359227-80AD-4319-A6C7-308DD6F95363}"/>
    <cellStyle name="桁区切り 3 6 4" xfId="1422" xr:uid="{A332C1EE-9268-465A-9DB5-E53F49A60055}"/>
    <cellStyle name="桁区切り 3 7" xfId="345" xr:uid="{00000000-0005-0000-0000-000085000000}"/>
    <cellStyle name="桁区切り 3 7 2" xfId="930" xr:uid="{00000000-0005-0000-0000-000086000000}"/>
    <cellStyle name="桁区切り 3 7 2 2" xfId="2095" xr:uid="{BCAECB9F-8694-4EB9-9D85-B181F4C85215}"/>
    <cellStyle name="桁区切り 3 7 3" xfId="1513" xr:uid="{E8281D74-7059-4C5C-8DF0-BC9D3BB64C70}"/>
    <cellStyle name="桁区切り 3 8" xfId="638" xr:uid="{00000000-0005-0000-0000-000087000000}"/>
    <cellStyle name="桁区切り 3 8 2" xfId="1804" xr:uid="{460A0D5C-AA08-4C3D-8647-021C63C08D1E}"/>
    <cellStyle name="桁区切り 3 9" xfId="2386" xr:uid="{ED55F8C9-B256-4802-A4A5-7620A7253C14}"/>
    <cellStyle name="桁区切り 4" xfId="26" xr:uid="{00000000-0005-0000-0000-000088000000}"/>
    <cellStyle name="桁区切り 4 10" xfId="255" xr:uid="{00000000-0005-0000-0000-000089000000}"/>
    <cellStyle name="桁区切り 4 10 2" xfId="546" xr:uid="{00000000-0005-0000-0000-00008A000000}"/>
    <cellStyle name="桁区切り 4 10 2 2" xfId="1131" xr:uid="{00000000-0005-0000-0000-00008B000000}"/>
    <cellStyle name="桁区切り 4 10 2 2 2" xfId="2296" xr:uid="{6AFFAE2D-733C-4150-A114-C15156247748}"/>
    <cellStyle name="桁区切り 4 10 2 3" xfId="1714" xr:uid="{3B6A6302-CD43-4CF9-8687-BBB58DBC565C}"/>
    <cellStyle name="桁区切り 4 10 3" xfId="840" xr:uid="{00000000-0005-0000-0000-00008C000000}"/>
    <cellStyle name="桁区切り 4 10 3 2" xfId="2005" xr:uid="{93F3D9CF-DD0D-437A-84CA-6ECCE3471229}"/>
    <cellStyle name="桁区切り 4 10 4" xfId="1423" xr:uid="{44149505-6AED-432D-B7FD-888AE77375B5}"/>
    <cellStyle name="桁区切り 4 11" xfId="347" xr:uid="{00000000-0005-0000-0000-00008D000000}"/>
    <cellStyle name="桁区切り 4 11 2" xfId="932" xr:uid="{00000000-0005-0000-0000-00008E000000}"/>
    <cellStyle name="桁区切り 4 11 2 2" xfId="2097" xr:uid="{1B4062B5-4BBD-44BF-ADA4-40D8C1C45548}"/>
    <cellStyle name="桁区切り 4 11 3" xfId="1515" xr:uid="{D1F0EF74-2B85-4570-BDE4-894E39ED6675}"/>
    <cellStyle name="桁区切り 4 12" xfId="640" xr:uid="{00000000-0005-0000-0000-00008F000000}"/>
    <cellStyle name="桁区切り 4 12 2" xfId="1806" xr:uid="{CAAF3A92-4B92-4ACE-BC45-CB5C295F74FF}"/>
    <cellStyle name="桁区切り 4 13" xfId="2388" xr:uid="{C2F65009-5C26-4048-AFAF-DD6F1FB97FCA}"/>
    <cellStyle name="桁区切り 4 14" xfId="1224" xr:uid="{C86CDAF5-B051-40C2-95B3-13E446D4517B}"/>
    <cellStyle name="桁区切り 4 2" xfId="32" xr:uid="{00000000-0005-0000-0000-000090000000}"/>
    <cellStyle name="桁区切り 4 2 10" xfId="1226" xr:uid="{C7F0B24B-1D34-4198-BD15-F525098DE30C}"/>
    <cellStyle name="桁区切り 4 2 2" xfId="43" xr:uid="{00000000-0005-0000-0000-000091000000}"/>
    <cellStyle name="桁区切り 4 2 2 2" xfId="88" xr:uid="{00000000-0005-0000-0000-000092000000}"/>
    <cellStyle name="桁区切り 4 2 2 2 2" xfId="198" xr:uid="{00000000-0005-0000-0000-000093000000}"/>
    <cellStyle name="桁区切り 4 2 2 2 2 2" xfId="489" xr:uid="{00000000-0005-0000-0000-000094000000}"/>
    <cellStyle name="桁区切り 4 2 2 2 2 2 2" xfId="1074" xr:uid="{00000000-0005-0000-0000-000095000000}"/>
    <cellStyle name="桁区切り 4 2 2 2 2 2 2 2" xfId="2239" xr:uid="{DB5DF562-058E-4BBF-8A7D-5569D8D47763}"/>
    <cellStyle name="桁区切り 4 2 2 2 2 2 3" xfId="1657" xr:uid="{0BFFA60F-5C4A-4C22-BC30-78DF3E854E9F}"/>
    <cellStyle name="桁区切り 4 2 2 2 2 3" xfId="783" xr:uid="{00000000-0005-0000-0000-000096000000}"/>
    <cellStyle name="桁区切り 4 2 2 2 2 3 2" xfId="1948" xr:uid="{FDAD7A93-1CC7-402C-810C-98DEE488DAF0}"/>
    <cellStyle name="桁区切り 4 2 2 2 2 4" xfId="1366" xr:uid="{A300400F-5266-48A5-B386-6D75552FFAFF}"/>
    <cellStyle name="桁区切り 4 2 2 2 3" xfId="256" xr:uid="{00000000-0005-0000-0000-000097000000}"/>
    <cellStyle name="桁区切り 4 2 2 2 3 2" xfId="547" xr:uid="{00000000-0005-0000-0000-000098000000}"/>
    <cellStyle name="桁区切り 4 2 2 2 3 2 2" xfId="1132" xr:uid="{00000000-0005-0000-0000-000099000000}"/>
    <cellStyle name="桁区切り 4 2 2 2 3 2 2 2" xfId="2297" xr:uid="{805DCAE8-D671-4E0D-8686-6D0B386DF10E}"/>
    <cellStyle name="桁区切り 4 2 2 2 3 2 3" xfId="1715" xr:uid="{13D8C7A6-C495-4D79-A6FF-092D6C68922F}"/>
    <cellStyle name="桁区切り 4 2 2 2 3 3" xfId="841" xr:uid="{00000000-0005-0000-0000-00009A000000}"/>
    <cellStyle name="桁区切り 4 2 2 2 3 3 2" xfId="2006" xr:uid="{CB7292F4-5C3D-45C4-A10D-1BC0366E8B3E}"/>
    <cellStyle name="桁区切り 4 2 2 2 3 4" xfId="1424" xr:uid="{F6D230AA-0B64-45E5-959D-1C77D2961D23}"/>
    <cellStyle name="桁区切り 4 2 2 2 4" xfId="392" xr:uid="{00000000-0005-0000-0000-00009B000000}"/>
    <cellStyle name="桁区切り 4 2 2 2 4 2" xfId="977" xr:uid="{00000000-0005-0000-0000-00009C000000}"/>
    <cellStyle name="桁区切り 4 2 2 2 4 2 2" xfId="2142" xr:uid="{65F3C4D3-631D-4FCD-841D-40CCCDF49E7B}"/>
    <cellStyle name="桁区切り 4 2 2 2 4 3" xfId="1560" xr:uid="{5813FC2F-1407-43C2-92A5-2F610149309A}"/>
    <cellStyle name="桁区切り 4 2 2 2 5" xfId="686" xr:uid="{00000000-0005-0000-0000-00009D000000}"/>
    <cellStyle name="桁区切り 4 2 2 2 5 2" xfId="1851" xr:uid="{78D18DD9-7145-4E2F-A90A-C4C26A590663}"/>
    <cellStyle name="桁区切り 4 2 2 2 6" xfId="2433" xr:uid="{6BE39215-E8D5-4EF1-AF36-ED9E38E0F232}"/>
    <cellStyle name="桁区切り 4 2 2 2 7" xfId="1269" xr:uid="{10740EE4-23D6-405A-8ED7-D23BA35BB2B4}"/>
    <cellStyle name="桁区切り 4 2 2 3" xfId="110" xr:uid="{00000000-0005-0000-0000-00009E000000}"/>
    <cellStyle name="桁区切り 4 2 2 3 2" xfId="215" xr:uid="{00000000-0005-0000-0000-00009F000000}"/>
    <cellStyle name="桁区切り 4 2 2 3 2 2" xfId="506" xr:uid="{00000000-0005-0000-0000-0000A0000000}"/>
    <cellStyle name="桁区切り 4 2 2 3 2 2 2" xfId="1091" xr:uid="{00000000-0005-0000-0000-0000A1000000}"/>
    <cellStyle name="桁区切り 4 2 2 3 2 2 2 2" xfId="2256" xr:uid="{8596125E-6B53-40F2-9EDC-9021292CAE20}"/>
    <cellStyle name="桁区切り 4 2 2 3 2 2 3" xfId="1674" xr:uid="{E28F15B1-043D-47F9-94AE-AAAA0863EA3E}"/>
    <cellStyle name="桁区切り 4 2 2 3 2 3" xfId="800" xr:uid="{00000000-0005-0000-0000-0000A2000000}"/>
    <cellStyle name="桁区切り 4 2 2 3 2 3 2" xfId="1965" xr:uid="{7D924E11-32B0-45D8-AD83-E3E2E92402E2}"/>
    <cellStyle name="桁区切り 4 2 2 3 2 4" xfId="1383" xr:uid="{19ED62B3-904A-4C9F-BE80-696DE6D5FB46}"/>
    <cellStyle name="桁区切り 4 2 2 3 3" xfId="257" xr:uid="{00000000-0005-0000-0000-0000A3000000}"/>
    <cellStyle name="桁区切り 4 2 2 3 3 2" xfId="548" xr:uid="{00000000-0005-0000-0000-0000A4000000}"/>
    <cellStyle name="桁区切り 4 2 2 3 3 2 2" xfId="1133" xr:uid="{00000000-0005-0000-0000-0000A5000000}"/>
    <cellStyle name="桁区切り 4 2 2 3 3 2 2 2" xfId="2298" xr:uid="{07707F59-A527-4C4D-846A-EA4D76A10AA0}"/>
    <cellStyle name="桁区切り 4 2 2 3 3 2 3" xfId="1716" xr:uid="{5649C011-CC72-4CC0-8953-A8E6D38587FE}"/>
    <cellStyle name="桁区切り 4 2 2 3 3 3" xfId="842" xr:uid="{00000000-0005-0000-0000-0000A6000000}"/>
    <cellStyle name="桁区切り 4 2 2 3 3 3 2" xfId="2007" xr:uid="{EF494C5B-1830-48F3-B842-E932F0A9960A}"/>
    <cellStyle name="桁区切り 4 2 2 3 3 4" xfId="1425" xr:uid="{2E6D2B27-9FD7-42EF-A496-C7FB177BA974}"/>
    <cellStyle name="桁区切り 4 2 2 3 4" xfId="409" xr:uid="{00000000-0005-0000-0000-0000A7000000}"/>
    <cellStyle name="桁区切り 4 2 2 3 4 2" xfId="994" xr:uid="{00000000-0005-0000-0000-0000A8000000}"/>
    <cellStyle name="桁区切り 4 2 2 3 4 2 2" xfId="2159" xr:uid="{5AB6BF09-436C-468C-8A71-785C68F8AE2F}"/>
    <cellStyle name="桁区切り 4 2 2 3 4 3" xfId="1577" xr:uid="{7DD8937A-3E44-4EE1-851D-335291DDBADC}"/>
    <cellStyle name="桁区切り 4 2 2 3 5" xfId="703" xr:uid="{00000000-0005-0000-0000-0000A9000000}"/>
    <cellStyle name="桁区切り 4 2 2 3 5 2" xfId="1868" xr:uid="{8501E34A-F28F-4890-B60D-59209E28E757}"/>
    <cellStyle name="桁区切り 4 2 2 3 6" xfId="2450" xr:uid="{2D9A94E8-496F-485C-928D-1C2775666B76}"/>
    <cellStyle name="桁区切り 4 2 2 3 7" xfId="1286" xr:uid="{51523A86-DD02-496C-B5A9-E4BBC104149D}"/>
    <cellStyle name="桁区切り 4 2 2 4" xfId="165" xr:uid="{00000000-0005-0000-0000-0000AA000000}"/>
    <cellStyle name="桁区切り 4 2 2 4 2" xfId="457" xr:uid="{00000000-0005-0000-0000-0000AB000000}"/>
    <cellStyle name="桁区切り 4 2 2 4 2 2" xfId="1042" xr:uid="{00000000-0005-0000-0000-0000AC000000}"/>
    <cellStyle name="桁区切り 4 2 2 4 2 2 2" xfId="2207" xr:uid="{2A6DEAF6-FA25-4000-A507-981D0616587D}"/>
    <cellStyle name="桁区切り 4 2 2 4 2 3" xfId="1625" xr:uid="{76FD9B31-774C-4405-9B5E-C739EA2E2240}"/>
    <cellStyle name="桁区切り 4 2 2 4 3" xfId="751" xr:uid="{00000000-0005-0000-0000-0000AD000000}"/>
    <cellStyle name="桁区切り 4 2 2 4 3 2" xfId="1916" xr:uid="{F846BD4F-668A-498D-ACE8-2D0A220CF664}"/>
    <cellStyle name="桁区切り 4 2 2 4 4" xfId="1334" xr:uid="{01BF07C1-061D-4434-BD6B-6C952FA29774}"/>
    <cellStyle name="桁区切り 4 2 2 5" xfId="258" xr:uid="{00000000-0005-0000-0000-0000AE000000}"/>
    <cellStyle name="桁区切り 4 2 2 5 2" xfId="549" xr:uid="{00000000-0005-0000-0000-0000AF000000}"/>
    <cellStyle name="桁区切り 4 2 2 5 2 2" xfId="1134" xr:uid="{00000000-0005-0000-0000-0000B0000000}"/>
    <cellStyle name="桁区切り 4 2 2 5 2 2 2" xfId="2299" xr:uid="{7F271524-1F9B-4CC7-8871-48BDB7D10EA0}"/>
    <cellStyle name="桁区切り 4 2 2 5 2 3" xfId="1717" xr:uid="{3F27FAAB-7E23-416A-BA0E-4C93A02BC0D0}"/>
    <cellStyle name="桁区切り 4 2 2 5 3" xfId="843" xr:uid="{00000000-0005-0000-0000-0000B1000000}"/>
    <cellStyle name="桁区切り 4 2 2 5 3 2" xfId="2008" xr:uid="{AF0610A2-4672-4F63-B05D-655FC7EA9F75}"/>
    <cellStyle name="桁区切り 4 2 2 5 4" xfId="1426" xr:uid="{07259611-6327-47CD-A568-AC82B466E2F4}"/>
    <cellStyle name="桁区切り 4 2 2 6" xfId="360" xr:uid="{00000000-0005-0000-0000-0000B2000000}"/>
    <cellStyle name="桁区切り 4 2 2 6 2" xfId="945" xr:uid="{00000000-0005-0000-0000-0000B3000000}"/>
    <cellStyle name="桁区切り 4 2 2 6 2 2" xfId="2110" xr:uid="{7CC25453-A4DB-4D65-B583-4180F67A8038}"/>
    <cellStyle name="桁区切り 4 2 2 6 3" xfId="1528" xr:uid="{F33D0A1C-20FA-49E4-BE37-42F1373A326F}"/>
    <cellStyle name="桁区切り 4 2 2 7" xfId="653" xr:uid="{00000000-0005-0000-0000-0000B4000000}"/>
    <cellStyle name="桁区切り 4 2 2 7 2" xfId="1819" xr:uid="{865A3CBE-FA71-4E9B-A95F-52DD8AF8FB22}"/>
    <cellStyle name="桁区切り 4 2 2 8" xfId="2401" xr:uid="{CC5050FB-028E-4599-A2E4-55FC366143A6}"/>
    <cellStyle name="桁区切り 4 2 2 9" xfId="1237" xr:uid="{E3BA0414-E525-4098-9FFA-F5D2E3115663}"/>
    <cellStyle name="桁区切り 4 2 3" xfId="77" xr:uid="{00000000-0005-0000-0000-0000B5000000}"/>
    <cellStyle name="桁区切り 4 2 3 2" xfId="187" xr:uid="{00000000-0005-0000-0000-0000B6000000}"/>
    <cellStyle name="桁区切り 4 2 3 2 2" xfId="478" xr:uid="{00000000-0005-0000-0000-0000B7000000}"/>
    <cellStyle name="桁区切り 4 2 3 2 2 2" xfId="1063" xr:uid="{00000000-0005-0000-0000-0000B8000000}"/>
    <cellStyle name="桁区切り 4 2 3 2 2 2 2" xfId="2228" xr:uid="{03D23C4B-DBA7-4F3B-A3F4-831AA690015E}"/>
    <cellStyle name="桁区切り 4 2 3 2 2 3" xfId="1646" xr:uid="{5CABCA4D-A95E-438C-8444-3CDB6095CE94}"/>
    <cellStyle name="桁区切り 4 2 3 2 3" xfId="772" xr:uid="{00000000-0005-0000-0000-0000B9000000}"/>
    <cellStyle name="桁区切り 4 2 3 2 3 2" xfId="1937" xr:uid="{0B8CFED7-408A-4B72-ADE3-2908E09ABBE0}"/>
    <cellStyle name="桁区切り 4 2 3 2 4" xfId="1355" xr:uid="{BEA1DE81-AC5E-420A-8060-850BF305DB00}"/>
    <cellStyle name="桁区切り 4 2 3 3" xfId="259" xr:uid="{00000000-0005-0000-0000-0000BA000000}"/>
    <cellStyle name="桁区切り 4 2 3 3 2" xfId="550" xr:uid="{00000000-0005-0000-0000-0000BB000000}"/>
    <cellStyle name="桁区切り 4 2 3 3 2 2" xfId="1135" xr:uid="{00000000-0005-0000-0000-0000BC000000}"/>
    <cellStyle name="桁区切り 4 2 3 3 2 2 2" xfId="2300" xr:uid="{59EBDC12-3131-4E6B-80A5-568761E77904}"/>
    <cellStyle name="桁区切り 4 2 3 3 2 3" xfId="1718" xr:uid="{C345AE31-3989-4BB4-A4BB-83519724926F}"/>
    <cellStyle name="桁区切り 4 2 3 3 3" xfId="844" xr:uid="{00000000-0005-0000-0000-0000BD000000}"/>
    <cellStyle name="桁区切り 4 2 3 3 3 2" xfId="2009" xr:uid="{4C8C3786-9ECE-454F-997F-CAD00CD08906}"/>
    <cellStyle name="桁区切り 4 2 3 3 4" xfId="1427" xr:uid="{3352D192-3E02-4A5C-ADD2-8D2801AF37CA}"/>
    <cellStyle name="桁区切り 4 2 3 4" xfId="381" xr:uid="{00000000-0005-0000-0000-0000BE000000}"/>
    <cellStyle name="桁区切り 4 2 3 4 2" xfId="966" xr:uid="{00000000-0005-0000-0000-0000BF000000}"/>
    <cellStyle name="桁区切り 4 2 3 4 2 2" xfId="2131" xr:uid="{56039B46-1112-465D-9475-1B62A380EB97}"/>
    <cellStyle name="桁区切り 4 2 3 4 3" xfId="1549" xr:uid="{28C0170A-1C11-4DDB-8A45-3237EDCE3FF9}"/>
    <cellStyle name="桁区切り 4 2 3 5" xfId="675" xr:uid="{00000000-0005-0000-0000-0000C0000000}"/>
    <cellStyle name="桁区切り 4 2 3 5 2" xfId="1840" xr:uid="{16453B89-6459-48B0-B45F-51B7604BF394}"/>
    <cellStyle name="桁区切り 4 2 3 6" xfId="2422" xr:uid="{54652927-30FD-4E8E-8216-465FDF32DA2A}"/>
    <cellStyle name="桁区切り 4 2 3 7" xfId="1258" xr:uid="{73F68DB8-0D98-4B48-9FF9-9F01752AD524}"/>
    <cellStyle name="桁区切り 4 2 4" xfId="109" xr:uid="{00000000-0005-0000-0000-0000C1000000}"/>
    <cellStyle name="桁区切り 4 2 4 2" xfId="214" xr:uid="{00000000-0005-0000-0000-0000C2000000}"/>
    <cellStyle name="桁区切り 4 2 4 2 2" xfId="505" xr:uid="{00000000-0005-0000-0000-0000C3000000}"/>
    <cellStyle name="桁区切り 4 2 4 2 2 2" xfId="1090" xr:uid="{00000000-0005-0000-0000-0000C4000000}"/>
    <cellStyle name="桁区切り 4 2 4 2 2 2 2" xfId="2255" xr:uid="{DB4C6AE2-0761-42ED-A043-FD92F8BE098F}"/>
    <cellStyle name="桁区切り 4 2 4 2 2 3" xfId="1673" xr:uid="{E10798A4-7E66-420E-ADD1-A7DDC3D6C34D}"/>
    <cellStyle name="桁区切り 4 2 4 2 3" xfId="799" xr:uid="{00000000-0005-0000-0000-0000C5000000}"/>
    <cellStyle name="桁区切り 4 2 4 2 3 2" xfId="1964" xr:uid="{C3FBFC95-71B5-43B8-A4B9-460A4DF149A4}"/>
    <cellStyle name="桁区切り 4 2 4 2 4" xfId="1382" xr:uid="{C06A11DE-5EA5-416F-9E85-DE1097FFCB0A}"/>
    <cellStyle name="桁区切り 4 2 4 3" xfId="260" xr:uid="{00000000-0005-0000-0000-0000C6000000}"/>
    <cellStyle name="桁区切り 4 2 4 3 2" xfId="551" xr:uid="{00000000-0005-0000-0000-0000C7000000}"/>
    <cellStyle name="桁区切り 4 2 4 3 2 2" xfId="1136" xr:uid="{00000000-0005-0000-0000-0000C8000000}"/>
    <cellStyle name="桁区切り 4 2 4 3 2 2 2" xfId="2301" xr:uid="{6B588477-2CC1-4371-B4BE-768536079D94}"/>
    <cellStyle name="桁区切り 4 2 4 3 2 3" xfId="1719" xr:uid="{4C8A37A7-D526-4833-8636-C49569043153}"/>
    <cellStyle name="桁区切り 4 2 4 3 3" xfId="845" xr:uid="{00000000-0005-0000-0000-0000C9000000}"/>
    <cellStyle name="桁区切り 4 2 4 3 3 2" xfId="2010" xr:uid="{2814B1C7-60C9-4231-9EDB-5359889BF276}"/>
    <cellStyle name="桁区切り 4 2 4 3 4" xfId="1428" xr:uid="{20AF9ACB-5651-4C62-82B0-36688F6FAD93}"/>
    <cellStyle name="桁区切り 4 2 4 4" xfId="408" xr:uid="{00000000-0005-0000-0000-0000CA000000}"/>
    <cellStyle name="桁区切り 4 2 4 4 2" xfId="993" xr:uid="{00000000-0005-0000-0000-0000CB000000}"/>
    <cellStyle name="桁区切り 4 2 4 4 2 2" xfId="2158" xr:uid="{7BA8778A-69A5-4F9D-B7F6-0C9108D7E530}"/>
    <cellStyle name="桁区切り 4 2 4 4 3" xfId="1576" xr:uid="{79F04A49-8CB8-48AE-9532-B469DAE82479}"/>
    <cellStyle name="桁区切り 4 2 4 5" xfId="702" xr:uid="{00000000-0005-0000-0000-0000CC000000}"/>
    <cellStyle name="桁区切り 4 2 4 5 2" xfId="1867" xr:uid="{9E92FDC8-DE20-4D81-BA09-CE7E8D92E1EE}"/>
    <cellStyle name="桁区切り 4 2 4 6" xfId="2449" xr:uid="{447B1D29-1CA6-4521-9E4E-CFDBC8A496BA}"/>
    <cellStyle name="桁区切り 4 2 4 7" xfId="1285" xr:uid="{8720CDC0-2E3A-4368-8E3C-8680256DDB0C}"/>
    <cellStyle name="桁区切り 4 2 5" xfId="154" xr:uid="{00000000-0005-0000-0000-0000CD000000}"/>
    <cellStyle name="桁区切り 4 2 5 2" xfId="446" xr:uid="{00000000-0005-0000-0000-0000CE000000}"/>
    <cellStyle name="桁区切り 4 2 5 2 2" xfId="1031" xr:uid="{00000000-0005-0000-0000-0000CF000000}"/>
    <cellStyle name="桁区切り 4 2 5 2 2 2" xfId="2196" xr:uid="{06CC7814-EC45-4A63-A4A9-80CFDE78EC36}"/>
    <cellStyle name="桁区切り 4 2 5 2 3" xfId="1614" xr:uid="{6F799666-660F-41A3-AD9E-3C8C2EFCE8DB}"/>
    <cellStyle name="桁区切り 4 2 5 3" xfId="740" xr:uid="{00000000-0005-0000-0000-0000D0000000}"/>
    <cellStyle name="桁区切り 4 2 5 3 2" xfId="1905" xr:uid="{4B13E429-6F09-4ACF-B3F7-19735ED05382}"/>
    <cellStyle name="桁区切り 4 2 5 4" xfId="1323" xr:uid="{8E89E623-63BB-4D8A-89EF-D32B07281766}"/>
    <cellStyle name="桁区切り 4 2 6" xfId="261" xr:uid="{00000000-0005-0000-0000-0000D1000000}"/>
    <cellStyle name="桁区切り 4 2 6 2" xfId="552" xr:uid="{00000000-0005-0000-0000-0000D2000000}"/>
    <cellStyle name="桁区切り 4 2 6 2 2" xfId="1137" xr:uid="{00000000-0005-0000-0000-0000D3000000}"/>
    <cellStyle name="桁区切り 4 2 6 2 2 2" xfId="2302" xr:uid="{C60F494A-170B-4CE8-934E-650BCFFBC3C0}"/>
    <cellStyle name="桁区切り 4 2 6 2 3" xfId="1720" xr:uid="{43B5A6EB-EE03-4C63-9A49-9C143C7F726B}"/>
    <cellStyle name="桁区切り 4 2 6 3" xfId="846" xr:uid="{00000000-0005-0000-0000-0000D4000000}"/>
    <cellStyle name="桁区切り 4 2 6 3 2" xfId="2011" xr:uid="{522BADAD-3771-49D4-967E-02C1518F340E}"/>
    <cellStyle name="桁区切り 4 2 6 4" xfId="1429" xr:uid="{3C280595-878E-487F-9CFB-B6BD8D915FAE}"/>
    <cellStyle name="桁区切り 4 2 7" xfId="349" xr:uid="{00000000-0005-0000-0000-0000D5000000}"/>
    <cellStyle name="桁区切り 4 2 7 2" xfId="934" xr:uid="{00000000-0005-0000-0000-0000D6000000}"/>
    <cellStyle name="桁区切り 4 2 7 2 2" xfId="2099" xr:uid="{8379B93B-B072-4DEA-85BC-0C480B1753F5}"/>
    <cellStyle name="桁区切り 4 2 7 3" xfId="1517" xr:uid="{3E19677B-AE9E-4CAE-965C-B95152583BD8}"/>
    <cellStyle name="桁区切り 4 2 8" xfId="642" xr:uid="{00000000-0005-0000-0000-0000D7000000}"/>
    <cellStyle name="桁区切り 4 2 8 2" xfId="1808" xr:uid="{9AEB9F65-2B6A-412B-9255-FE34EDB91167}"/>
    <cellStyle name="桁区切り 4 2 9" xfId="2390" xr:uid="{6AC61F97-85DC-4214-AC02-2F185CB88D85}"/>
    <cellStyle name="桁区切り 4 3" xfId="34" xr:uid="{00000000-0005-0000-0000-0000D8000000}"/>
    <cellStyle name="桁区切り 4 3 10" xfId="1228" xr:uid="{5DC411E4-EDB0-42FD-8F6A-C9A74F2D26D3}"/>
    <cellStyle name="桁区切り 4 3 2" xfId="44" xr:uid="{00000000-0005-0000-0000-0000D9000000}"/>
    <cellStyle name="桁区切り 4 3 2 2" xfId="89" xr:uid="{00000000-0005-0000-0000-0000DA000000}"/>
    <cellStyle name="桁区切り 4 3 2 2 2" xfId="199" xr:uid="{00000000-0005-0000-0000-0000DB000000}"/>
    <cellStyle name="桁区切り 4 3 2 2 2 2" xfId="490" xr:uid="{00000000-0005-0000-0000-0000DC000000}"/>
    <cellStyle name="桁区切り 4 3 2 2 2 2 2" xfId="1075" xr:uid="{00000000-0005-0000-0000-0000DD000000}"/>
    <cellStyle name="桁区切り 4 3 2 2 2 2 2 2" xfId="2240" xr:uid="{66020EF5-29B3-4FF0-8D93-D68DCBFFA4D6}"/>
    <cellStyle name="桁区切り 4 3 2 2 2 2 3" xfId="1658" xr:uid="{3232E461-BE61-4821-824B-46E685BEE4F2}"/>
    <cellStyle name="桁区切り 4 3 2 2 2 3" xfId="784" xr:uid="{00000000-0005-0000-0000-0000DE000000}"/>
    <cellStyle name="桁区切り 4 3 2 2 2 3 2" xfId="1949" xr:uid="{43677AAB-8477-417B-81A9-7C67F1DB3CF2}"/>
    <cellStyle name="桁区切り 4 3 2 2 2 4" xfId="1367" xr:uid="{32A0E29D-6307-42C4-8D85-EEE90E06D0E8}"/>
    <cellStyle name="桁区切り 4 3 2 2 3" xfId="262" xr:uid="{00000000-0005-0000-0000-0000DF000000}"/>
    <cellStyle name="桁区切り 4 3 2 2 3 2" xfId="553" xr:uid="{00000000-0005-0000-0000-0000E0000000}"/>
    <cellStyle name="桁区切り 4 3 2 2 3 2 2" xfId="1138" xr:uid="{00000000-0005-0000-0000-0000E1000000}"/>
    <cellStyle name="桁区切り 4 3 2 2 3 2 2 2" xfId="2303" xr:uid="{31BD8EC2-136F-4B3A-B450-149510209CC0}"/>
    <cellStyle name="桁区切り 4 3 2 2 3 2 3" xfId="1721" xr:uid="{8251FD68-E667-40E2-8F5B-EC6B80EB671F}"/>
    <cellStyle name="桁区切り 4 3 2 2 3 3" xfId="847" xr:uid="{00000000-0005-0000-0000-0000E2000000}"/>
    <cellStyle name="桁区切り 4 3 2 2 3 3 2" xfId="2012" xr:uid="{477FDBD1-3295-4BC8-A117-5B206A9C9BE9}"/>
    <cellStyle name="桁区切り 4 3 2 2 3 4" xfId="1430" xr:uid="{F2CE27D4-31C3-4F7E-AEB8-9FE448A78A7B}"/>
    <cellStyle name="桁区切り 4 3 2 2 4" xfId="393" xr:uid="{00000000-0005-0000-0000-0000E3000000}"/>
    <cellStyle name="桁区切り 4 3 2 2 4 2" xfId="978" xr:uid="{00000000-0005-0000-0000-0000E4000000}"/>
    <cellStyle name="桁区切り 4 3 2 2 4 2 2" xfId="2143" xr:uid="{98C3CE58-AEA3-4A0F-AB22-75EC21A54B5C}"/>
    <cellStyle name="桁区切り 4 3 2 2 4 3" xfId="1561" xr:uid="{C99DA506-B624-4365-B2CD-9ACFA2FEE5EE}"/>
    <cellStyle name="桁区切り 4 3 2 2 5" xfId="687" xr:uid="{00000000-0005-0000-0000-0000E5000000}"/>
    <cellStyle name="桁区切り 4 3 2 2 5 2" xfId="1852" xr:uid="{7E1F9716-04AD-4BC7-8A8E-512E42F89FC6}"/>
    <cellStyle name="桁区切り 4 3 2 2 6" xfId="2434" xr:uid="{B314303D-0934-404F-8818-07E532A447B1}"/>
    <cellStyle name="桁区切り 4 3 2 2 7" xfId="1270" xr:uid="{29FB8D4B-45AA-4B88-9BA3-5361A85B5AF6}"/>
    <cellStyle name="桁区切り 4 3 2 3" xfId="112" xr:uid="{00000000-0005-0000-0000-0000E6000000}"/>
    <cellStyle name="桁区切り 4 3 2 3 2" xfId="217" xr:uid="{00000000-0005-0000-0000-0000E7000000}"/>
    <cellStyle name="桁区切り 4 3 2 3 2 2" xfId="508" xr:uid="{00000000-0005-0000-0000-0000E8000000}"/>
    <cellStyle name="桁区切り 4 3 2 3 2 2 2" xfId="1093" xr:uid="{00000000-0005-0000-0000-0000E9000000}"/>
    <cellStyle name="桁区切り 4 3 2 3 2 2 2 2" xfId="2258" xr:uid="{A00BB3A5-C389-4747-9B2A-95DF2FDCA435}"/>
    <cellStyle name="桁区切り 4 3 2 3 2 2 3" xfId="1676" xr:uid="{8E70FB2C-8455-4D76-A2C8-FB8E18A1D06E}"/>
    <cellStyle name="桁区切り 4 3 2 3 2 3" xfId="802" xr:uid="{00000000-0005-0000-0000-0000EA000000}"/>
    <cellStyle name="桁区切り 4 3 2 3 2 3 2" xfId="1967" xr:uid="{837D028B-966E-4248-9ECB-51A2A44F145F}"/>
    <cellStyle name="桁区切り 4 3 2 3 2 4" xfId="1385" xr:uid="{9217D314-B52B-4BEA-BC4D-70D3CCD4DF98}"/>
    <cellStyle name="桁区切り 4 3 2 3 3" xfId="263" xr:uid="{00000000-0005-0000-0000-0000EB000000}"/>
    <cellStyle name="桁区切り 4 3 2 3 3 2" xfId="554" xr:uid="{00000000-0005-0000-0000-0000EC000000}"/>
    <cellStyle name="桁区切り 4 3 2 3 3 2 2" xfId="1139" xr:uid="{00000000-0005-0000-0000-0000ED000000}"/>
    <cellStyle name="桁区切り 4 3 2 3 3 2 2 2" xfId="2304" xr:uid="{0D76E147-EB8C-4F00-BACC-E4FBE72308A9}"/>
    <cellStyle name="桁区切り 4 3 2 3 3 2 3" xfId="1722" xr:uid="{A78ECE67-D558-425C-AE48-4C62FD1F03B7}"/>
    <cellStyle name="桁区切り 4 3 2 3 3 3" xfId="848" xr:uid="{00000000-0005-0000-0000-0000EE000000}"/>
    <cellStyle name="桁区切り 4 3 2 3 3 3 2" xfId="2013" xr:uid="{F6E4BF40-6831-4D20-AA3C-2CACDB69BA79}"/>
    <cellStyle name="桁区切り 4 3 2 3 3 4" xfId="1431" xr:uid="{178269E9-008B-47E8-B426-4360A7B8A948}"/>
    <cellStyle name="桁区切り 4 3 2 3 4" xfId="411" xr:uid="{00000000-0005-0000-0000-0000EF000000}"/>
    <cellStyle name="桁区切り 4 3 2 3 4 2" xfId="996" xr:uid="{00000000-0005-0000-0000-0000F0000000}"/>
    <cellStyle name="桁区切り 4 3 2 3 4 2 2" xfId="2161" xr:uid="{85FC6FF6-E326-4241-9C93-EFA5D37CFE09}"/>
    <cellStyle name="桁区切り 4 3 2 3 4 3" xfId="1579" xr:uid="{65B313FE-7B56-448C-8E1F-335D68BDB613}"/>
    <cellStyle name="桁区切り 4 3 2 3 5" xfId="705" xr:uid="{00000000-0005-0000-0000-0000F1000000}"/>
    <cellStyle name="桁区切り 4 3 2 3 5 2" xfId="1870" xr:uid="{A6C91983-138E-422E-9666-04A84FC3617C}"/>
    <cellStyle name="桁区切り 4 3 2 3 6" xfId="2452" xr:uid="{D04496D9-0FBB-4C97-926D-E38F539718A0}"/>
    <cellStyle name="桁区切り 4 3 2 3 7" xfId="1288" xr:uid="{1DF01334-1D3A-4C7B-9A76-657CAF90B396}"/>
    <cellStyle name="桁区切り 4 3 2 4" xfId="166" xr:uid="{00000000-0005-0000-0000-0000F2000000}"/>
    <cellStyle name="桁区切り 4 3 2 4 2" xfId="458" xr:uid="{00000000-0005-0000-0000-0000F3000000}"/>
    <cellStyle name="桁区切り 4 3 2 4 2 2" xfId="1043" xr:uid="{00000000-0005-0000-0000-0000F4000000}"/>
    <cellStyle name="桁区切り 4 3 2 4 2 2 2" xfId="2208" xr:uid="{E47D1699-0867-415D-965D-2BB7911D540E}"/>
    <cellStyle name="桁区切り 4 3 2 4 2 3" xfId="1626" xr:uid="{20E82B86-39D9-4385-BAAC-60D7415F5CED}"/>
    <cellStyle name="桁区切り 4 3 2 4 3" xfId="752" xr:uid="{00000000-0005-0000-0000-0000F5000000}"/>
    <cellStyle name="桁区切り 4 3 2 4 3 2" xfId="1917" xr:uid="{24F6A567-F387-4E27-AB1F-B681C92C191C}"/>
    <cellStyle name="桁区切り 4 3 2 4 4" xfId="1335" xr:uid="{65013FE0-07C8-4FDB-861D-7C797D8700CD}"/>
    <cellStyle name="桁区切り 4 3 2 5" xfId="264" xr:uid="{00000000-0005-0000-0000-0000F6000000}"/>
    <cellStyle name="桁区切り 4 3 2 5 2" xfId="555" xr:uid="{00000000-0005-0000-0000-0000F7000000}"/>
    <cellStyle name="桁区切り 4 3 2 5 2 2" xfId="1140" xr:uid="{00000000-0005-0000-0000-0000F8000000}"/>
    <cellStyle name="桁区切り 4 3 2 5 2 2 2" xfId="2305" xr:uid="{8A340124-642B-4F58-A4C1-28C6B86A5A0F}"/>
    <cellStyle name="桁区切り 4 3 2 5 2 3" xfId="1723" xr:uid="{3BC82991-6EA8-44B9-94EF-DB6DC66681F3}"/>
    <cellStyle name="桁区切り 4 3 2 5 3" xfId="849" xr:uid="{00000000-0005-0000-0000-0000F9000000}"/>
    <cellStyle name="桁区切り 4 3 2 5 3 2" xfId="2014" xr:uid="{57991699-65FD-490C-AFAB-4E73E5AB5873}"/>
    <cellStyle name="桁区切り 4 3 2 5 4" xfId="1432" xr:uid="{301DC785-040F-4DF6-99A9-3B3A380EBE0D}"/>
    <cellStyle name="桁区切り 4 3 2 6" xfId="361" xr:uid="{00000000-0005-0000-0000-0000FA000000}"/>
    <cellStyle name="桁区切り 4 3 2 6 2" xfId="946" xr:uid="{00000000-0005-0000-0000-0000FB000000}"/>
    <cellStyle name="桁区切り 4 3 2 6 2 2" xfId="2111" xr:uid="{4AF8ECD9-B6BF-4DF6-B970-D1AB371D39EE}"/>
    <cellStyle name="桁区切り 4 3 2 6 3" xfId="1529" xr:uid="{499347F8-83E9-4C2F-ADAF-66DC442A0025}"/>
    <cellStyle name="桁区切り 4 3 2 7" xfId="654" xr:uid="{00000000-0005-0000-0000-0000FC000000}"/>
    <cellStyle name="桁区切り 4 3 2 7 2" xfId="1820" xr:uid="{585540C7-78DD-46ED-A985-AF6D25F266EF}"/>
    <cellStyle name="桁区切り 4 3 2 8" xfId="2402" xr:uid="{13C57852-714A-4264-951C-ABE6F3319647}"/>
    <cellStyle name="桁区切り 4 3 2 9" xfId="1238" xr:uid="{3C3449D2-2824-4E8F-8F42-A66F69287016}"/>
    <cellStyle name="桁区切り 4 3 3" xfId="79" xr:uid="{00000000-0005-0000-0000-0000FD000000}"/>
    <cellStyle name="桁区切り 4 3 3 2" xfId="189" xr:uid="{00000000-0005-0000-0000-0000FE000000}"/>
    <cellStyle name="桁区切り 4 3 3 2 2" xfId="480" xr:uid="{00000000-0005-0000-0000-0000FF000000}"/>
    <cellStyle name="桁区切り 4 3 3 2 2 2" xfId="1065" xr:uid="{00000000-0005-0000-0000-000000010000}"/>
    <cellStyle name="桁区切り 4 3 3 2 2 2 2" xfId="2230" xr:uid="{67D58ABD-3758-4119-A88B-6B9C7662B365}"/>
    <cellStyle name="桁区切り 4 3 3 2 2 3" xfId="1648" xr:uid="{16334D9B-3537-405F-85B5-E732F33D6088}"/>
    <cellStyle name="桁区切り 4 3 3 2 3" xfId="774" xr:uid="{00000000-0005-0000-0000-000001010000}"/>
    <cellStyle name="桁区切り 4 3 3 2 3 2" xfId="1939" xr:uid="{CBD9F66E-60B3-427C-A21C-49446E3CA323}"/>
    <cellStyle name="桁区切り 4 3 3 2 4" xfId="1357" xr:uid="{BF134931-D570-4F54-B461-9CE33631B90E}"/>
    <cellStyle name="桁区切り 4 3 3 3" xfId="265" xr:uid="{00000000-0005-0000-0000-000002010000}"/>
    <cellStyle name="桁区切り 4 3 3 3 2" xfId="556" xr:uid="{00000000-0005-0000-0000-000003010000}"/>
    <cellStyle name="桁区切り 4 3 3 3 2 2" xfId="1141" xr:uid="{00000000-0005-0000-0000-000004010000}"/>
    <cellStyle name="桁区切り 4 3 3 3 2 2 2" xfId="2306" xr:uid="{DC48B579-18E6-4C90-A7F9-0E33176A31B7}"/>
    <cellStyle name="桁区切り 4 3 3 3 2 3" xfId="1724" xr:uid="{D3D36139-17E0-49BF-91FF-A796CCD91135}"/>
    <cellStyle name="桁区切り 4 3 3 3 3" xfId="850" xr:uid="{00000000-0005-0000-0000-000005010000}"/>
    <cellStyle name="桁区切り 4 3 3 3 3 2" xfId="2015" xr:uid="{7CE45629-035B-4505-AD17-3D27B74A8200}"/>
    <cellStyle name="桁区切り 4 3 3 3 4" xfId="1433" xr:uid="{31859755-C76D-40A8-A78D-3452F0B57619}"/>
    <cellStyle name="桁区切り 4 3 3 4" xfId="383" xr:uid="{00000000-0005-0000-0000-000006010000}"/>
    <cellStyle name="桁区切り 4 3 3 4 2" xfId="968" xr:uid="{00000000-0005-0000-0000-000007010000}"/>
    <cellStyle name="桁区切り 4 3 3 4 2 2" xfId="2133" xr:uid="{64714C1B-72A6-422C-8D4E-C90CA7836528}"/>
    <cellStyle name="桁区切り 4 3 3 4 3" xfId="1551" xr:uid="{63183670-96A0-42C1-B186-00D65DB39AD7}"/>
    <cellStyle name="桁区切り 4 3 3 5" xfId="677" xr:uid="{00000000-0005-0000-0000-000008010000}"/>
    <cellStyle name="桁区切り 4 3 3 5 2" xfId="1842" xr:uid="{31552E59-A8E4-465A-806A-6C7DAFE3D655}"/>
    <cellStyle name="桁区切り 4 3 3 6" xfId="2424" xr:uid="{898017BE-D35C-43F7-AC53-E0E3EA19FD80}"/>
    <cellStyle name="桁区切り 4 3 3 7" xfId="1260" xr:uid="{15927371-6839-4032-BB06-B8685EA006B4}"/>
    <cellStyle name="桁区切り 4 3 4" xfId="111" xr:uid="{00000000-0005-0000-0000-000009010000}"/>
    <cellStyle name="桁区切り 4 3 4 2" xfId="216" xr:uid="{00000000-0005-0000-0000-00000A010000}"/>
    <cellStyle name="桁区切り 4 3 4 2 2" xfId="507" xr:uid="{00000000-0005-0000-0000-00000B010000}"/>
    <cellStyle name="桁区切り 4 3 4 2 2 2" xfId="1092" xr:uid="{00000000-0005-0000-0000-00000C010000}"/>
    <cellStyle name="桁区切り 4 3 4 2 2 2 2" xfId="2257" xr:uid="{FE302B36-2697-4A3C-B59B-CBABD93FB0A3}"/>
    <cellStyle name="桁区切り 4 3 4 2 2 3" xfId="1675" xr:uid="{1C83467E-8EEE-4EC4-BC7E-377548EC2267}"/>
    <cellStyle name="桁区切り 4 3 4 2 3" xfId="801" xr:uid="{00000000-0005-0000-0000-00000D010000}"/>
    <cellStyle name="桁区切り 4 3 4 2 3 2" xfId="1966" xr:uid="{B0C9A9E5-E734-484A-A3C4-A9F57AC8AA2C}"/>
    <cellStyle name="桁区切り 4 3 4 2 4" xfId="1384" xr:uid="{C15BADFE-2405-4070-8265-5D6973D7D1DD}"/>
    <cellStyle name="桁区切り 4 3 4 3" xfId="266" xr:uid="{00000000-0005-0000-0000-00000E010000}"/>
    <cellStyle name="桁区切り 4 3 4 3 2" xfId="557" xr:uid="{00000000-0005-0000-0000-00000F010000}"/>
    <cellStyle name="桁区切り 4 3 4 3 2 2" xfId="1142" xr:uid="{00000000-0005-0000-0000-000010010000}"/>
    <cellStyle name="桁区切り 4 3 4 3 2 2 2" xfId="2307" xr:uid="{6DD8A347-6AD3-4D8B-AA5C-F9E6EFC22DC4}"/>
    <cellStyle name="桁区切り 4 3 4 3 2 3" xfId="1725" xr:uid="{2C59C6EC-3835-4B79-852E-176BD4C0990C}"/>
    <cellStyle name="桁区切り 4 3 4 3 3" xfId="851" xr:uid="{00000000-0005-0000-0000-000011010000}"/>
    <cellStyle name="桁区切り 4 3 4 3 3 2" xfId="2016" xr:uid="{EDE34874-C222-496E-B8B6-A996629A581E}"/>
    <cellStyle name="桁区切り 4 3 4 3 4" xfId="1434" xr:uid="{92B15F92-C068-4A9D-95F5-4A6C5FD4119D}"/>
    <cellStyle name="桁区切り 4 3 4 4" xfId="410" xr:uid="{00000000-0005-0000-0000-000012010000}"/>
    <cellStyle name="桁区切り 4 3 4 4 2" xfId="995" xr:uid="{00000000-0005-0000-0000-000013010000}"/>
    <cellStyle name="桁区切り 4 3 4 4 2 2" xfId="2160" xr:uid="{68B6D6F2-DAE7-45FB-9311-F170C3E5DB3F}"/>
    <cellStyle name="桁区切り 4 3 4 4 3" xfId="1578" xr:uid="{43CF430D-9D15-423A-BD9E-7129A1514EF8}"/>
    <cellStyle name="桁区切り 4 3 4 5" xfId="704" xr:uid="{00000000-0005-0000-0000-000014010000}"/>
    <cellStyle name="桁区切り 4 3 4 5 2" xfId="1869" xr:uid="{C4E75840-13E7-4F21-A0A1-3C5E15AA1FE2}"/>
    <cellStyle name="桁区切り 4 3 4 6" xfId="2451" xr:uid="{643A9FDF-E684-4FB9-AF7C-53E021CC1C8C}"/>
    <cellStyle name="桁区切り 4 3 4 7" xfId="1287" xr:uid="{65F8CFAF-B338-4783-BC2C-489CB00B3B21}"/>
    <cellStyle name="桁区切り 4 3 5" xfId="156" xr:uid="{00000000-0005-0000-0000-000015010000}"/>
    <cellStyle name="桁区切り 4 3 5 2" xfId="448" xr:uid="{00000000-0005-0000-0000-000016010000}"/>
    <cellStyle name="桁区切り 4 3 5 2 2" xfId="1033" xr:uid="{00000000-0005-0000-0000-000017010000}"/>
    <cellStyle name="桁区切り 4 3 5 2 2 2" xfId="2198" xr:uid="{7F0FCA0F-D87D-464B-A496-7D14314DD775}"/>
    <cellStyle name="桁区切り 4 3 5 2 3" xfId="1616" xr:uid="{151F27CF-8057-4C95-8A46-CA2CECBC1332}"/>
    <cellStyle name="桁区切り 4 3 5 3" xfId="742" xr:uid="{00000000-0005-0000-0000-000018010000}"/>
    <cellStyle name="桁区切り 4 3 5 3 2" xfId="1907" xr:uid="{88BD68B9-633E-4475-8B38-1015ABB2AF55}"/>
    <cellStyle name="桁区切り 4 3 5 4" xfId="1325" xr:uid="{3F322312-65BF-4DE7-AE2F-BD69218488C8}"/>
    <cellStyle name="桁区切り 4 3 6" xfId="267" xr:uid="{00000000-0005-0000-0000-000019010000}"/>
    <cellStyle name="桁区切り 4 3 6 2" xfId="558" xr:uid="{00000000-0005-0000-0000-00001A010000}"/>
    <cellStyle name="桁区切り 4 3 6 2 2" xfId="1143" xr:uid="{00000000-0005-0000-0000-00001B010000}"/>
    <cellStyle name="桁区切り 4 3 6 2 2 2" xfId="2308" xr:uid="{8286DEEE-F3DD-4572-8A30-2D9EE94297DA}"/>
    <cellStyle name="桁区切り 4 3 6 2 3" xfId="1726" xr:uid="{092A5C14-249F-4CD3-8E38-E1B949A25EF4}"/>
    <cellStyle name="桁区切り 4 3 6 3" xfId="852" xr:uid="{00000000-0005-0000-0000-00001C010000}"/>
    <cellStyle name="桁区切り 4 3 6 3 2" xfId="2017" xr:uid="{7171EF89-FA61-4F14-86F2-DFEDA9A06A32}"/>
    <cellStyle name="桁区切り 4 3 6 4" xfId="1435" xr:uid="{8F93A301-9C43-44DB-95E9-D4EBBD079E3F}"/>
    <cellStyle name="桁区切り 4 3 7" xfId="351" xr:uid="{00000000-0005-0000-0000-00001D010000}"/>
    <cellStyle name="桁区切り 4 3 7 2" xfId="936" xr:uid="{00000000-0005-0000-0000-00001E010000}"/>
    <cellStyle name="桁区切り 4 3 7 2 2" xfId="2101" xr:uid="{B3429C2D-E99F-440C-A8D2-CAEC732C8CE0}"/>
    <cellStyle name="桁区切り 4 3 7 3" xfId="1519" xr:uid="{4CED9968-5EF7-4F29-B576-02B03C4A0794}"/>
    <cellStyle name="桁区切り 4 3 8" xfId="644" xr:uid="{00000000-0005-0000-0000-00001F010000}"/>
    <cellStyle name="桁区切り 4 3 8 2" xfId="1810" xr:uid="{400256E2-E71B-4074-88B3-C5146B3FF72A}"/>
    <cellStyle name="桁区切り 4 3 9" xfId="2392" xr:uid="{EEE9C9A0-7EC2-473E-9E6D-844C7A1E7075}"/>
    <cellStyle name="桁区切り 4 4" xfId="37" xr:uid="{00000000-0005-0000-0000-000020010000}"/>
    <cellStyle name="桁区切り 4 4 10" xfId="1231" xr:uid="{FE6A4385-0E7D-4EA3-8917-FEABB5026BCF}"/>
    <cellStyle name="桁区切り 4 4 2" xfId="45" xr:uid="{00000000-0005-0000-0000-000021010000}"/>
    <cellStyle name="桁区切り 4 4 2 2" xfId="90" xr:uid="{00000000-0005-0000-0000-000022010000}"/>
    <cellStyle name="桁区切り 4 4 2 2 2" xfId="200" xr:uid="{00000000-0005-0000-0000-000023010000}"/>
    <cellStyle name="桁区切り 4 4 2 2 2 2" xfId="491" xr:uid="{00000000-0005-0000-0000-000024010000}"/>
    <cellStyle name="桁区切り 4 4 2 2 2 2 2" xfId="1076" xr:uid="{00000000-0005-0000-0000-000025010000}"/>
    <cellStyle name="桁区切り 4 4 2 2 2 2 2 2" xfId="2241" xr:uid="{02964626-0E2F-4E03-BF7F-D5EEB8DE38A7}"/>
    <cellStyle name="桁区切り 4 4 2 2 2 2 3" xfId="1659" xr:uid="{C9DEEBC0-B11E-4B1C-8EE1-A0432DA935AD}"/>
    <cellStyle name="桁区切り 4 4 2 2 2 3" xfId="785" xr:uid="{00000000-0005-0000-0000-000026010000}"/>
    <cellStyle name="桁区切り 4 4 2 2 2 3 2" xfId="1950" xr:uid="{A60AD807-70DC-425A-9BBE-1A68DDE69D40}"/>
    <cellStyle name="桁区切り 4 4 2 2 2 4" xfId="1368" xr:uid="{452BB84C-9BD0-4E31-A162-1BBCEA0833C9}"/>
    <cellStyle name="桁区切り 4 4 2 2 3" xfId="268" xr:uid="{00000000-0005-0000-0000-000027010000}"/>
    <cellStyle name="桁区切り 4 4 2 2 3 2" xfId="559" xr:uid="{00000000-0005-0000-0000-000028010000}"/>
    <cellStyle name="桁区切り 4 4 2 2 3 2 2" xfId="1144" xr:uid="{00000000-0005-0000-0000-000029010000}"/>
    <cellStyle name="桁区切り 4 4 2 2 3 2 2 2" xfId="2309" xr:uid="{313F5DB7-A552-4129-B7FD-96F15BC3D180}"/>
    <cellStyle name="桁区切り 4 4 2 2 3 2 3" xfId="1727" xr:uid="{1AC175F9-6084-4F5F-B2EE-C3750834E3EE}"/>
    <cellStyle name="桁区切り 4 4 2 2 3 3" xfId="853" xr:uid="{00000000-0005-0000-0000-00002A010000}"/>
    <cellStyle name="桁区切り 4 4 2 2 3 3 2" xfId="2018" xr:uid="{252594EB-B74B-4AAD-981B-A64C71048E6E}"/>
    <cellStyle name="桁区切り 4 4 2 2 3 4" xfId="1436" xr:uid="{5131CB8F-DE84-4791-A6D6-FB8B57D693B5}"/>
    <cellStyle name="桁区切り 4 4 2 2 4" xfId="394" xr:uid="{00000000-0005-0000-0000-00002B010000}"/>
    <cellStyle name="桁区切り 4 4 2 2 4 2" xfId="979" xr:uid="{00000000-0005-0000-0000-00002C010000}"/>
    <cellStyle name="桁区切り 4 4 2 2 4 2 2" xfId="2144" xr:uid="{8516BC7F-10D3-45DD-8C43-7AE135BF8E6A}"/>
    <cellStyle name="桁区切り 4 4 2 2 4 3" xfId="1562" xr:uid="{F978C48C-70F7-4A99-86C5-7FF38C06685F}"/>
    <cellStyle name="桁区切り 4 4 2 2 5" xfId="688" xr:uid="{00000000-0005-0000-0000-00002D010000}"/>
    <cellStyle name="桁区切り 4 4 2 2 5 2" xfId="1853" xr:uid="{2F493B6E-F9D5-4C9E-B0A9-0252A8A59143}"/>
    <cellStyle name="桁区切り 4 4 2 2 6" xfId="2435" xr:uid="{BCAF17D5-9A44-494B-B86A-0B405BA49FFA}"/>
    <cellStyle name="桁区切り 4 4 2 2 7" xfId="1271" xr:uid="{103BD6A6-9DD8-4EF0-92FD-FEB70B684F5B}"/>
    <cellStyle name="桁区切り 4 4 2 3" xfId="114" xr:uid="{00000000-0005-0000-0000-00002E010000}"/>
    <cellStyle name="桁区切り 4 4 2 3 2" xfId="219" xr:uid="{00000000-0005-0000-0000-00002F010000}"/>
    <cellStyle name="桁区切り 4 4 2 3 2 2" xfId="510" xr:uid="{00000000-0005-0000-0000-000030010000}"/>
    <cellStyle name="桁区切り 4 4 2 3 2 2 2" xfId="1095" xr:uid="{00000000-0005-0000-0000-000031010000}"/>
    <cellStyle name="桁区切り 4 4 2 3 2 2 2 2" xfId="2260" xr:uid="{EFB77585-58FF-4FE4-B86F-7AA87207428E}"/>
    <cellStyle name="桁区切り 4 4 2 3 2 2 3" xfId="1678" xr:uid="{42A1607F-88C7-4655-AEFC-294DF82CC9C7}"/>
    <cellStyle name="桁区切り 4 4 2 3 2 3" xfId="804" xr:uid="{00000000-0005-0000-0000-000032010000}"/>
    <cellStyle name="桁区切り 4 4 2 3 2 3 2" xfId="1969" xr:uid="{404EF415-E912-4243-9FB8-5A4DFFFDD718}"/>
    <cellStyle name="桁区切り 4 4 2 3 2 4" xfId="1387" xr:uid="{E741E121-BC52-4E3D-939A-0FC826579892}"/>
    <cellStyle name="桁区切り 4 4 2 3 3" xfId="269" xr:uid="{00000000-0005-0000-0000-000033010000}"/>
    <cellStyle name="桁区切り 4 4 2 3 3 2" xfId="560" xr:uid="{00000000-0005-0000-0000-000034010000}"/>
    <cellStyle name="桁区切り 4 4 2 3 3 2 2" xfId="1145" xr:uid="{00000000-0005-0000-0000-000035010000}"/>
    <cellStyle name="桁区切り 4 4 2 3 3 2 2 2" xfId="2310" xr:uid="{E7DE657E-1D21-495A-AC92-15D6E96B6971}"/>
    <cellStyle name="桁区切り 4 4 2 3 3 2 3" xfId="1728" xr:uid="{7E754E86-1D11-4074-9758-D179F6388CEE}"/>
    <cellStyle name="桁区切り 4 4 2 3 3 3" xfId="854" xr:uid="{00000000-0005-0000-0000-000036010000}"/>
    <cellStyle name="桁区切り 4 4 2 3 3 3 2" xfId="2019" xr:uid="{CE158719-CF52-4094-930F-8F6A697EF83D}"/>
    <cellStyle name="桁区切り 4 4 2 3 3 4" xfId="1437" xr:uid="{79DAD7F4-5CE7-43F6-B78A-0CDA64853AF0}"/>
    <cellStyle name="桁区切り 4 4 2 3 4" xfId="413" xr:uid="{00000000-0005-0000-0000-000037010000}"/>
    <cellStyle name="桁区切り 4 4 2 3 4 2" xfId="998" xr:uid="{00000000-0005-0000-0000-000038010000}"/>
    <cellStyle name="桁区切り 4 4 2 3 4 2 2" xfId="2163" xr:uid="{AEA4C514-5FE8-459F-BCD5-B319DF485CAD}"/>
    <cellStyle name="桁区切り 4 4 2 3 4 3" xfId="1581" xr:uid="{D5AFC371-6415-423A-B5DD-247103529DEA}"/>
    <cellStyle name="桁区切り 4 4 2 3 5" xfId="707" xr:uid="{00000000-0005-0000-0000-000039010000}"/>
    <cellStyle name="桁区切り 4 4 2 3 5 2" xfId="1872" xr:uid="{268D6472-2819-446E-A5A0-A656CCD90295}"/>
    <cellStyle name="桁区切り 4 4 2 3 6" xfId="2454" xr:uid="{995D4331-79E1-4FD6-9EB1-D1F8DC8B3383}"/>
    <cellStyle name="桁区切り 4 4 2 3 7" xfId="1290" xr:uid="{8033EAAF-1C76-4D20-B964-72FE16C1EBC0}"/>
    <cellStyle name="桁区切り 4 4 2 4" xfId="167" xr:uid="{00000000-0005-0000-0000-00003A010000}"/>
    <cellStyle name="桁区切り 4 4 2 4 2" xfId="459" xr:uid="{00000000-0005-0000-0000-00003B010000}"/>
    <cellStyle name="桁区切り 4 4 2 4 2 2" xfId="1044" xr:uid="{00000000-0005-0000-0000-00003C010000}"/>
    <cellStyle name="桁区切り 4 4 2 4 2 2 2" xfId="2209" xr:uid="{DBD830A9-D610-40CE-A428-7EAF67CD5C83}"/>
    <cellStyle name="桁区切り 4 4 2 4 2 3" xfId="1627" xr:uid="{2FE041F7-C23A-4A95-B949-324C45A8850B}"/>
    <cellStyle name="桁区切り 4 4 2 4 3" xfId="753" xr:uid="{00000000-0005-0000-0000-00003D010000}"/>
    <cellStyle name="桁区切り 4 4 2 4 3 2" xfId="1918" xr:uid="{8F42CD7A-CFCC-4502-B074-F5352C9B33D6}"/>
    <cellStyle name="桁区切り 4 4 2 4 4" xfId="1336" xr:uid="{3BC2E84B-6BB1-4EB3-95CE-ECA0E72631D3}"/>
    <cellStyle name="桁区切り 4 4 2 5" xfId="270" xr:uid="{00000000-0005-0000-0000-00003E010000}"/>
    <cellStyle name="桁区切り 4 4 2 5 2" xfId="561" xr:uid="{00000000-0005-0000-0000-00003F010000}"/>
    <cellStyle name="桁区切り 4 4 2 5 2 2" xfId="1146" xr:uid="{00000000-0005-0000-0000-000040010000}"/>
    <cellStyle name="桁区切り 4 4 2 5 2 2 2" xfId="2311" xr:uid="{047F6A83-7B29-446D-A77B-1CEB9BE8D702}"/>
    <cellStyle name="桁区切り 4 4 2 5 2 3" xfId="1729" xr:uid="{991D6AAA-B15B-4ED4-B2AE-176472065F11}"/>
    <cellStyle name="桁区切り 4 4 2 5 3" xfId="855" xr:uid="{00000000-0005-0000-0000-000041010000}"/>
    <cellStyle name="桁区切り 4 4 2 5 3 2" xfId="2020" xr:uid="{A39E63A8-53DD-4D3F-885B-EA74C3D15ACE}"/>
    <cellStyle name="桁区切り 4 4 2 5 4" xfId="1438" xr:uid="{A49FB133-093F-4EF7-B2BC-B3AABB213083}"/>
    <cellStyle name="桁区切り 4 4 2 6" xfId="362" xr:uid="{00000000-0005-0000-0000-000042010000}"/>
    <cellStyle name="桁区切り 4 4 2 6 2" xfId="947" xr:uid="{00000000-0005-0000-0000-000043010000}"/>
    <cellStyle name="桁区切り 4 4 2 6 2 2" xfId="2112" xr:uid="{4D9F7F18-C17B-488C-B77F-C3B9754BA3AE}"/>
    <cellStyle name="桁区切り 4 4 2 6 3" xfId="1530" xr:uid="{FFF68884-AD7E-44D9-803A-EC47B0F236F7}"/>
    <cellStyle name="桁区切り 4 4 2 7" xfId="655" xr:uid="{00000000-0005-0000-0000-000044010000}"/>
    <cellStyle name="桁区切り 4 4 2 7 2" xfId="1821" xr:uid="{719FC801-442B-4226-A753-8F40E2172171}"/>
    <cellStyle name="桁区切り 4 4 2 8" xfId="2403" xr:uid="{D9E19279-BF1E-4D3D-A869-F67F8CE5AEC9}"/>
    <cellStyle name="桁区切り 4 4 2 9" xfId="1239" xr:uid="{C9B4A541-05D7-4DCC-8BEF-30A61FEF8E52}"/>
    <cellStyle name="桁区切り 4 4 3" xfId="82" xr:uid="{00000000-0005-0000-0000-000045010000}"/>
    <cellStyle name="桁区切り 4 4 3 2" xfId="192" xr:uid="{00000000-0005-0000-0000-000046010000}"/>
    <cellStyle name="桁区切り 4 4 3 2 2" xfId="483" xr:uid="{00000000-0005-0000-0000-000047010000}"/>
    <cellStyle name="桁区切り 4 4 3 2 2 2" xfId="1068" xr:uid="{00000000-0005-0000-0000-000048010000}"/>
    <cellStyle name="桁区切り 4 4 3 2 2 2 2" xfId="2233" xr:uid="{174BE9C1-659C-42AE-9B60-2C4200C33A5E}"/>
    <cellStyle name="桁区切り 4 4 3 2 2 3" xfId="1651" xr:uid="{570F8B74-C540-424B-BC50-AB54857ABF22}"/>
    <cellStyle name="桁区切り 4 4 3 2 3" xfId="777" xr:uid="{00000000-0005-0000-0000-000049010000}"/>
    <cellStyle name="桁区切り 4 4 3 2 3 2" xfId="1942" xr:uid="{16CECA24-44D0-457E-A25C-54A11DAFA616}"/>
    <cellStyle name="桁区切り 4 4 3 2 4" xfId="1360" xr:uid="{AE814E49-9FDA-4FA3-825B-E046A490ADB9}"/>
    <cellStyle name="桁区切り 4 4 3 3" xfId="271" xr:uid="{00000000-0005-0000-0000-00004A010000}"/>
    <cellStyle name="桁区切り 4 4 3 3 2" xfId="562" xr:uid="{00000000-0005-0000-0000-00004B010000}"/>
    <cellStyle name="桁区切り 4 4 3 3 2 2" xfId="1147" xr:uid="{00000000-0005-0000-0000-00004C010000}"/>
    <cellStyle name="桁区切り 4 4 3 3 2 2 2" xfId="2312" xr:uid="{7F9E6893-B87D-461D-9DA8-9C8B1E4D80F3}"/>
    <cellStyle name="桁区切り 4 4 3 3 2 3" xfId="1730" xr:uid="{7DB7EAFC-8605-4BDC-8B75-CE998FF7C248}"/>
    <cellStyle name="桁区切り 4 4 3 3 3" xfId="856" xr:uid="{00000000-0005-0000-0000-00004D010000}"/>
    <cellStyle name="桁区切り 4 4 3 3 3 2" xfId="2021" xr:uid="{47991AFC-1AD6-4A0D-B266-0B1C7939F39D}"/>
    <cellStyle name="桁区切り 4 4 3 3 4" xfId="1439" xr:uid="{51957F1D-EB50-4D28-B4A2-EEC7B6402711}"/>
    <cellStyle name="桁区切り 4 4 3 4" xfId="386" xr:uid="{00000000-0005-0000-0000-00004E010000}"/>
    <cellStyle name="桁区切り 4 4 3 4 2" xfId="971" xr:uid="{00000000-0005-0000-0000-00004F010000}"/>
    <cellStyle name="桁区切り 4 4 3 4 2 2" xfId="2136" xr:uid="{FD76FE6E-9173-41F8-9515-1ADC46262EA7}"/>
    <cellStyle name="桁区切り 4 4 3 4 3" xfId="1554" xr:uid="{29DBE5A1-8F22-4C73-A29E-13F42104E81A}"/>
    <cellStyle name="桁区切り 4 4 3 5" xfId="680" xr:uid="{00000000-0005-0000-0000-000050010000}"/>
    <cellStyle name="桁区切り 4 4 3 5 2" xfId="1845" xr:uid="{F213BD13-959C-43A0-B884-807D14B099EE}"/>
    <cellStyle name="桁区切り 4 4 3 6" xfId="2427" xr:uid="{72ACFA8F-2643-45AD-A876-9279B631410A}"/>
    <cellStyle name="桁区切り 4 4 3 7" xfId="1263" xr:uid="{190A97A5-BD58-49C5-ACDC-ED45423BC485}"/>
    <cellStyle name="桁区切り 4 4 4" xfId="113" xr:uid="{00000000-0005-0000-0000-000051010000}"/>
    <cellStyle name="桁区切り 4 4 4 2" xfId="218" xr:uid="{00000000-0005-0000-0000-000052010000}"/>
    <cellStyle name="桁区切り 4 4 4 2 2" xfId="509" xr:uid="{00000000-0005-0000-0000-000053010000}"/>
    <cellStyle name="桁区切り 4 4 4 2 2 2" xfId="1094" xr:uid="{00000000-0005-0000-0000-000054010000}"/>
    <cellStyle name="桁区切り 4 4 4 2 2 2 2" xfId="2259" xr:uid="{B197365C-7179-4C6B-B99F-B837CE90E098}"/>
    <cellStyle name="桁区切り 4 4 4 2 2 3" xfId="1677" xr:uid="{C7A54153-C15D-4D4A-B095-6B0685084D1A}"/>
    <cellStyle name="桁区切り 4 4 4 2 3" xfId="803" xr:uid="{00000000-0005-0000-0000-000055010000}"/>
    <cellStyle name="桁区切り 4 4 4 2 3 2" xfId="1968" xr:uid="{3DE39AA6-CF02-4827-9439-82784A1739C4}"/>
    <cellStyle name="桁区切り 4 4 4 2 4" xfId="1386" xr:uid="{ECF86A3B-2567-4510-8EA8-26DDCF09B8BA}"/>
    <cellStyle name="桁区切り 4 4 4 3" xfId="272" xr:uid="{00000000-0005-0000-0000-000056010000}"/>
    <cellStyle name="桁区切り 4 4 4 3 2" xfId="563" xr:uid="{00000000-0005-0000-0000-000057010000}"/>
    <cellStyle name="桁区切り 4 4 4 3 2 2" xfId="1148" xr:uid="{00000000-0005-0000-0000-000058010000}"/>
    <cellStyle name="桁区切り 4 4 4 3 2 2 2" xfId="2313" xr:uid="{76E96FA3-19EA-494A-B93C-2AF090ACDE17}"/>
    <cellStyle name="桁区切り 4 4 4 3 2 3" xfId="1731" xr:uid="{90D33EEA-DD70-485F-AB1B-92C9DF9B1E38}"/>
    <cellStyle name="桁区切り 4 4 4 3 3" xfId="857" xr:uid="{00000000-0005-0000-0000-000059010000}"/>
    <cellStyle name="桁区切り 4 4 4 3 3 2" xfId="2022" xr:uid="{ED9F4A62-4EDF-46B7-AD54-3091EC931A9C}"/>
    <cellStyle name="桁区切り 4 4 4 3 4" xfId="1440" xr:uid="{0874FEAE-38B3-4BA5-B619-A625D0E31698}"/>
    <cellStyle name="桁区切り 4 4 4 4" xfId="412" xr:uid="{00000000-0005-0000-0000-00005A010000}"/>
    <cellStyle name="桁区切り 4 4 4 4 2" xfId="997" xr:uid="{00000000-0005-0000-0000-00005B010000}"/>
    <cellStyle name="桁区切り 4 4 4 4 2 2" xfId="2162" xr:uid="{EE54DDA4-1548-41C0-8FD4-FDDAA30E720C}"/>
    <cellStyle name="桁区切り 4 4 4 4 3" xfId="1580" xr:uid="{C8F5D4D5-7AD1-439A-898C-9ABC91572297}"/>
    <cellStyle name="桁区切り 4 4 4 5" xfId="706" xr:uid="{00000000-0005-0000-0000-00005C010000}"/>
    <cellStyle name="桁区切り 4 4 4 5 2" xfId="1871" xr:uid="{63E66AA4-EB4C-4428-978E-4505DF0FEE34}"/>
    <cellStyle name="桁区切り 4 4 4 6" xfId="2453" xr:uid="{0F79C0EB-1FF6-48BB-8535-ECC1BDBC1A33}"/>
    <cellStyle name="桁区切り 4 4 4 7" xfId="1289" xr:uid="{1303F2EF-F7CA-42C1-AA58-D20D87727231}"/>
    <cellStyle name="桁区切り 4 4 5" xfId="159" xr:uid="{00000000-0005-0000-0000-00005D010000}"/>
    <cellStyle name="桁区切り 4 4 5 2" xfId="451" xr:uid="{00000000-0005-0000-0000-00005E010000}"/>
    <cellStyle name="桁区切り 4 4 5 2 2" xfId="1036" xr:uid="{00000000-0005-0000-0000-00005F010000}"/>
    <cellStyle name="桁区切り 4 4 5 2 2 2" xfId="2201" xr:uid="{BDAC7C88-54A5-41FA-BEFF-400668C96419}"/>
    <cellStyle name="桁区切り 4 4 5 2 3" xfId="1619" xr:uid="{9ABD06B5-4582-41C9-81BA-238E3D4D72E6}"/>
    <cellStyle name="桁区切り 4 4 5 3" xfId="745" xr:uid="{00000000-0005-0000-0000-000060010000}"/>
    <cellStyle name="桁区切り 4 4 5 3 2" xfId="1910" xr:uid="{0CF4C272-7CBF-4847-9690-53E7DD95F74D}"/>
    <cellStyle name="桁区切り 4 4 5 4" xfId="1328" xr:uid="{4E491BD1-3884-4E9B-9497-913AA1FC6C68}"/>
    <cellStyle name="桁区切り 4 4 6" xfId="273" xr:uid="{00000000-0005-0000-0000-000061010000}"/>
    <cellStyle name="桁区切り 4 4 6 2" xfId="564" xr:uid="{00000000-0005-0000-0000-000062010000}"/>
    <cellStyle name="桁区切り 4 4 6 2 2" xfId="1149" xr:uid="{00000000-0005-0000-0000-000063010000}"/>
    <cellStyle name="桁区切り 4 4 6 2 2 2" xfId="2314" xr:uid="{AB3FC233-F2DF-4910-9957-B40F6FC6CB79}"/>
    <cellStyle name="桁区切り 4 4 6 2 3" xfId="1732" xr:uid="{C20B7E3E-8FBC-47AF-B0CA-56E0E0656C2C}"/>
    <cellStyle name="桁区切り 4 4 6 3" xfId="858" xr:uid="{00000000-0005-0000-0000-000064010000}"/>
    <cellStyle name="桁区切り 4 4 6 3 2" xfId="2023" xr:uid="{D8CC3B40-E631-4BE3-8D33-6F698BCA2B9A}"/>
    <cellStyle name="桁区切り 4 4 6 4" xfId="1441" xr:uid="{00FC0D59-5623-4E0F-97DC-C8E530DC8D3D}"/>
    <cellStyle name="桁区切り 4 4 7" xfId="354" xr:uid="{00000000-0005-0000-0000-000065010000}"/>
    <cellStyle name="桁区切り 4 4 7 2" xfId="939" xr:uid="{00000000-0005-0000-0000-000066010000}"/>
    <cellStyle name="桁区切り 4 4 7 2 2" xfId="2104" xr:uid="{40C16554-04BB-46D2-A655-861595CA5B03}"/>
    <cellStyle name="桁区切り 4 4 7 3" xfId="1522" xr:uid="{1CF8572D-6BBA-45F1-B0C8-B978875461DB}"/>
    <cellStyle name="桁区切り 4 4 8" xfId="647" xr:uid="{00000000-0005-0000-0000-000067010000}"/>
    <cellStyle name="桁区切り 4 4 8 2" xfId="1813" xr:uid="{88CEA906-D904-4071-9521-22177480245B}"/>
    <cellStyle name="桁区切り 4 4 9" xfId="2395" xr:uid="{8DFB279E-2F32-4B15-B3DB-F6864E647819}"/>
    <cellStyle name="桁区切り 4 5" xfId="42" xr:uid="{00000000-0005-0000-0000-000068010000}"/>
    <cellStyle name="桁区切り 4 5 2" xfId="87" xr:uid="{00000000-0005-0000-0000-000069010000}"/>
    <cellStyle name="桁区切り 4 5 2 2" xfId="197" xr:uid="{00000000-0005-0000-0000-00006A010000}"/>
    <cellStyle name="桁区切り 4 5 2 2 2" xfId="488" xr:uid="{00000000-0005-0000-0000-00006B010000}"/>
    <cellStyle name="桁区切り 4 5 2 2 2 2" xfId="1073" xr:uid="{00000000-0005-0000-0000-00006C010000}"/>
    <cellStyle name="桁区切り 4 5 2 2 2 2 2" xfId="2238" xr:uid="{C6F2DF9D-2E43-4D91-A780-75BE97B42865}"/>
    <cellStyle name="桁区切り 4 5 2 2 2 3" xfId="1656" xr:uid="{178EA10C-75D0-4C80-87EA-2368293BC16D}"/>
    <cellStyle name="桁区切り 4 5 2 2 3" xfId="782" xr:uid="{00000000-0005-0000-0000-00006D010000}"/>
    <cellStyle name="桁区切り 4 5 2 2 3 2" xfId="1947" xr:uid="{C00D85DD-371D-4F9B-B76D-DE2F93C1BAA5}"/>
    <cellStyle name="桁区切り 4 5 2 2 4" xfId="1365" xr:uid="{850ACCF4-9CAD-4D41-A977-407FA0418A46}"/>
    <cellStyle name="桁区切り 4 5 2 3" xfId="274" xr:uid="{00000000-0005-0000-0000-00006E010000}"/>
    <cellStyle name="桁区切り 4 5 2 3 2" xfId="565" xr:uid="{00000000-0005-0000-0000-00006F010000}"/>
    <cellStyle name="桁区切り 4 5 2 3 2 2" xfId="1150" xr:uid="{00000000-0005-0000-0000-000070010000}"/>
    <cellStyle name="桁区切り 4 5 2 3 2 2 2" xfId="2315" xr:uid="{D0166DDB-01B8-463B-AED8-2630CEA004A4}"/>
    <cellStyle name="桁区切り 4 5 2 3 2 3" xfId="1733" xr:uid="{F9A9A6BA-020F-4A7B-885B-6BAD95DD4C8E}"/>
    <cellStyle name="桁区切り 4 5 2 3 3" xfId="859" xr:uid="{00000000-0005-0000-0000-000071010000}"/>
    <cellStyle name="桁区切り 4 5 2 3 3 2" xfId="2024" xr:uid="{6F684DDF-61CC-46BA-8316-CF20FEA3D446}"/>
    <cellStyle name="桁区切り 4 5 2 3 4" xfId="1442" xr:uid="{42569462-AD7D-4FA6-A448-70C27C6ED702}"/>
    <cellStyle name="桁区切り 4 5 2 4" xfId="391" xr:uid="{00000000-0005-0000-0000-000072010000}"/>
    <cellStyle name="桁区切り 4 5 2 4 2" xfId="976" xr:uid="{00000000-0005-0000-0000-000073010000}"/>
    <cellStyle name="桁区切り 4 5 2 4 2 2" xfId="2141" xr:uid="{3AE635D5-2E2A-4C54-BF88-D7356557899C}"/>
    <cellStyle name="桁区切り 4 5 2 4 3" xfId="1559" xr:uid="{1F1B3122-4AA6-4DFE-A7DC-8C52AEFCD55C}"/>
    <cellStyle name="桁区切り 4 5 2 5" xfId="685" xr:uid="{00000000-0005-0000-0000-000074010000}"/>
    <cellStyle name="桁区切り 4 5 2 5 2" xfId="1850" xr:uid="{544AFF4E-DF36-429A-B228-2A3738DEF7D0}"/>
    <cellStyle name="桁区切り 4 5 2 6" xfId="2432" xr:uid="{A8473A9D-EB87-4F10-867F-2939D17BAB83}"/>
    <cellStyle name="桁区切り 4 5 2 7" xfId="1268" xr:uid="{1042B999-4AF3-4B84-8777-8CDFD20344BF}"/>
    <cellStyle name="桁区切り 4 5 3" xfId="115" xr:uid="{00000000-0005-0000-0000-000075010000}"/>
    <cellStyle name="桁区切り 4 5 3 2" xfId="220" xr:uid="{00000000-0005-0000-0000-000076010000}"/>
    <cellStyle name="桁区切り 4 5 3 2 2" xfId="511" xr:uid="{00000000-0005-0000-0000-000077010000}"/>
    <cellStyle name="桁区切り 4 5 3 2 2 2" xfId="1096" xr:uid="{00000000-0005-0000-0000-000078010000}"/>
    <cellStyle name="桁区切り 4 5 3 2 2 2 2" xfId="2261" xr:uid="{A962DCDE-0CC4-4579-B70F-2A36101B7ED0}"/>
    <cellStyle name="桁区切り 4 5 3 2 2 3" xfId="1679" xr:uid="{D6E50F32-77FA-4A28-9DCA-C0A9579FAAA2}"/>
    <cellStyle name="桁区切り 4 5 3 2 3" xfId="805" xr:uid="{00000000-0005-0000-0000-000079010000}"/>
    <cellStyle name="桁区切り 4 5 3 2 3 2" xfId="1970" xr:uid="{8CEE41F9-9866-4D4D-ADF0-63CA3EE64EFB}"/>
    <cellStyle name="桁区切り 4 5 3 2 4" xfId="1388" xr:uid="{DC16949F-9048-41DD-A47B-2DD1FA2DE518}"/>
    <cellStyle name="桁区切り 4 5 3 3" xfId="275" xr:uid="{00000000-0005-0000-0000-00007A010000}"/>
    <cellStyle name="桁区切り 4 5 3 3 2" xfId="566" xr:uid="{00000000-0005-0000-0000-00007B010000}"/>
    <cellStyle name="桁区切り 4 5 3 3 2 2" xfId="1151" xr:uid="{00000000-0005-0000-0000-00007C010000}"/>
    <cellStyle name="桁区切り 4 5 3 3 2 2 2" xfId="2316" xr:uid="{F79E4A55-662F-4CD4-B6AC-FFEE7C99FBC6}"/>
    <cellStyle name="桁区切り 4 5 3 3 2 3" xfId="1734" xr:uid="{3EFB30AA-2155-4BAC-BA6F-2315EF19A273}"/>
    <cellStyle name="桁区切り 4 5 3 3 3" xfId="860" xr:uid="{00000000-0005-0000-0000-00007D010000}"/>
    <cellStyle name="桁区切り 4 5 3 3 3 2" xfId="2025" xr:uid="{F2A5C9AA-5F8D-48DC-917E-D330AC0B1B57}"/>
    <cellStyle name="桁区切り 4 5 3 3 4" xfId="1443" xr:uid="{CCAF67D0-CA89-471B-B0A8-5853C9C4FFF8}"/>
    <cellStyle name="桁区切り 4 5 3 4" xfId="414" xr:uid="{00000000-0005-0000-0000-00007E010000}"/>
    <cellStyle name="桁区切り 4 5 3 4 2" xfId="999" xr:uid="{00000000-0005-0000-0000-00007F010000}"/>
    <cellStyle name="桁区切り 4 5 3 4 2 2" xfId="2164" xr:uid="{60B931D6-E1AD-4880-B800-6D56B6DE570F}"/>
    <cellStyle name="桁区切り 4 5 3 4 3" xfId="1582" xr:uid="{A07E43BE-87C8-485C-9D51-ABCC1585E135}"/>
    <cellStyle name="桁区切り 4 5 3 5" xfId="708" xr:uid="{00000000-0005-0000-0000-000080010000}"/>
    <cellStyle name="桁区切り 4 5 3 5 2" xfId="1873" xr:uid="{9A2345A1-8914-46CF-8334-E606A702308C}"/>
    <cellStyle name="桁区切り 4 5 3 6" xfId="2455" xr:uid="{0F7BA164-1199-4CE0-B1AD-42D9B85BE0D4}"/>
    <cellStyle name="桁区切り 4 5 3 7" xfId="1291" xr:uid="{974C93FE-878E-4CC0-9598-43D1A55224D6}"/>
    <cellStyle name="桁区切り 4 5 4" xfId="164" xr:uid="{00000000-0005-0000-0000-000081010000}"/>
    <cellStyle name="桁区切り 4 5 4 2" xfId="456" xr:uid="{00000000-0005-0000-0000-000082010000}"/>
    <cellStyle name="桁区切り 4 5 4 2 2" xfId="1041" xr:uid="{00000000-0005-0000-0000-000083010000}"/>
    <cellStyle name="桁区切り 4 5 4 2 2 2" xfId="2206" xr:uid="{DFB782F3-F014-48E3-9A5E-F663FF65E3B2}"/>
    <cellStyle name="桁区切り 4 5 4 2 3" xfId="1624" xr:uid="{AF45467B-8694-47FE-B78A-4F866C8CFCAC}"/>
    <cellStyle name="桁区切り 4 5 4 3" xfId="750" xr:uid="{00000000-0005-0000-0000-000084010000}"/>
    <cellStyle name="桁区切り 4 5 4 3 2" xfId="1915" xr:uid="{3DD710FF-CA9F-4DA0-A618-F1AE494D3CAA}"/>
    <cellStyle name="桁区切り 4 5 4 4" xfId="1333" xr:uid="{0B9F4711-2FEA-4855-9215-B4014D1DFC00}"/>
    <cellStyle name="桁区切り 4 5 5" xfId="276" xr:uid="{00000000-0005-0000-0000-000085010000}"/>
    <cellStyle name="桁区切り 4 5 5 2" xfId="567" xr:uid="{00000000-0005-0000-0000-000086010000}"/>
    <cellStyle name="桁区切り 4 5 5 2 2" xfId="1152" xr:uid="{00000000-0005-0000-0000-000087010000}"/>
    <cellStyle name="桁区切り 4 5 5 2 2 2" xfId="2317" xr:uid="{FE00546C-FAAC-4870-97A3-AE13AA50F75D}"/>
    <cellStyle name="桁区切り 4 5 5 2 3" xfId="1735" xr:uid="{C63869C3-B450-40ED-B894-614793A220DA}"/>
    <cellStyle name="桁区切り 4 5 5 3" xfId="861" xr:uid="{00000000-0005-0000-0000-000088010000}"/>
    <cellStyle name="桁区切り 4 5 5 3 2" xfId="2026" xr:uid="{3F0151EB-D230-447F-8BB0-7BAD3EC60575}"/>
    <cellStyle name="桁区切り 4 5 5 4" xfId="1444" xr:uid="{171F381A-D913-40C9-9845-48844EB229DC}"/>
    <cellStyle name="桁区切り 4 5 6" xfId="359" xr:uid="{00000000-0005-0000-0000-000089010000}"/>
    <cellStyle name="桁区切り 4 5 6 2" xfId="944" xr:uid="{00000000-0005-0000-0000-00008A010000}"/>
    <cellStyle name="桁区切り 4 5 6 2 2" xfId="2109" xr:uid="{BBCC69D0-D0AF-48A3-B90C-2D9B1AE5AF30}"/>
    <cellStyle name="桁区切り 4 5 6 3" xfId="1527" xr:uid="{97BA3735-6B18-41A3-9B8C-0DE633D86314}"/>
    <cellStyle name="桁区切り 4 5 7" xfId="652" xr:uid="{00000000-0005-0000-0000-00008B010000}"/>
    <cellStyle name="桁区切り 4 5 7 2" xfId="1818" xr:uid="{AA81CA61-EC17-4594-B9B8-7A8AE3E0D832}"/>
    <cellStyle name="桁区切り 4 5 8" xfId="2400" xr:uid="{C12D4A67-4121-4775-95E2-F02C37EA3A9E}"/>
    <cellStyle name="桁区切り 4 5 9" xfId="1236" xr:uid="{8239FABA-719B-4EDB-9A9C-DA1ABEC28DE9}"/>
    <cellStyle name="桁区切り 4 6" xfId="56" xr:uid="{00000000-0005-0000-0000-00008C010000}"/>
    <cellStyle name="桁区切り 4 7" xfId="75" xr:uid="{00000000-0005-0000-0000-00008D010000}"/>
    <cellStyle name="桁区切り 4 7 2" xfId="185" xr:uid="{00000000-0005-0000-0000-00008E010000}"/>
    <cellStyle name="桁区切り 4 7 2 2" xfId="476" xr:uid="{00000000-0005-0000-0000-00008F010000}"/>
    <cellStyle name="桁区切り 4 7 2 2 2" xfId="1061" xr:uid="{00000000-0005-0000-0000-000090010000}"/>
    <cellStyle name="桁区切り 4 7 2 2 2 2" xfId="2226" xr:uid="{80CC25C2-7888-42DC-B102-C29FF9D25FC4}"/>
    <cellStyle name="桁区切り 4 7 2 2 3" xfId="1644" xr:uid="{B7206BC8-2674-4B54-B076-50EAEB68DF62}"/>
    <cellStyle name="桁区切り 4 7 2 3" xfId="770" xr:uid="{00000000-0005-0000-0000-000091010000}"/>
    <cellStyle name="桁区切り 4 7 2 3 2" xfId="1935" xr:uid="{F7578BE1-D4AC-441F-8072-ABD057465D38}"/>
    <cellStyle name="桁区切り 4 7 2 4" xfId="1353" xr:uid="{FCB9709A-98AD-44E0-919B-31402556C761}"/>
    <cellStyle name="桁区切り 4 7 3" xfId="277" xr:uid="{00000000-0005-0000-0000-000092010000}"/>
    <cellStyle name="桁区切り 4 7 3 2" xfId="568" xr:uid="{00000000-0005-0000-0000-000093010000}"/>
    <cellStyle name="桁区切り 4 7 3 2 2" xfId="1153" xr:uid="{00000000-0005-0000-0000-000094010000}"/>
    <cellStyle name="桁区切り 4 7 3 2 2 2" xfId="2318" xr:uid="{353CCE8D-75A9-477D-8BB7-01CB02AC6876}"/>
    <cellStyle name="桁区切り 4 7 3 2 3" xfId="1736" xr:uid="{A7ED648D-7579-4B2B-8963-495519E8F3E5}"/>
    <cellStyle name="桁区切り 4 7 3 3" xfId="862" xr:uid="{00000000-0005-0000-0000-000095010000}"/>
    <cellStyle name="桁区切り 4 7 3 3 2" xfId="2027" xr:uid="{FB99125B-71C4-4494-A72B-F12F87A68C75}"/>
    <cellStyle name="桁区切り 4 7 3 4" xfId="1445" xr:uid="{9C4435E0-66C1-4620-94F6-E0CDEC6A3D5F}"/>
    <cellStyle name="桁区切り 4 7 4" xfId="379" xr:uid="{00000000-0005-0000-0000-000096010000}"/>
    <cellStyle name="桁区切り 4 7 4 2" xfId="964" xr:uid="{00000000-0005-0000-0000-000097010000}"/>
    <cellStyle name="桁区切り 4 7 4 2 2" xfId="2129" xr:uid="{3D54CC54-0D2E-4A81-ABAD-8D170C6658EC}"/>
    <cellStyle name="桁区切り 4 7 4 3" xfId="1547" xr:uid="{C2FB5E9E-5634-4A32-9FAE-8EB1E7B02BEA}"/>
    <cellStyle name="桁区切り 4 7 5" xfId="673" xr:uid="{00000000-0005-0000-0000-000098010000}"/>
    <cellStyle name="桁区切り 4 7 5 2" xfId="1838" xr:uid="{F09E3403-8086-4B1D-B2B9-2075B75860B5}"/>
    <cellStyle name="桁区切り 4 7 6" xfId="2420" xr:uid="{D81E793A-BA2C-4125-8E95-EB3F1C61E0CF}"/>
    <cellStyle name="桁区切り 4 7 7" xfId="1256" xr:uid="{9CD6EA7E-DCE3-47EC-8AF6-337C69AFF466}"/>
    <cellStyle name="桁区切り 4 8" xfId="108" xr:uid="{00000000-0005-0000-0000-000099010000}"/>
    <cellStyle name="桁区切り 4 9" xfId="152" xr:uid="{00000000-0005-0000-0000-00009A010000}"/>
    <cellStyle name="桁区切り 4 9 2" xfId="444" xr:uid="{00000000-0005-0000-0000-00009B010000}"/>
    <cellStyle name="桁区切り 4 9 2 2" xfId="1029" xr:uid="{00000000-0005-0000-0000-00009C010000}"/>
    <cellStyle name="桁区切り 4 9 2 2 2" xfId="2194" xr:uid="{D080135D-8497-4F9C-8160-3DF738216E75}"/>
    <cellStyle name="桁区切り 4 9 2 3" xfId="1612" xr:uid="{7718F0F5-7550-4646-84CE-0EDE94816BCE}"/>
    <cellStyle name="桁区切り 4 9 3" xfId="738" xr:uid="{00000000-0005-0000-0000-00009D010000}"/>
    <cellStyle name="桁区切り 4 9 3 2" xfId="1903" xr:uid="{F3F3784B-CFDA-409A-AF94-472C264BAEB7}"/>
    <cellStyle name="桁区切り 4 9 4" xfId="1321" xr:uid="{E4BCD64B-10D9-498A-ACE7-2E1D474D40DE}"/>
    <cellStyle name="桁区切り 5" xfId="57" xr:uid="{00000000-0005-0000-0000-00009E010000}"/>
    <cellStyle name="桁区切り 6" xfId="58" xr:uid="{00000000-0005-0000-0000-00009F010000}"/>
    <cellStyle name="桁区切り 7" xfId="146" xr:uid="{00000000-0005-0000-0000-0000A0010000}"/>
    <cellStyle name="桁区切り 8" xfId="634" xr:uid="{00000000-0005-0000-0000-0000A1010000}"/>
    <cellStyle name="標準" xfId="0" builtinId="0"/>
    <cellStyle name="標準 10" xfId="27" xr:uid="{00000000-0005-0000-0000-0000A3010000}"/>
    <cellStyle name="標準 11" xfId="59" xr:uid="{00000000-0005-0000-0000-0000A4010000}"/>
    <cellStyle name="標準 11 2" xfId="65" xr:uid="{00000000-0005-0000-0000-0000A5010000}"/>
    <cellStyle name="標準 11 3" xfId="116" xr:uid="{00000000-0005-0000-0000-0000A6010000}"/>
    <cellStyle name="標準 11 3 2" xfId="221" xr:uid="{00000000-0005-0000-0000-0000A7010000}"/>
    <cellStyle name="標準 11 3 2 2" xfId="512" xr:uid="{00000000-0005-0000-0000-0000A8010000}"/>
    <cellStyle name="標準 11 3 2 2 2" xfId="1097" xr:uid="{00000000-0005-0000-0000-0000A9010000}"/>
    <cellStyle name="標準 11 3 2 2 2 2" xfId="2262" xr:uid="{C8362BD2-4607-4B37-BF2A-DCEE6D7313B3}"/>
    <cellStyle name="標準 11 3 2 2 3" xfId="1680" xr:uid="{AB5B9384-BC33-4405-AA5B-F1383CD3028F}"/>
    <cellStyle name="標準 11 3 2 3" xfId="806" xr:uid="{00000000-0005-0000-0000-0000AA010000}"/>
    <cellStyle name="標準 11 3 2 3 2" xfId="1971" xr:uid="{913C337A-129A-4752-89CA-9B78D60CC029}"/>
    <cellStyle name="標準 11 3 2 4" xfId="1389" xr:uid="{00E5EB82-7EE1-42A1-B711-C32DC8BB9FA2}"/>
    <cellStyle name="標準 11 3 3" xfId="278" xr:uid="{00000000-0005-0000-0000-0000AB010000}"/>
    <cellStyle name="標準 11 3 3 2" xfId="569" xr:uid="{00000000-0005-0000-0000-0000AC010000}"/>
    <cellStyle name="標準 11 3 3 2 2" xfId="1154" xr:uid="{00000000-0005-0000-0000-0000AD010000}"/>
    <cellStyle name="標準 11 3 3 2 2 2" xfId="2319" xr:uid="{9DDB70AC-8D86-4306-A0B5-EBA47200EDA5}"/>
    <cellStyle name="標準 11 3 3 2 3" xfId="1737" xr:uid="{0DC0B180-073E-492B-9EA5-A7B320A24742}"/>
    <cellStyle name="標準 11 3 3 3" xfId="863" xr:uid="{00000000-0005-0000-0000-0000AE010000}"/>
    <cellStyle name="標準 11 3 3 3 2" xfId="2028" xr:uid="{3F2B19D0-9601-4900-8CD2-B89CAAF186F8}"/>
    <cellStyle name="標準 11 3 3 4" xfId="1446" xr:uid="{7338A27D-B9D6-43E1-B31A-C8FAB1AE3619}"/>
    <cellStyle name="標準 11 3 4" xfId="415" xr:uid="{00000000-0005-0000-0000-0000AF010000}"/>
    <cellStyle name="標準 11 3 4 2" xfId="1000" xr:uid="{00000000-0005-0000-0000-0000B0010000}"/>
    <cellStyle name="標準 11 3 4 2 2" xfId="2165" xr:uid="{0D24BC0B-3CB2-4B5B-A4F3-0A6C7E275824}"/>
    <cellStyle name="標準 11 3 4 3" xfId="1583" xr:uid="{C8B10361-2F10-4E6C-9CD5-E623F23D97BE}"/>
    <cellStyle name="標準 11 3 5" xfId="709" xr:uid="{00000000-0005-0000-0000-0000B1010000}"/>
    <cellStyle name="標準 11 3 5 2" xfId="1874" xr:uid="{7E3F5781-3395-4A45-A261-A1EE2705443B}"/>
    <cellStyle name="標準 11 3 6" xfId="2456" xr:uid="{72E2898E-ACA7-4CFA-A44F-B60E8EB299E4}"/>
    <cellStyle name="標準 11 3 7" xfId="1292" xr:uid="{9DD31BC0-BD1E-43B0-9C63-A739EF1186B3}"/>
    <cellStyle name="標準 12" xfId="60" xr:uid="{00000000-0005-0000-0000-0000B2010000}"/>
    <cellStyle name="標準 12 2" xfId="118" xr:uid="{00000000-0005-0000-0000-0000B3010000}"/>
    <cellStyle name="標準 12 2 2" xfId="223" xr:uid="{00000000-0005-0000-0000-0000B4010000}"/>
    <cellStyle name="標準 12 2 2 2" xfId="514" xr:uid="{00000000-0005-0000-0000-0000B5010000}"/>
    <cellStyle name="標準 12 2 2 2 2" xfId="1099" xr:uid="{00000000-0005-0000-0000-0000B6010000}"/>
    <cellStyle name="標準 12 2 2 2 2 2" xfId="2264" xr:uid="{A6606BA8-B0BD-42D1-B982-12E352EFF019}"/>
    <cellStyle name="標準 12 2 2 2 3" xfId="1682" xr:uid="{F1D8DC40-D240-48BD-821B-E281370C0626}"/>
    <cellStyle name="標準 12 2 2 3" xfId="808" xr:uid="{00000000-0005-0000-0000-0000B7010000}"/>
    <cellStyle name="標準 12 2 2 3 2" xfId="1973" xr:uid="{67CE3B76-F96C-4339-A7FC-C300B7E02BFE}"/>
    <cellStyle name="標準 12 2 2 4" xfId="1391" xr:uid="{0435F508-9396-44E3-98EB-2CD99A405782}"/>
    <cellStyle name="標準 12 2 3" xfId="279" xr:uid="{00000000-0005-0000-0000-0000B8010000}"/>
    <cellStyle name="標準 12 2 3 2" xfId="570" xr:uid="{00000000-0005-0000-0000-0000B9010000}"/>
    <cellStyle name="標準 12 2 3 2 2" xfId="1155" xr:uid="{00000000-0005-0000-0000-0000BA010000}"/>
    <cellStyle name="標準 12 2 3 2 2 2" xfId="2320" xr:uid="{2760F096-7686-430E-8E08-D92B7419E004}"/>
    <cellStyle name="標準 12 2 3 2 3" xfId="1738" xr:uid="{E1C37965-78BE-4DCB-8BA8-F324B8D71AF9}"/>
    <cellStyle name="標準 12 2 3 3" xfId="864" xr:uid="{00000000-0005-0000-0000-0000BB010000}"/>
    <cellStyle name="標準 12 2 3 3 2" xfId="2029" xr:uid="{289353AF-3E3F-4574-BE95-13093CC1257A}"/>
    <cellStyle name="標準 12 2 3 4" xfId="1447" xr:uid="{F996857F-E52C-458C-A412-EC75EAAE11B9}"/>
    <cellStyle name="標準 12 2 4" xfId="417" xr:uid="{00000000-0005-0000-0000-0000BC010000}"/>
    <cellStyle name="標準 12 2 4 2" xfId="1002" xr:uid="{00000000-0005-0000-0000-0000BD010000}"/>
    <cellStyle name="標準 12 2 4 2 2" xfId="2167" xr:uid="{A7804AC2-F2EC-417F-AC04-E507310BE097}"/>
    <cellStyle name="標準 12 2 4 3" xfId="1585" xr:uid="{C1F50B5E-68DC-4588-943E-C32649C821EF}"/>
    <cellStyle name="標準 12 2 5" xfId="711" xr:uid="{00000000-0005-0000-0000-0000BE010000}"/>
    <cellStyle name="標準 12 2 5 2" xfId="1876" xr:uid="{CE81172C-BCF8-4979-B3D6-8F4E691C84EF}"/>
    <cellStyle name="標準 12 2 6" xfId="2458" xr:uid="{18AD5D35-9166-4D0C-9DC6-91920D840078}"/>
    <cellStyle name="標準 12 2 7" xfId="1294" xr:uid="{95F22BCF-801B-4F26-846B-4D764B23E155}"/>
    <cellStyle name="標準 12 3" xfId="117" xr:uid="{00000000-0005-0000-0000-0000BF010000}"/>
    <cellStyle name="標準 12 3 2" xfId="222" xr:uid="{00000000-0005-0000-0000-0000C0010000}"/>
    <cellStyle name="標準 12 3 2 2" xfId="513" xr:uid="{00000000-0005-0000-0000-0000C1010000}"/>
    <cellStyle name="標準 12 3 2 2 2" xfId="1098" xr:uid="{00000000-0005-0000-0000-0000C2010000}"/>
    <cellStyle name="標準 12 3 2 2 2 2" xfId="2263" xr:uid="{5299B13A-1163-4A6D-A458-C847B2430B93}"/>
    <cellStyle name="標準 12 3 2 2 3" xfId="1681" xr:uid="{6A6CE9DC-AECC-479E-BC6C-F3864C768852}"/>
    <cellStyle name="標準 12 3 2 3" xfId="807" xr:uid="{00000000-0005-0000-0000-0000C3010000}"/>
    <cellStyle name="標準 12 3 2 3 2" xfId="1972" xr:uid="{A3790276-2A9B-45FE-ACC4-A09B9E79A6FA}"/>
    <cellStyle name="標準 12 3 2 4" xfId="1390" xr:uid="{71C30935-6F9D-4305-8B15-3962F38056A8}"/>
    <cellStyle name="標準 12 3 3" xfId="280" xr:uid="{00000000-0005-0000-0000-0000C4010000}"/>
    <cellStyle name="標準 12 3 3 2" xfId="571" xr:uid="{00000000-0005-0000-0000-0000C5010000}"/>
    <cellStyle name="標準 12 3 3 2 2" xfId="1156" xr:uid="{00000000-0005-0000-0000-0000C6010000}"/>
    <cellStyle name="標準 12 3 3 2 2 2" xfId="2321" xr:uid="{E79CC2BB-1CAD-43F3-84BE-0AF4E998BF25}"/>
    <cellStyle name="標準 12 3 3 2 3" xfId="1739" xr:uid="{DC840B65-FE94-4E83-A99E-B851FC555B0F}"/>
    <cellStyle name="標準 12 3 3 3" xfId="865" xr:uid="{00000000-0005-0000-0000-0000C7010000}"/>
    <cellStyle name="標準 12 3 3 3 2" xfId="2030" xr:uid="{425C6DFB-C3B4-40DA-857A-975F10C0DF75}"/>
    <cellStyle name="標準 12 3 3 4" xfId="1448" xr:uid="{A18606AE-5F66-41CC-B962-12DC2E29CC61}"/>
    <cellStyle name="標準 12 3 4" xfId="416" xr:uid="{00000000-0005-0000-0000-0000C8010000}"/>
    <cellStyle name="標準 12 3 4 2" xfId="1001" xr:uid="{00000000-0005-0000-0000-0000C9010000}"/>
    <cellStyle name="標準 12 3 4 2 2" xfId="2166" xr:uid="{C5436745-BEEA-4517-AAD6-D98466EFA408}"/>
    <cellStyle name="標準 12 3 4 3" xfId="1584" xr:uid="{F61ECE49-96B6-4A01-9635-2E0BC580C5EE}"/>
    <cellStyle name="標準 12 3 5" xfId="710" xr:uid="{00000000-0005-0000-0000-0000CA010000}"/>
    <cellStyle name="標準 12 3 5 2" xfId="1875" xr:uid="{681AAB4D-DEC2-481C-BC2E-C41A4C2320FE}"/>
    <cellStyle name="標準 12 3 6" xfId="2457" xr:uid="{BF1A7902-73CA-414A-A1ED-C42AA3CC9D8E}"/>
    <cellStyle name="標準 12 3 7" xfId="1293" xr:uid="{91B44929-7EE9-4877-8DBC-5CEE8B050AB1}"/>
    <cellStyle name="標準 13" xfId="61" xr:uid="{00000000-0005-0000-0000-0000CB010000}"/>
    <cellStyle name="標準 14" xfId="63" xr:uid="{00000000-0005-0000-0000-0000CC010000}"/>
    <cellStyle name="標準 14 10" xfId="1247" xr:uid="{D4A92268-96A2-40E1-81CD-70EFA43540CD}"/>
    <cellStyle name="標準 14 2" xfId="67" xr:uid="{00000000-0005-0000-0000-0000CD010000}"/>
    <cellStyle name="標準 14 2 2" xfId="100" xr:uid="{00000000-0005-0000-0000-0000CE010000}"/>
    <cellStyle name="標準 14 2 2 2" xfId="210" xr:uid="{00000000-0005-0000-0000-0000CF010000}"/>
    <cellStyle name="標準 14 2 2 2 2" xfId="501" xr:uid="{00000000-0005-0000-0000-0000D0010000}"/>
    <cellStyle name="標準 14 2 2 2 2 2" xfId="1086" xr:uid="{00000000-0005-0000-0000-0000D1010000}"/>
    <cellStyle name="標準 14 2 2 2 2 2 2" xfId="2251" xr:uid="{E4C54D85-CA92-42B8-A071-6445B8CB3355}"/>
    <cellStyle name="標準 14 2 2 2 2 3" xfId="1669" xr:uid="{F45C725A-A2D5-4908-B1DD-D4DC443A245A}"/>
    <cellStyle name="標準 14 2 2 2 3" xfId="795" xr:uid="{00000000-0005-0000-0000-0000D2010000}"/>
    <cellStyle name="標準 14 2 2 2 3 2" xfId="1960" xr:uid="{4F2893BB-8AC8-4509-94CD-C790B7B3B0D6}"/>
    <cellStyle name="標準 14 2 2 2 4" xfId="1378" xr:uid="{A06500A9-EB9E-4D3A-A27E-9FEA14D04CB9}"/>
    <cellStyle name="標準 14 2 2 3" xfId="281" xr:uid="{00000000-0005-0000-0000-0000D3010000}"/>
    <cellStyle name="標準 14 2 2 3 2" xfId="572" xr:uid="{00000000-0005-0000-0000-0000D4010000}"/>
    <cellStyle name="標準 14 2 2 3 2 2" xfId="1157" xr:uid="{00000000-0005-0000-0000-0000D5010000}"/>
    <cellStyle name="標準 14 2 2 3 2 2 2" xfId="2322" xr:uid="{255FAACD-40AE-4249-B924-37509B5F4026}"/>
    <cellStyle name="標準 14 2 2 3 2 3" xfId="1740" xr:uid="{C311A67D-578D-4767-BA5D-3B23C404AD0C}"/>
    <cellStyle name="標準 14 2 2 3 3" xfId="866" xr:uid="{00000000-0005-0000-0000-0000D6010000}"/>
    <cellStyle name="標準 14 2 2 3 3 2" xfId="2031" xr:uid="{DB737D11-DA14-44CA-A19E-251EB1BA984C}"/>
    <cellStyle name="標準 14 2 2 3 4" xfId="1449" xr:uid="{6ADEBC7E-4B7E-4585-B213-440155E7594E}"/>
    <cellStyle name="標準 14 2 2 4" xfId="404" xr:uid="{00000000-0005-0000-0000-0000D7010000}"/>
    <cellStyle name="標準 14 2 2 4 2" xfId="989" xr:uid="{00000000-0005-0000-0000-0000D8010000}"/>
    <cellStyle name="標準 14 2 2 4 2 2" xfId="2154" xr:uid="{B092838B-EF2D-4E11-8ED3-2637D8270161}"/>
    <cellStyle name="標準 14 2 2 4 3" xfId="1572" xr:uid="{CA14FF06-C4E1-4C04-8A26-8C8503DD661A}"/>
    <cellStyle name="標準 14 2 2 5" xfId="698" xr:uid="{00000000-0005-0000-0000-0000D9010000}"/>
    <cellStyle name="標準 14 2 2 5 2" xfId="1863" xr:uid="{C9A4208F-F6A7-462C-A317-16D7A20AFA50}"/>
    <cellStyle name="標準 14 2 2 6" xfId="2445" xr:uid="{6EEB7215-4C5F-47E9-9D00-4FFCCAFD610F}"/>
    <cellStyle name="標準 14 2 2 7" xfId="1281" xr:uid="{F822EF7A-6CBB-4AD2-93E5-E8370A9C4E06}"/>
    <cellStyle name="標準 14 2 3" xfId="120" xr:uid="{00000000-0005-0000-0000-0000DA010000}"/>
    <cellStyle name="標準 14 2 3 2" xfId="225" xr:uid="{00000000-0005-0000-0000-0000DB010000}"/>
    <cellStyle name="標準 14 2 3 2 2" xfId="516" xr:uid="{00000000-0005-0000-0000-0000DC010000}"/>
    <cellStyle name="標準 14 2 3 2 2 2" xfId="1101" xr:uid="{00000000-0005-0000-0000-0000DD010000}"/>
    <cellStyle name="標準 14 2 3 2 2 2 2" xfId="2266" xr:uid="{71B2DEFC-9839-4E24-B033-9F404CA3BD9F}"/>
    <cellStyle name="標準 14 2 3 2 2 3" xfId="1684" xr:uid="{FEE61D0D-238A-4AEF-9A5D-097EC5EFBD26}"/>
    <cellStyle name="標準 14 2 3 2 3" xfId="810" xr:uid="{00000000-0005-0000-0000-0000DE010000}"/>
    <cellStyle name="標準 14 2 3 2 3 2" xfId="1975" xr:uid="{F56B48D3-9062-4EAB-BADC-0ABB1C15F802}"/>
    <cellStyle name="標準 14 2 3 2 4" xfId="1393" xr:uid="{76547E0C-912D-4AE4-A399-EDA91254A6F4}"/>
    <cellStyle name="標準 14 2 3 3" xfId="282" xr:uid="{00000000-0005-0000-0000-0000DF010000}"/>
    <cellStyle name="標準 14 2 3 3 2" xfId="573" xr:uid="{00000000-0005-0000-0000-0000E0010000}"/>
    <cellStyle name="標準 14 2 3 3 2 2" xfId="1158" xr:uid="{00000000-0005-0000-0000-0000E1010000}"/>
    <cellStyle name="標準 14 2 3 3 2 2 2" xfId="2323" xr:uid="{0C870258-C8A7-412D-AE53-9BA0A2FB5723}"/>
    <cellStyle name="標準 14 2 3 3 2 3" xfId="1741" xr:uid="{B7035240-6513-4EDA-A504-50CE622F651C}"/>
    <cellStyle name="標準 14 2 3 3 3" xfId="867" xr:uid="{00000000-0005-0000-0000-0000E2010000}"/>
    <cellStyle name="標準 14 2 3 3 3 2" xfId="2032" xr:uid="{760295A2-221B-45B2-A377-A2EC68213A99}"/>
    <cellStyle name="標準 14 2 3 3 4" xfId="1450" xr:uid="{280B06AD-AEDF-4925-B422-3922E09F242B}"/>
    <cellStyle name="標準 14 2 3 4" xfId="419" xr:uid="{00000000-0005-0000-0000-0000E3010000}"/>
    <cellStyle name="標準 14 2 3 4 2" xfId="1004" xr:uid="{00000000-0005-0000-0000-0000E4010000}"/>
    <cellStyle name="標準 14 2 3 4 2 2" xfId="2169" xr:uid="{33FE0B9C-9B2E-49A5-A082-DC515D23ECA4}"/>
    <cellStyle name="標準 14 2 3 4 3" xfId="1587" xr:uid="{8CF1C164-8313-4C93-BCF3-5D34FC0B79A9}"/>
    <cellStyle name="標準 14 2 3 5" xfId="713" xr:uid="{00000000-0005-0000-0000-0000E5010000}"/>
    <cellStyle name="標準 14 2 3 5 2" xfId="1878" xr:uid="{ECAEC334-4D19-4697-88F7-188C03E5744F}"/>
    <cellStyle name="標準 14 2 3 6" xfId="2460" xr:uid="{2C53AC5F-473A-4192-BD2D-74535D68DE78}"/>
    <cellStyle name="標準 14 2 3 7" xfId="1296" xr:uid="{2BBCF4B6-ADE4-4D4B-830F-CFB8632C65DD}"/>
    <cellStyle name="標準 14 2 4" xfId="177" xr:uid="{00000000-0005-0000-0000-0000E6010000}"/>
    <cellStyle name="標準 14 2 4 2" xfId="469" xr:uid="{00000000-0005-0000-0000-0000E7010000}"/>
    <cellStyle name="標準 14 2 4 2 2" xfId="1054" xr:uid="{00000000-0005-0000-0000-0000E8010000}"/>
    <cellStyle name="標準 14 2 4 2 2 2" xfId="2219" xr:uid="{C38263DC-9887-46FC-84C4-080A9D73F721}"/>
    <cellStyle name="標準 14 2 4 2 3" xfId="1637" xr:uid="{3A1DA701-5343-4247-8312-EE9DC978A876}"/>
    <cellStyle name="標準 14 2 4 3" xfId="763" xr:uid="{00000000-0005-0000-0000-0000E9010000}"/>
    <cellStyle name="標準 14 2 4 3 2" xfId="1928" xr:uid="{28B719F3-7BF2-4D2A-BF6B-C3941C6009D5}"/>
    <cellStyle name="標準 14 2 4 4" xfId="1346" xr:uid="{67BB4BC0-9C26-4115-8448-6E3355BC2FBA}"/>
    <cellStyle name="標準 14 2 5" xfId="283" xr:uid="{00000000-0005-0000-0000-0000EA010000}"/>
    <cellStyle name="標準 14 2 5 2" xfId="574" xr:uid="{00000000-0005-0000-0000-0000EB010000}"/>
    <cellStyle name="標準 14 2 5 2 2" xfId="1159" xr:uid="{00000000-0005-0000-0000-0000EC010000}"/>
    <cellStyle name="標準 14 2 5 2 2 2" xfId="2324" xr:uid="{34B0D734-8570-4B7E-9BB6-BDBA7FC6639A}"/>
    <cellStyle name="標準 14 2 5 2 3" xfId="1742" xr:uid="{768370BD-EC3B-4945-84B4-085465A47E87}"/>
    <cellStyle name="標準 14 2 5 3" xfId="868" xr:uid="{00000000-0005-0000-0000-0000ED010000}"/>
    <cellStyle name="標準 14 2 5 3 2" xfId="2033" xr:uid="{089CFE31-FDE0-4EB9-B5D2-7A9039F0F204}"/>
    <cellStyle name="標準 14 2 5 4" xfId="1451" xr:uid="{4EAF79FB-E040-4313-AB21-DECFAA6E2825}"/>
    <cellStyle name="標準 14 2 6" xfId="372" xr:uid="{00000000-0005-0000-0000-0000EE010000}"/>
    <cellStyle name="標準 14 2 6 2" xfId="957" xr:uid="{00000000-0005-0000-0000-0000EF010000}"/>
    <cellStyle name="標準 14 2 6 2 2" xfId="2122" xr:uid="{38F1F05D-3DA8-4743-A6A5-AC43CF91C32B}"/>
    <cellStyle name="標準 14 2 6 3" xfId="1540" xr:uid="{C5B0A745-5A56-4F8D-9753-38F70C138FE2}"/>
    <cellStyle name="標準 14 2 7" xfId="665" xr:uid="{00000000-0005-0000-0000-0000F0010000}"/>
    <cellStyle name="標準 14 2 7 2" xfId="1831" xr:uid="{37221517-3F47-45E9-98EE-D91923780FDB}"/>
    <cellStyle name="標準 14 2 8" xfId="1218" xr:uid="{3E65089C-8D9C-469F-B638-FAD7570C9092}"/>
    <cellStyle name="標準 14 2 8 2" xfId="2413" xr:uid="{2B7F3A8A-5BB0-4E1B-83DA-838D5520F924}"/>
    <cellStyle name="標準 14 2 9" xfId="1249" xr:uid="{095C6D55-356C-4F35-BFC0-4AED5F2EE247}"/>
    <cellStyle name="標準 14 3" xfId="98" xr:uid="{00000000-0005-0000-0000-0000F1010000}"/>
    <cellStyle name="標準 14 3 2" xfId="208" xr:uid="{00000000-0005-0000-0000-0000F2010000}"/>
    <cellStyle name="標準 14 3 2 2" xfId="499" xr:uid="{00000000-0005-0000-0000-0000F3010000}"/>
    <cellStyle name="標準 14 3 2 2 2" xfId="1084" xr:uid="{00000000-0005-0000-0000-0000F4010000}"/>
    <cellStyle name="標準 14 3 2 2 2 2" xfId="2249" xr:uid="{0D30437A-96FF-494A-8614-D01089492A53}"/>
    <cellStyle name="標準 14 3 2 2 3" xfId="1667" xr:uid="{6380B151-0AD6-4D92-A619-FDF6473EA74F}"/>
    <cellStyle name="標準 14 3 2 3" xfId="793" xr:uid="{00000000-0005-0000-0000-0000F5010000}"/>
    <cellStyle name="標準 14 3 2 3 2" xfId="1958" xr:uid="{36B32711-3808-4D95-A24E-7AC743EF5DDE}"/>
    <cellStyle name="標準 14 3 2 4" xfId="1376" xr:uid="{C1F1CA85-2F23-4BCB-B227-59F3668D01DA}"/>
    <cellStyle name="標準 14 3 3" xfId="284" xr:uid="{00000000-0005-0000-0000-0000F6010000}"/>
    <cellStyle name="標準 14 3 3 2" xfId="575" xr:uid="{00000000-0005-0000-0000-0000F7010000}"/>
    <cellStyle name="標準 14 3 3 2 2" xfId="1160" xr:uid="{00000000-0005-0000-0000-0000F8010000}"/>
    <cellStyle name="標準 14 3 3 2 2 2" xfId="2325" xr:uid="{B136DAD9-0444-49B6-9F6E-B3073BE8772A}"/>
    <cellStyle name="標準 14 3 3 2 3" xfId="1743" xr:uid="{80A4E60D-3461-476D-AA48-1A134C124638}"/>
    <cellStyle name="標準 14 3 3 3" xfId="869" xr:uid="{00000000-0005-0000-0000-0000F9010000}"/>
    <cellStyle name="標準 14 3 3 3 2" xfId="2034" xr:uid="{B728D8E6-410F-4D39-A4E5-6DFE650C6E52}"/>
    <cellStyle name="標準 14 3 3 4" xfId="1452" xr:uid="{DCD98E26-A9E4-4AA6-AA28-DCAB83760C84}"/>
    <cellStyle name="標準 14 3 4" xfId="402" xr:uid="{00000000-0005-0000-0000-0000FA010000}"/>
    <cellStyle name="標準 14 3 4 2" xfId="987" xr:uid="{00000000-0005-0000-0000-0000FB010000}"/>
    <cellStyle name="標準 14 3 4 2 2" xfId="2152" xr:uid="{31DA5887-448C-452B-B595-F5518AB11687}"/>
    <cellStyle name="標準 14 3 4 3" xfId="1570" xr:uid="{7709D2F4-7429-4302-9CBD-D514592C7821}"/>
    <cellStyle name="標準 14 3 5" xfId="696" xr:uid="{00000000-0005-0000-0000-0000FC010000}"/>
    <cellStyle name="標準 14 3 5 2" xfId="1861" xr:uid="{EE9450BD-0DE6-4A9C-85E0-D596F5C1D161}"/>
    <cellStyle name="標準 14 3 6" xfId="2443" xr:uid="{5DD07DB7-8CF4-484B-B7DC-0DC59B84466D}"/>
    <cellStyle name="標準 14 3 7" xfId="1279" xr:uid="{15D2E640-394E-48C8-802C-41A6E5B67C9A}"/>
    <cellStyle name="標準 14 4" xfId="119" xr:uid="{00000000-0005-0000-0000-0000FD010000}"/>
    <cellStyle name="標準 14 4 2" xfId="224" xr:uid="{00000000-0005-0000-0000-0000FE010000}"/>
    <cellStyle name="標準 14 4 2 2" xfId="515" xr:uid="{00000000-0005-0000-0000-0000FF010000}"/>
    <cellStyle name="標準 14 4 2 2 2" xfId="1100" xr:uid="{00000000-0005-0000-0000-000000020000}"/>
    <cellStyle name="標準 14 4 2 2 2 2" xfId="2265" xr:uid="{E93102D3-ACF1-4F0B-A22A-D3F1BD6EF4DF}"/>
    <cellStyle name="標準 14 4 2 2 3" xfId="1683" xr:uid="{CFFD8747-46A6-454C-88A6-1ED0AB046E07}"/>
    <cellStyle name="標準 14 4 2 3" xfId="809" xr:uid="{00000000-0005-0000-0000-000001020000}"/>
    <cellStyle name="標準 14 4 2 3 2" xfId="1974" xr:uid="{B64A189E-0FB8-4F46-A17D-CE78843E50C5}"/>
    <cellStyle name="標準 14 4 2 4" xfId="1392" xr:uid="{BB33C9CB-5412-4BAE-9B80-6BF9882537C4}"/>
    <cellStyle name="標準 14 4 3" xfId="285" xr:uid="{00000000-0005-0000-0000-000002020000}"/>
    <cellStyle name="標準 14 4 3 2" xfId="576" xr:uid="{00000000-0005-0000-0000-000003020000}"/>
    <cellStyle name="標準 14 4 3 2 2" xfId="1161" xr:uid="{00000000-0005-0000-0000-000004020000}"/>
    <cellStyle name="標準 14 4 3 2 2 2" xfId="2326" xr:uid="{4763F68F-3342-4E34-BBC8-204C90898190}"/>
    <cellStyle name="標準 14 4 3 2 3" xfId="1744" xr:uid="{A4AEE7AF-F5D7-4F97-A49F-138926B5E080}"/>
    <cellStyle name="標準 14 4 3 3" xfId="870" xr:uid="{00000000-0005-0000-0000-000005020000}"/>
    <cellStyle name="標準 14 4 3 3 2" xfId="2035" xr:uid="{21FA1C00-F075-48C1-8FD7-6812FEA98750}"/>
    <cellStyle name="標準 14 4 3 4" xfId="1453" xr:uid="{47D09FFF-B320-47C2-98CE-902CE6173E0F}"/>
    <cellStyle name="標準 14 4 4" xfId="418" xr:uid="{00000000-0005-0000-0000-000006020000}"/>
    <cellStyle name="標準 14 4 4 2" xfId="1003" xr:uid="{00000000-0005-0000-0000-000007020000}"/>
    <cellStyle name="標準 14 4 4 2 2" xfId="2168" xr:uid="{2AE791BD-0A73-467F-91C4-6B16A97BA612}"/>
    <cellStyle name="標準 14 4 4 3" xfId="1586" xr:uid="{7FB021DF-8C68-4469-AB46-BE45436CCBF4}"/>
    <cellStyle name="標準 14 4 5" xfId="712" xr:uid="{00000000-0005-0000-0000-000008020000}"/>
    <cellStyle name="標準 14 4 5 2" xfId="1877" xr:uid="{3885D776-A560-44F6-8132-3D7518D0F1C2}"/>
    <cellStyle name="標準 14 4 6" xfId="2459" xr:uid="{671BABAF-F8E5-491D-9B64-6EEFB06A1DCD}"/>
    <cellStyle name="標準 14 4 7" xfId="1295" xr:uid="{9F4CBE79-17A5-4946-BB8E-92D00114F16C}"/>
    <cellStyle name="標準 14 5" xfId="175" xr:uid="{00000000-0005-0000-0000-000009020000}"/>
    <cellStyle name="標準 14 5 2" xfId="467" xr:uid="{00000000-0005-0000-0000-00000A020000}"/>
    <cellStyle name="標準 14 5 2 2" xfId="1052" xr:uid="{00000000-0005-0000-0000-00000B020000}"/>
    <cellStyle name="標準 14 5 2 2 2" xfId="2217" xr:uid="{47C149A0-AF5B-4B35-912D-1BD177ED48F7}"/>
    <cellStyle name="標準 14 5 2 3" xfId="1635" xr:uid="{4CD63693-FF24-4E90-A976-E9F0891C8D33}"/>
    <cellStyle name="標準 14 5 3" xfId="761" xr:uid="{00000000-0005-0000-0000-00000C020000}"/>
    <cellStyle name="標準 14 5 3 2" xfId="1926" xr:uid="{5AFA87B4-BCBB-4255-AFDF-13975B722D65}"/>
    <cellStyle name="標準 14 5 4" xfId="1344" xr:uid="{7758C24E-95F0-4D91-9D1F-865F778248F6}"/>
    <cellStyle name="標準 14 6" xfId="286" xr:uid="{00000000-0005-0000-0000-00000D020000}"/>
    <cellStyle name="標準 14 6 2" xfId="577" xr:uid="{00000000-0005-0000-0000-00000E020000}"/>
    <cellStyle name="標準 14 6 2 2" xfId="1162" xr:uid="{00000000-0005-0000-0000-00000F020000}"/>
    <cellStyle name="標準 14 6 2 2 2" xfId="2327" xr:uid="{5237DB81-2423-4F63-9227-7E2C7948F04F}"/>
    <cellStyle name="標準 14 6 2 3" xfId="1745" xr:uid="{4E8D3EC0-E124-4700-82FA-05E671CA1A29}"/>
    <cellStyle name="標準 14 6 3" xfId="871" xr:uid="{00000000-0005-0000-0000-000010020000}"/>
    <cellStyle name="標準 14 6 3 2" xfId="2036" xr:uid="{BB6A2F1C-D7C2-4F74-8288-1A7771DA2301}"/>
    <cellStyle name="標準 14 6 4" xfId="1454" xr:uid="{E537E880-FBD6-4D51-BF6A-88E7A8ACE5F7}"/>
    <cellStyle name="標準 14 7" xfId="370" xr:uid="{00000000-0005-0000-0000-000011020000}"/>
    <cellStyle name="標準 14 7 2" xfId="955" xr:uid="{00000000-0005-0000-0000-000012020000}"/>
    <cellStyle name="標準 14 7 2 2" xfId="2120" xr:uid="{F65F463C-9E82-4F80-B077-1653BA60D82E}"/>
    <cellStyle name="標準 14 7 3" xfId="1538" xr:uid="{FC71FEBE-13AE-469C-8404-64D50329782D}"/>
    <cellStyle name="標準 14 8" xfId="663" xr:uid="{00000000-0005-0000-0000-000013020000}"/>
    <cellStyle name="標準 14 8 2" xfId="1829" xr:uid="{35295D9D-6A3D-4853-A5BA-A4E1B0DA4FF8}"/>
    <cellStyle name="標準 14 9" xfId="2411" xr:uid="{C73E4759-30F1-47C9-9A70-FA6795023A75}"/>
    <cellStyle name="標準 15" xfId="145" xr:uid="{00000000-0005-0000-0000-000014020000}"/>
    <cellStyle name="標準 16" xfId="144" xr:uid="{00000000-0005-0000-0000-000015020000}"/>
    <cellStyle name="標準 17" xfId="633" xr:uid="{00000000-0005-0000-0000-000016020000}"/>
    <cellStyle name="標準 2" xfId="5" xr:uid="{00000000-0005-0000-0000-000017020000}"/>
    <cellStyle name="標準 2 2" xfId="6" xr:uid="{00000000-0005-0000-0000-000018020000}"/>
    <cellStyle name="標準 2 2 2" xfId="7" xr:uid="{00000000-0005-0000-0000-000019020000}"/>
    <cellStyle name="標準 2 2_★H25補正 ＺＥＢ 様式及び作成要領 記入例(2)　（書類関係②）システム提案概要" xfId="14" xr:uid="{00000000-0005-0000-0000-00001A020000}"/>
    <cellStyle name="標準 2 3" xfId="8" xr:uid="{00000000-0005-0000-0000-00001B020000}"/>
    <cellStyle name="標準 2 3 2" xfId="9" xr:uid="{00000000-0005-0000-0000-00001C020000}"/>
    <cellStyle name="標準 2 3_★H25補正 ＺＥＢ 様式及び作成要領 記入例(2)　（書類関係②）システム提案概要" xfId="15" xr:uid="{00000000-0005-0000-0000-00001D020000}"/>
    <cellStyle name="標準 2 4" xfId="10" xr:uid="{00000000-0005-0000-0000-00001E020000}"/>
    <cellStyle name="標準 2 5" xfId="21" xr:uid="{00000000-0005-0000-0000-00001F020000}"/>
    <cellStyle name="標準 2 5 2" xfId="122" xr:uid="{00000000-0005-0000-0000-000020020000}"/>
    <cellStyle name="標準 2 6" xfId="121" xr:uid="{00000000-0005-0000-0000-000021020000}"/>
    <cellStyle name="標準 2_★H25補正 ＺＥＢ 様式及び作成要領 記入例(2)　（書類関係②）システム提案概要" xfId="16" xr:uid="{00000000-0005-0000-0000-000022020000}"/>
    <cellStyle name="標準 3" xfId="11" xr:uid="{00000000-0005-0000-0000-000023020000}"/>
    <cellStyle name="標準 4" xfId="12" xr:uid="{00000000-0005-0000-0000-000024020000}"/>
    <cellStyle name="標準 4 2" xfId="17" xr:uid="{00000000-0005-0000-0000-000025020000}"/>
    <cellStyle name="標準 4 3" xfId="19" xr:uid="{00000000-0005-0000-0000-000026020000}"/>
    <cellStyle name="標準 4 4" xfId="102" xr:uid="{00000000-0005-0000-0000-000027020000}"/>
    <cellStyle name="標準 4_★H25補正 ＺＥＢ 様式及び作成要領 記入例(2)　（書類関係②）システム提案概要" xfId="18" xr:uid="{00000000-0005-0000-0000-000028020000}"/>
    <cellStyle name="標準 5" xfId="22" xr:uid="{00000000-0005-0000-0000-000029020000}"/>
    <cellStyle name="標準 5 10" xfId="343" xr:uid="{00000000-0005-0000-0000-00002A020000}"/>
    <cellStyle name="標準 5 10 2" xfId="928" xr:uid="{00000000-0005-0000-0000-00002B020000}"/>
    <cellStyle name="標準 5 10 2 2" xfId="2093" xr:uid="{6D6F7497-4E96-4808-AE27-53DC8435C8C7}"/>
    <cellStyle name="標準 5 10 3" xfId="1511" xr:uid="{43CA64B6-9A4A-448C-A8E8-7B557C47F96E}"/>
    <cellStyle name="標準 5 11" xfId="636" xr:uid="{00000000-0005-0000-0000-00002C020000}"/>
    <cellStyle name="標準 5 11 2" xfId="1802" xr:uid="{295AC3D6-51BE-4164-A439-AE9526362D48}"/>
    <cellStyle name="標準 5 12" xfId="2384" xr:uid="{2D885408-0A50-44D6-A08C-C0372B10FB6E}"/>
    <cellStyle name="標準 5 13" xfId="1220" xr:uid="{83C01540-3986-4E8C-BAAF-4DCEDF209482}"/>
    <cellStyle name="標準 5 2" xfId="52" xr:uid="{00000000-0005-0000-0000-00002D020000}"/>
    <cellStyle name="標準 5 2 2" xfId="97" xr:uid="{00000000-0005-0000-0000-00002E020000}"/>
    <cellStyle name="標準 5 2 2 2" xfId="207" xr:uid="{00000000-0005-0000-0000-00002F020000}"/>
    <cellStyle name="標準 5 2 2 2 2" xfId="498" xr:uid="{00000000-0005-0000-0000-000030020000}"/>
    <cellStyle name="標準 5 2 2 2 2 2" xfId="1083" xr:uid="{00000000-0005-0000-0000-000031020000}"/>
    <cellStyle name="標準 5 2 2 2 2 2 2" xfId="2248" xr:uid="{831771E4-4DBF-45A2-A98B-B6420A45CF5B}"/>
    <cellStyle name="標準 5 2 2 2 2 3" xfId="1666" xr:uid="{30B42B8B-7613-41C6-AAA3-118D71A9BFA6}"/>
    <cellStyle name="標準 5 2 2 2 3" xfId="792" xr:uid="{00000000-0005-0000-0000-000032020000}"/>
    <cellStyle name="標準 5 2 2 2 3 2" xfId="1957" xr:uid="{51DB2E40-0B7C-49C1-8436-42B0D3F94B98}"/>
    <cellStyle name="標準 5 2 2 2 4" xfId="1375" xr:uid="{CF1F02A2-0A97-4911-B0F9-F1F75A949250}"/>
    <cellStyle name="標準 5 2 2 3" xfId="287" xr:uid="{00000000-0005-0000-0000-000033020000}"/>
    <cellStyle name="標準 5 2 2 3 2" xfId="578" xr:uid="{00000000-0005-0000-0000-000034020000}"/>
    <cellStyle name="標準 5 2 2 3 2 2" xfId="1163" xr:uid="{00000000-0005-0000-0000-000035020000}"/>
    <cellStyle name="標準 5 2 2 3 2 2 2" xfId="2328" xr:uid="{3AF80633-7BD7-4A17-B69A-E3394EB2D989}"/>
    <cellStyle name="標準 5 2 2 3 2 3" xfId="1746" xr:uid="{BCBE29AF-42E8-47F6-8985-3E09BD0AED33}"/>
    <cellStyle name="標準 5 2 2 3 3" xfId="872" xr:uid="{00000000-0005-0000-0000-000036020000}"/>
    <cellStyle name="標準 5 2 2 3 3 2" xfId="2037" xr:uid="{01FF41D1-68B9-4A4F-82C1-CFB3F52D5431}"/>
    <cellStyle name="標準 5 2 2 3 4" xfId="1455" xr:uid="{43B9E0B2-5BEB-4013-959E-8CE525F36096}"/>
    <cellStyle name="標準 5 2 2 4" xfId="401" xr:uid="{00000000-0005-0000-0000-000037020000}"/>
    <cellStyle name="標準 5 2 2 4 2" xfId="986" xr:uid="{00000000-0005-0000-0000-000038020000}"/>
    <cellStyle name="標準 5 2 2 4 2 2" xfId="2151" xr:uid="{DD67904A-BD7F-449E-9B22-5D57DD0E3A3C}"/>
    <cellStyle name="標準 5 2 2 4 3" xfId="1569" xr:uid="{1F904844-5BC1-4A9A-9246-BEBCA2713C28}"/>
    <cellStyle name="標準 5 2 2 5" xfId="695" xr:uid="{00000000-0005-0000-0000-000039020000}"/>
    <cellStyle name="標準 5 2 2 5 2" xfId="1860" xr:uid="{15FFE838-93B7-492C-978E-E58710E465D3}"/>
    <cellStyle name="標準 5 2 2 6" xfId="2442" xr:uid="{7519E1D1-5283-4B3E-82BB-F38D664AE44D}"/>
    <cellStyle name="標準 5 2 2 7" xfId="1278" xr:uid="{EF25FB52-B318-4C78-9C92-786F8ED4C517}"/>
    <cellStyle name="標準 5 2 3" xfId="124" xr:uid="{00000000-0005-0000-0000-00003A020000}"/>
    <cellStyle name="標準 5 2 3 2" xfId="226" xr:uid="{00000000-0005-0000-0000-00003B020000}"/>
    <cellStyle name="標準 5 2 3 2 2" xfId="517" xr:uid="{00000000-0005-0000-0000-00003C020000}"/>
    <cellStyle name="標準 5 2 3 2 2 2" xfId="1102" xr:uid="{00000000-0005-0000-0000-00003D020000}"/>
    <cellStyle name="標準 5 2 3 2 2 2 2" xfId="2267" xr:uid="{7701E2C7-3423-47FD-94E2-5466E5C150C5}"/>
    <cellStyle name="標準 5 2 3 2 2 3" xfId="1685" xr:uid="{C80D2FC6-6EA9-45E9-AB6B-E244B0BD541F}"/>
    <cellStyle name="標準 5 2 3 2 3" xfId="811" xr:uid="{00000000-0005-0000-0000-00003E020000}"/>
    <cellStyle name="標準 5 2 3 2 3 2" xfId="1976" xr:uid="{49D05DA6-7FA1-4A7F-AF12-0395940D2F1F}"/>
    <cellStyle name="標準 5 2 3 2 4" xfId="1394" xr:uid="{9FDC5143-DE67-4248-A769-3C55E9E0A9A7}"/>
    <cellStyle name="標準 5 2 3 3" xfId="288" xr:uid="{00000000-0005-0000-0000-00003F020000}"/>
    <cellStyle name="標準 5 2 3 3 2" xfId="579" xr:uid="{00000000-0005-0000-0000-000040020000}"/>
    <cellStyle name="標準 5 2 3 3 2 2" xfId="1164" xr:uid="{00000000-0005-0000-0000-000041020000}"/>
    <cellStyle name="標準 5 2 3 3 2 2 2" xfId="2329" xr:uid="{3F297277-8588-485A-8D95-AD5E0B344A32}"/>
    <cellStyle name="標準 5 2 3 3 2 3" xfId="1747" xr:uid="{94FDBC67-BA3E-4CF8-8C5E-D62233AE4635}"/>
    <cellStyle name="標準 5 2 3 3 3" xfId="873" xr:uid="{00000000-0005-0000-0000-000042020000}"/>
    <cellStyle name="標準 5 2 3 3 3 2" xfId="2038" xr:uid="{88348CC9-47AC-4FD7-8826-3DCA48C2BD25}"/>
    <cellStyle name="標準 5 2 3 3 4" xfId="1456" xr:uid="{B3531F30-C530-4854-8B9C-9CDA72482D93}"/>
    <cellStyle name="標準 5 2 3 4" xfId="420" xr:uid="{00000000-0005-0000-0000-000043020000}"/>
    <cellStyle name="標準 5 2 3 4 2" xfId="1005" xr:uid="{00000000-0005-0000-0000-000044020000}"/>
    <cellStyle name="標準 5 2 3 4 2 2" xfId="2170" xr:uid="{376695FB-72A2-43C9-8645-42F525E8EA16}"/>
    <cellStyle name="標準 5 2 3 4 3" xfId="1588" xr:uid="{44B5E19D-2BCC-4B7A-8E14-996B3628107B}"/>
    <cellStyle name="標準 5 2 3 5" xfId="714" xr:uid="{00000000-0005-0000-0000-000045020000}"/>
    <cellStyle name="標準 5 2 3 5 2" xfId="1879" xr:uid="{ECE2DEC7-4B59-4F68-A10D-F4D4FFD8C1BA}"/>
    <cellStyle name="標準 5 2 3 6" xfId="2461" xr:uid="{CED53265-AF9E-4C9E-9C62-C03032FC9DE7}"/>
    <cellStyle name="標準 5 2 3 7" xfId="1297" xr:uid="{ED985CF1-4A2C-4792-92BE-8C18D367AC42}"/>
    <cellStyle name="標準 5 2 4" xfId="174" xr:uid="{00000000-0005-0000-0000-000046020000}"/>
    <cellStyle name="標準 5 2 4 2" xfId="466" xr:uid="{00000000-0005-0000-0000-000047020000}"/>
    <cellStyle name="標準 5 2 4 2 2" xfId="1051" xr:uid="{00000000-0005-0000-0000-000048020000}"/>
    <cellStyle name="標準 5 2 4 2 2 2" xfId="2216" xr:uid="{468C15AF-192E-4F97-92D7-533456333081}"/>
    <cellStyle name="標準 5 2 4 2 3" xfId="1634" xr:uid="{C84D7663-444E-4DE2-B368-3FEDF2774BEC}"/>
    <cellStyle name="標準 5 2 4 3" xfId="760" xr:uid="{00000000-0005-0000-0000-000049020000}"/>
    <cellStyle name="標準 5 2 4 3 2" xfId="1925" xr:uid="{5F8D5686-919D-499C-878E-F11E28F1BEB0}"/>
    <cellStyle name="標準 5 2 4 4" xfId="1343" xr:uid="{00F7343F-00E6-4242-94A3-9643C78AF202}"/>
    <cellStyle name="標準 5 2 5" xfId="289" xr:uid="{00000000-0005-0000-0000-00004A020000}"/>
    <cellStyle name="標準 5 2 5 2" xfId="580" xr:uid="{00000000-0005-0000-0000-00004B020000}"/>
    <cellStyle name="標準 5 2 5 2 2" xfId="1165" xr:uid="{00000000-0005-0000-0000-00004C020000}"/>
    <cellStyle name="標準 5 2 5 2 2 2" xfId="2330" xr:uid="{68C979BB-0EBD-43D7-B5AF-8136B53FCEFB}"/>
    <cellStyle name="標準 5 2 5 2 3" xfId="1748" xr:uid="{AB879050-A91C-4706-9EDD-439B986B7D49}"/>
    <cellStyle name="標準 5 2 5 3" xfId="874" xr:uid="{00000000-0005-0000-0000-00004D020000}"/>
    <cellStyle name="標準 5 2 5 3 2" xfId="2039" xr:uid="{7B2B2119-4258-486D-A2D3-55A4AA220E94}"/>
    <cellStyle name="標準 5 2 5 4" xfId="1457" xr:uid="{425DEF66-1D8B-4E3B-8174-680DB1D50109}"/>
    <cellStyle name="標準 5 2 6" xfId="369" xr:uid="{00000000-0005-0000-0000-00004E020000}"/>
    <cellStyle name="標準 5 2 6 2" xfId="954" xr:uid="{00000000-0005-0000-0000-00004F020000}"/>
    <cellStyle name="標準 5 2 6 2 2" xfId="2119" xr:uid="{824DB9D7-D7BD-44D5-9A63-893CA7B93B75}"/>
    <cellStyle name="標準 5 2 6 3" xfId="1537" xr:uid="{1177BDBF-EC56-448D-931B-E0CD902EA8D2}"/>
    <cellStyle name="標準 5 2 7" xfId="662" xr:uid="{00000000-0005-0000-0000-000050020000}"/>
    <cellStyle name="標準 5 2 7 2" xfId="1828" xr:uid="{37ABDDCA-9096-4C31-A086-833C94F4FB49}"/>
    <cellStyle name="標準 5 2 8" xfId="2410" xr:uid="{E7192485-F84D-44BC-9124-5ADC08CD7499}"/>
    <cellStyle name="標準 5 2 9" xfId="1246" xr:uid="{4583C8F8-7755-4C63-A2A4-0006ED721878}"/>
    <cellStyle name="標準 5 3" xfId="39" xr:uid="{00000000-0005-0000-0000-000051020000}"/>
    <cellStyle name="標準 5 3 2" xfId="84" xr:uid="{00000000-0005-0000-0000-000052020000}"/>
    <cellStyle name="標準 5 3 2 2" xfId="194" xr:uid="{00000000-0005-0000-0000-000053020000}"/>
    <cellStyle name="標準 5 3 2 2 2" xfId="485" xr:uid="{00000000-0005-0000-0000-000054020000}"/>
    <cellStyle name="標準 5 3 2 2 2 2" xfId="1070" xr:uid="{00000000-0005-0000-0000-000055020000}"/>
    <cellStyle name="標準 5 3 2 2 2 2 2" xfId="2235" xr:uid="{F604D803-CD16-4275-BA9A-8DE5195FED41}"/>
    <cellStyle name="標準 5 3 2 2 2 3" xfId="1653" xr:uid="{E311F05A-66F4-4313-A293-B3DC77C473AF}"/>
    <cellStyle name="標準 5 3 2 2 3" xfId="779" xr:uid="{00000000-0005-0000-0000-000056020000}"/>
    <cellStyle name="標準 5 3 2 2 3 2" xfId="1944" xr:uid="{7451FECA-D1B8-48FF-837E-3BE102911101}"/>
    <cellStyle name="標準 5 3 2 2 4" xfId="1362" xr:uid="{E63B21A4-E439-4A92-8FF2-4CD43A405879}"/>
    <cellStyle name="標準 5 3 2 3" xfId="290" xr:uid="{00000000-0005-0000-0000-000057020000}"/>
    <cellStyle name="標準 5 3 2 3 2" xfId="581" xr:uid="{00000000-0005-0000-0000-000058020000}"/>
    <cellStyle name="標準 5 3 2 3 2 2" xfId="1166" xr:uid="{00000000-0005-0000-0000-000059020000}"/>
    <cellStyle name="標準 5 3 2 3 2 2 2" xfId="2331" xr:uid="{B3AA4297-B24B-4443-B254-8EAD508E3085}"/>
    <cellStyle name="標準 5 3 2 3 2 3" xfId="1749" xr:uid="{37035E41-FA8F-4EE5-81D6-4A4C4A99F1DA}"/>
    <cellStyle name="標準 5 3 2 3 3" xfId="875" xr:uid="{00000000-0005-0000-0000-00005A020000}"/>
    <cellStyle name="標準 5 3 2 3 3 2" xfId="2040" xr:uid="{D8B64104-E5A7-47B8-87BC-F103ED083E24}"/>
    <cellStyle name="標準 5 3 2 3 4" xfId="1458" xr:uid="{CEF9A1AC-BC8A-41F0-9E56-23C329F16B13}"/>
    <cellStyle name="標準 5 3 2 4" xfId="388" xr:uid="{00000000-0005-0000-0000-00005B020000}"/>
    <cellStyle name="標準 5 3 2 4 2" xfId="973" xr:uid="{00000000-0005-0000-0000-00005C020000}"/>
    <cellStyle name="標準 5 3 2 4 2 2" xfId="2138" xr:uid="{D645977D-1AC0-4FB6-BF24-BBEBA13522BB}"/>
    <cellStyle name="標準 5 3 2 4 3" xfId="1556" xr:uid="{72033FEC-F3E4-4732-954F-D0032AA76124}"/>
    <cellStyle name="標準 5 3 2 5" xfId="682" xr:uid="{00000000-0005-0000-0000-00005D020000}"/>
    <cellStyle name="標準 5 3 2 5 2" xfId="1847" xr:uid="{5035D955-F36B-4C13-81F1-48C8CF553ECB}"/>
    <cellStyle name="標準 5 3 2 6" xfId="2429" xr:uid="{5C534B5E-AD31-4D10-89EE-501B652E89EE}"/>
    <cellStyle name="標準 5 3 2 7" xfId="1265" xr:uid="{EA940357-B191-4A3B-ABE8-333121E641EC}"/>
    <cellStyle name="標準 5 3 3" xfId="125" xr:uid="{00000000-0005-0000-0000-00005E020000}"/>
    <cellStyle name="標準 5 3 3 2" xfId="227" xr:uid="{00000000-0005-0000-0000-00005F020000}"/>
    <cellStyle name="標準 5 3 3 2 2" xfId="518" xr:uid="{00000000-0005-0000-0000-000060020000}"/>
    <cellStyle name="標準 5 3 3 2 2 2" xfId="1103" xr:uid="{00000000-0005-0000-0000-000061020000}"/>
    <cellStyle name="標準 5 3 3 2 2 2 2" xfId="2268" xr:uid="{71473B80-7CD8-4B60-81DB-559D6F53A30E}"/>
    <cellStyle name="標準 5 3 3 2 2 3" xfId="1686" xr:uid="{7595954A-1AFA-4BD1-A57F-AABB37E69642}"/>
    <cellStyle name="標準 5 3 3 2 3" xfId="812" xr:uid="{00000000-0005-0000-0000-000062020000}"/>
    <cellStyle name="標準 5 3 3 2 3 2" xfId="1977" xr:uid="{7795468E-C3DA-4A12-8E76-DFDE9A2876B3}"/>
    <cellStyle name="標準 5 3 3 2 4" xfId="1395" xr:uid="{EDECF9ED-78F7-46A4-9326-D030BA6D8C29}"/>
    <cellStyle name="標準 5 3 3 3" xfId="291" xr:uid="{00000000-0005-0000-0000-000063020000}"/>
    <cellStyle name="標準 5 3 3 3 2" xfId="582" xr:uid="{00000000-0005-0000-0000-000064020000}"/>
    <cellStyle name="標準 5 3 3 3 2 2" xfId="1167" xr:uid="{00000000-0005-0000-0000-000065020000}"/>
    <cellStyle name="標準 5 3 3 3 2 2 2" xfId="2332" xr:uid="{37FAC058-BDF4-4378-8360-8B77FC97F5B3}"/>
    <cellStyle name="標準 5 3 3 3 2 3" xfId="1750" xr:uid="{1BE88A44-F04A-4065-8A14-1314DE675419}"/>
    <cellStyle name="標準 5 3 3 3 3" xfId="876" xr:uid="{00000000-0005-0000-0000-000066020000}"/>
    <cellStyle name="標準 5 3 3 3 3 2" xfId="2041" xr:uid="{E6C76EEE-BF3D-44E4-AED1-483D3326A9C7}"/>
    <cellStyle name="標準 5 3 3 3 4" xfId="1459" xr:uid="{792988E4-7E72-44B5-A488-6C63433657C0}"/>
    <cellStyle name="標準 5 3 3 4" xfId="421" xr:uid="{00000000-0005-0000-0000-000067020000}"/>
    <cellStyle name="標準 5 3 3 4 2" xfId="1006" xr:uid="{00000000-0005-0000-0000-000068020000}"/>
    <cellStyle name="標準 5 3 3 4 2 2" xfId="2171" xr:uid="{AE724881-3AF5-4007-868C-3ADA5D18D2E4}"/>
    <cellStyle name="標準 5 3 3 4 3" xfId="1589" xr:uid="{67C2EE92-8424-4AC8-A651-8CA68D6E6AB5}"/>
    <cellStyle name="標準 5 3 3 5" xfId="715" xr:uid="{00000000-0005-0000-0000-000069020000}"/>
    <cellStyle name="標準 5 3 3 5 2" xfId="1880" xr:uid="{87AC0C6B-1A1C-4B77-9A27-AD5C65FB319E}"/>
    <cellStyle name="標準 5 3 3 6" xfId="2462" xr:uid="{4ED123E2-90E1-42A8-BE48-3B9CDD015300}"/>
    <cellStyle name="標準 5 3 3 7" xfId="1298" xr:uid="{E0950B11-A15B-41BB-AD82-E6F0330A538B}"/>
    <cellStyle name="標準 5 3 4" xfId="161" xr:uid="{00000000-0005-0000-0000-00006A020000}"/>
    <cellStyle name="標準 5 3 4 2" xfId="453" xr:uid="{00000000-0005-0000-0000-00006B020000}"/>
    <cellStyle name="標準 5 3 4 2 2" xfId="1038" xr:uid="{00000000-0005-0000-0000-00006C020000}"/>
    <cellStyle name="標準 5 3 4 2 2 2" xfId="2203" xr:uid="{1F57B897-F3D1-4DF8-8BAD-BD3027D961D5}"/>
    <cellStyle name="標準 5 3 4 2 3" xfId="1621" xr:uid="{CB1C06AE-C08E-4740-B8FD-67ACCED1C609}"/>
    <cellStyle name="標準 5 3 4 3" xfId="747" xr:uid="{00000000-0005-0000-0000-00006D020000}"/>
    <cellStyle name="標準 5 3 4 3 2" xfId="1912" xr:uid="{0EE682BF-E87B-4C97-BB4F-767F8DF245F4}"/>
    <cellStyle name="標準 5 3 4 4" xfId="1330" xr:uid="{D8B95EA6-784C-4384-97E2-8F2AB2E23F18}"/>
    <cellStyle name="標準 5 3 5" xfId="292" xr:uid="{00000000-0005-0000-0000-00006E020000}"/>
    <cellStyle name="標準 5 3 5 2" xfId="583" xr:uid="{00000000-0005-0000-0000-00006F020000}"/>
    <cellStyle name="標準 5 3 5 2 2" xfId="1168" xr:uid="{00000000-0005-0000-0000-000070020000}"/>
    <cellStyle name="標準 5 3 5 2 2 2" xfId="2333" xr:uid="{AEFDDBD4-CD22-4DC2-99B0-AC5545E2E447}"/>
    <cellStyle name="標準 5 3 5 2 3" xfId="1751" xr:uid="{ADA71C3F-4D45-45DD-A4EC-4D6728F81115}"/>
    <cellStyle name="標準 5 3 5 3" xfId="877" xr:uid="{00000000-0005-0000-0000-000071020000}"/>
    <cellStyle name="標準 5 3 5 3 2" xfId="2042" xr:uid="{88EC9C85-3039-4894-B84E-22737F507DAB}"/>
    <cellStyle name="標準 5 3 5 4" xfId="1460" xr:uid="{0A48BC6C-2038-47D8-B4AD-5E0D9C640807}"/>
    <cellStyle name="標準 5 3 6" xfId="356" xr:uid="{00000000-0005-0000-0000-000072020000}"/>
    <cellStyle name="標準 5 3 6 2" xfId="941" xr:uid="{00000000-0005-0000-0000-000073020000}"/>
    <cellStyle name="標準 5 3 6 2 2" xfId="2106" xr:uid="{861F1A34-5FFC-4E44-96C1-62B89343EC07}"/>
    <cellStyle name="標準 5 3 6 3" xfId="1524" xr:uid="{3B5367CD-EBFE-46C7-AC94-5FB8643727CF}"/>
    <cellStyle name="標準 5 3 7" xfId="649" xr:uid="{00000000-0005-0000-0000-000074020000}"/>
    <cellStyle name="標準 5 3 7 2" xfId="1815" xr:uid="{2C518EDC-161D-4559-B9EF-2640582A0FC1}"/>
    <cellStyle name="標準 5 3 8" xfId="2397" xr:uid="{35F638A8-650C-482C-A52F-4F712A4EC8E9}"/>
    <cellStyle name="標準 5 3 9" xfId="1233" xr:uid="{59E16861-E7D3-4879-8DC6-A0CFD2BCE8B1}"/>
    <cellStyle name="標準 5 4" xfId="64" xr:uid="{00000000-0005-0000-0000-000075020000}"/>
    <cellStyle name="標準 5 4 2" xfId="99" xr:uid="{00000000-0005-0000-0000-000076020000}"/>
    <cellStyle name="標準 5 4 2 2" xfId="209" xr:uid="{00000000-0005-0000-0000-000077020000}"/>
    <cellStyle name="標準 5 4 2 2 2" xfId="500" xr:uid="{00000000-0005-0000-0000-000078020000}"/>
    <cellStyle name="標準 5 4 2 2 2 2" xfId="1085" xr:uid="{00000000-0005-0000-0000-000079020000}"/>
    <cellStyle name="標準 5 4 2 2 2 2 2" xfId="2250" xr:uid="{14B82F2C-6B2A-4BFA-8541-2C8265D12B19}"/>
    <cellStyle name="標準 5 4 2 2 2 3" xfId="1668" xr:uid="{BA753D44-CF63-4F39-A327-4A22F7EE16AB}"/>
    <cellStyle name="標準 5 4 2 2 3" xfId="794" xr:uid="{00000000-0005-0000-0000-00007A020000}"/>
    <cellStyle name="標準 5 4 2 2 3 2" xfId="1959" xr:uid="{40A585C8-86B3-4034-B032-E5865FFADD29}"/>
    <cellStyle name="標準 5 4 2 2 4" xfId="1377" xr:uid="{14D4A0EA-6638-4516-A763-2488035ED9F4}"/>
    <cellStyle name="標準 5 4 2 3" xfId="293" xr:uid="{00000000-0005-0000-0000-00007B020000}"/>
    <cellStyle name="標準 5 4 2 3 2" xfId="584" xr:uid="{00000000-0005-0000-0000-00007C020000}"/>
    <cellStyle name="標準 5 4 2 3 2 2" xfId="1169" xr:uid="{00000000-0005-0000-0000-00007D020000}"/>
    <cellStyle name="標準 5 4 2 3 2 2 2" xfId="2334" xr:uid="{8EB57CAE-F17F-4F48-A35F-0AFFD1B4E619}"/>
    <cellStyle name="標準 5 4 2 3 2 3" xfId="1752" xr:uid="{7F852D04-8233-4782-8D22-FAC5658B2ACE}"/>
    <cellStyle name="標準 5 4 2 3 3" xfId="878" xr:uid="{00000000-0005-0000-0000-00007E020000}"/>
    <cellStyle name="標準 5 4 2 3 3 2" xfId="2043" xr:uid="{E7BC1116-B690-4A44-A208-2130849232A4}"/>
    <cellStyle name="標準 5 4 2 3 4" xfId="1461" xr:uid="{47CF60AA-BCCE-44FA-B738-DCF1F5D7BC17}"/>
    <cellStyle name="標準 5 4 2 4" xfId="403" xr:uid="{00000000-0005-0000-0000-00007F020000}"/>
    <cellStyle name="標準 5 4 2 4 2" xfId="988" xr:uid="{00000000-0005-0000-0000-000080020000}"/>
    <cellStyle name="標準 5 4 2 4 2 2" xfId="2153" xr:uid="{EDEC27FB-4F1A-44FE-BB45-862CEE4AFA9E}"/>
    <cellStyle name="標準 5 4 2 4 3" xfId="1571" xr:uid="{4C9A4EFA-705D-40A4-80D3-91D311BEF20F}"/>
    <cellStyle name="標準 5 4 2 5" xfId="697" xr:uid="{00000000-0005-0000-0000-000081020000}"/>
    <cellStyle name="標準 5 4 2 5 2" xfId="1862" xr:uid="{48C2E434-1BE4-4131-AC98-D84744FF03D1}"/>
    <cellStyle name="標準 5 4 2 6" xfId="2444" xr:uid="{DCA22A41-57A2-42B0-A69C-95690C9E526B}"/>
    <cellStyle name="標準 5 4 2 7" xfId="1280" xr:uid="{09B1B2C9-86AB-47F7-9543-2FB6BF612B7D}"/>
    <cellStyle name="標準 5 4 3" xfId="126" xr:uid="{00000000-0005-0000-0000-000082020000}"/>
    <cellStyle name="標準 5 4 3 2" xfId="228" xr:uid="{00000000-0005-0000-0000-000083020000}"/>
    <cellStyle name="標準 5 4 3 2 2" xfId="519" xr:uid="{00000000-0005-0000-0000-000084020000}"/>
    <cellStyle name="標準 5 4 3 2 2 2" xfId="1104" xr:uid="{00000000-0005-0000-0000-000085020000}"/>
    <cellStyle name="標準 5 4 3 2 2 2 2" xfId="2269" xr:uid="{559D0FD9-A0CD-476A-9956-C58EF89EB6D6}"/>
    <cellStyle name="標準 5 4 3 2 2 3" xfId="1687" xr:uid="{6F581114-130A-48FE-997E-2BD861DCF388}"/>
    <cellStyle name="標準 5 4 3 2 3" xfId="813" xr:uid="{00000000-0005-0000-0000-000086020000}"/>
    <cellStyle name="標準 5 4 3 2 3 2" xfId="1978" xr:uid="{A41F2E72-E9F2-4F69-83D6-A5E0D199C39C}"/>
    <cellStyle name="標準 5 4 3 2 4" xfId="1396" xr:uid="{935CF70A-C063-4314-9116-FE6E0BB6FDEC}"/>
    <cellStyle name="標準 5 4 3 3" xfId="294" xr:uid="{00000000-0005-0000-0000-000087020000}"/>
    <cellStyle name="標準 5 4 3 3 2" xfId="585" xr:uid="{00000000-0005-0000-0000-000088020000}"/>
    <cellStyle name="標準 5 4 3 3 2 2" xfId="1170" xr:uid="{00000000-0005-0000-0000-000089020000}"/>
    <cellStyle name="標準 5 4 3 3 2 2 2" xfId="2335" xr:uid="{D45B3D86-1BF3-4F0F-A9EE-C36750B20DE8}"/>
    <cellStyle name="標準 5 4 3 3 2 3" xfId="1753" xr:uid="{E6A0CF37-DA15-4A07-999D-2109880E3317}"/>
    <cellStyle name="標準 5 4 3 3 3" xfId="879" xr:uid="{00000000-0005-0000-0000-00008A020000}"/>
    <cellStyle name="標準 5 4 3 3 3 2" xfId="2044" xr:uid="{E9E5B05D-37F3-4555-BEF1-A1527DD41361}"/>
    <cellStyle name="標準 5 4 3 3 4" xfId="1462" xr:uid="{74BF6BCA-1472-4B72-8391-732A3E91D299}"/>
    <cellStyle name="標準 5 4 3 4" xfId="422" xr:uid="{00000000-0005-0000-0000-00008B020000}"/>
    <cellStyle name="標準 5 4 3 4 2" xfId="1007" xr:uid="{00000000-0005-0000-0000-00008C020000}"/>
    <cellStyle name="標準 5 4 3 4 2 2" xfId="2172" xr:uid="{196992B2-AC90-4665-A78E-B68849B76025}"/>
    <cellStyle name="標準 5 4 3 4 3" xfId="1590" xr:uid="{FCD5136C-4E89-4DF6-9E47-3523B3AF5AB0}"/>
    <cellStyle name="標準 5 4 3 5" xfId="716" xr:uid="{00000000-0005-0000-0000-00008D020000}"/>
    <cellStyle name="標準 5 4 3 5 2" xfId="1881" xr:uid="{391C4DA7-9655-4152-AE1C-C53FDB804E56}"/>
    <cellStyle name="標準 5 4 3 6" xfId="2463" xr:uid="{01058075-9CC7-4C7F-A97F-A3072324D9CF}"/>
    <cellStyle name="標準 5 4 3 7" xfId="1299" xr:uid="{BC1ACCDF-B974-49EB-90A4-C11637130BCC}"/>
    <cellStyle name="標準 5 4 4" xfId="176" xr:uid="{00000000-0005-0000-0000-00008E020000}"/>
    <cellStyle name="標準 5 4 4 2" xfId="468" xr:uid="{00000000-0005-0000-0000-00008F020000}"/>
    <cellStyle name="標準 5 4 4 2 2" xfId="1053" xr:uid="{00000000-0005-0000-0000-000090020000}"/>
    <cellStyle name="標準 5 4 4 2 2 2" xfId="2218" xr:uid="{96A98C3D-3984-42C7-B551-2C3657AC35F6}"/>
    <cellStyle name="標準 5 4 4 2 3" xfId="1636" xr:uid="{FB252081-1400-4D6F-9740-C95995AC90E7}"/>
    <cellStyle name="標準 5 4 4 3" xfId="762" xr:uid="{00000000-0005-0000-0000-000091020000}"/>
    <cellStyle name="標準 5 4 4 3 2" xfId="1927" xr:uid="{B4E086D8-E199-49D2-90B2-C4217810B706}"/>
    <cellStyle name="標準 5 4 4 4" xfId="1345" xr:uid="{462D8072-677D-49A5-889B-CF9BE5B701F8}"/>
    <cellStyle name="標準 5 4 5" xfId="295" xr:uid="{00000000-0005-0000-0000-000092020000}"/>
    <cellStyle name="標準 5 4 5 2" xfId="586" xr:uid="{00000000-0005-0000-0000-000093020000}"/>
    <cellStyle name="標準 5 4 5 2 2" xfId="1171" xr:uid="{00000000-0005-0000-0000-000094020000}"/>
    <cellStyle name="標準 5 4 5 2 2 2" xfId="2336" xr:uid="{121BC34A-D6B8-473C-BB9D-C0ECED96382B}"/>
    <cellStyle name="標準 5 4 5 2 3" xfId="1754" xr:uid="{5CD57D3B-FCC2-41EA-8E2B-54A5FD459DBB}"/>
    <cellStyle name="標準 5 4 5 3" xfId="880" xr:uid="{00000000-0005-0000-0000-000095020000}"/>
    <cellStyle name="標準 5 4 5 3 2" xfId="2045" xr:uid="{96C486A4-89AA-46B7-843C-D8CA9D8B0012}"/>
    <cellStyle name="標準 5 4 5 4" xfId="1463" xr:uid="{3F029382-1707-480A-9473-A8E2FA9FB837}"/>
    <cellStyle name="標準 5 4 6" xfId="371" xr:uid="{00000000-0005-0000-0000-000096020000}"/>
    <cellStyle name="標準 5 4 6 2" xfId="956" xr:uid="{00000000-0005-0000-0000-000097020000}"/>
    <cellStyle name="標準 5 4 6 2 2" xfId="2121" xr:uid="{9748A285-5039-4D98-9BE7-4C53B1D996F2}"/>
    <cellStyle name="標準 5 4 6 3" xfId="1539" xr:uid="{B7CB5C19-E836-47B0-A7E1-535EFAE20238}"/>
    <cellStyle name="標準 5 4 7" xfId="664" xr:uid="{00000000-0005-0000-0000-000098020000}"/>
    <cellStyle name="標準 5 4 7 2" xfId="1830" xr:uid="{9262E4C6-7C3D-494C-9335-345CC0416AE4}"/>
    <cellStyle name="標準 5 4 8" xfId="2412" xr:uid="{4A0307E7-F1B9-4197-ACFE-6B50555F1D31}"/>
    <cellStyle name="標準 5 4 9" xfId="1248" xr:uid="{A8C24C76-EA65-473D-8757-CAC402AB3F12}"/>
    <cellStyle name="標準 5 5" xfId="68" xr:uid="{00000000-0005-0000-0000-000099020000}"/>
    <cellStyle name="標準 5 5 10" xfId="1250" xr:uid="{927FDEDF-5C55-4DDE-9ED8-C1D171339745}"/>
    <cellStyle name="標準 5 5 2" xfId="101" xr:uid="{00000000-0005-0000-0000-00009A020000}"/>
    <cellStyle name="標準 5 5 2 2" xfId="128" xr:uid="{00000000-0005-0000-0000-00009B020000}"/>
    <cellStyle name="標準 5 5 2 2 2" xfId="230" xr:uid="{00000000-0005-0000-0000-00009C020000}"/>
    <cellStyle name="標準 5 5 2 2 2 2" xfId="521" xr:uid="{00000000-0005-0000-0000-00009D020000}"/>
    <cellStyle name="標準 5 5 2 2 2 2 2" xfId="1106" xr:uid="{00000000-0005-0000-0000-00009E020000}"/>
    <cellStyle name="標準 5 5 2 2 2 2 2 2" xfId="2271" xr:uid="{CC2B4F54-DA52-47ED-A203-723642909D0E}"/>
    <cellStyle name="標準 5 5 2 2 2 2 3" xfId="1689" xr:uid="{94B6528A-AF71-4BDC-82DE-E10466931FD2}"/>
    <cellStyle name="標準 5 5 2 2 2 3" xfId="815" xr:uid="{00000000-0005-0000-0000-00009F020000}"/>
    <cellStyle name="標準 5 5 2 2 2 3 2" xfId="1980" xr:uid="{85977150-CEC0-4334-832B-D2C44750B535}"/>
    <cellStyle name="標準 5 5 2 2 2 4" xfId="1398" xr:uid="{961B4B8A-7B49-446A-A525-36E4BCB87F93}"/>
    <cellStyle name="標準 5 5 2 2 3" xfId="296" xr:uid="{00000000-0005-0000-0000-0000A0020000}"/>
    <cellStyle name="標準 5 5 2 2 3 2" xfId="587" xr:uid="{00000000-0005-0000-0000-0000A1020000}"/>
    <cellStyle name="標準 5 5 2 2 3 2 2" xfId="1172" xr:uid="{00000000-0005-0000-0000-0000A2020000}"/>
    <cellStyle name="標準 5 5 2 2 3 2 2 2" xfId="2337" xr:uid="{B6DC9397-39A0-4DCF-BB6E-C52768C260EA}"/>
    <cellStyle name="標準 5 5 2 2 3 2 3" xfId="1755" xr:uid="{BFB5D170-C737-4269-BA2E-901DB37688CE}"/>
    <cellStyle name="標準 5 5 2 2 3 3" xfId="881" xr:uid="{00000000-0005-0000-0000-0000A3020000}"/>
    <cellStyle name="標準 5 5 2 2 3 3 2" xfId="2046" xr:uid="{3346E88C-00AC-4F9A-9C7F-017FE5EAD5E3}"/>
    <cellStyle name="標準 5 5 2 2 3 4" xfId="1464" xr:uid="{390355FB-ED9B-455F-B7D6-D06AD17FE174}"/>
    <cellStyle name="標準 5 5 2 2 4" xfId="424" xr:uid="{00000000-0005-0000-0000-0000A4020000}"/>
    <cellStyle name="標準 5 5 2 2 4 2" xfId="1009" xr:uid="{00000000-0005-0000-0000-0000A5020000}"/>
    <cellStyle name="標準 5 5 2 2 4 2 2" xfId="2174" xr:uid="{D5BDFAFB-45E4-4D9D-A570-5C1DDC5FCDBA}"/>
    <cellStyle name="標準 5 5 2 2 4 3" xfId="1592" xr:uid="{E2DE44BE-E46A-492D-AB4E-22006C155AFF}"/>
    <cellStyle name="標準 5 5 2 2 5" xfId="718" xr:uid="{00000000-0005-0000-0000-0000A6020000}"/>
    <cellStyle name="標準 5 5 2 2 5 2" xfId="1883" xr:uid="{E9CC4BAE-97B7-4AC3-8709-A4448B95D4BB}"/>
    <cellStyle name="標準 5 5 2 2 6" xfId="2465" xr:uid="{14B3CF4B-9398-4CB3-B32A-961EC8FE3A5E}"/>
    <cellStyle name="標準 5 5 2 2 7" xfId="1301" xr:uid="{078402E5-6E05-4F23-BE36-67BA9C5D4D41}"/>
    <cellStyle name="標準 5 5 2 3" xfId="211" xr:uid="{00000000-0005-0000-0000-0000A7020000}"/>
    <cellStyle name="標準 5 5 2 3 2" xfId="502" xr:uid="{00000000-0005-0000-0000-0000A8020000}"/>
    <cellStyle name="標準 5 5 2 3 2 2" xfId="1087" xr:uid="{00000000-0005-0000-0000-0000A9020000}"/>
    <cellStyle name="標準 5 5 2 3 2 2 2" xfId="2252" xr:uid="{A6DB4BCE-7D47-421C-8D21-1FA9D9D99007}"/>
    <cellStyle name="標準 5 5 2 3 2 3" xfId="1670" xr:uid="{F491450F-18D7-46CA-A02D-4C8CF6867885}"/>
    <cellStyle name="標準 5 5 2 3 3" xfId="796" xr:uid="{00000000-0005-0000-0000-0000AA020000}"/>
    <cellStyle name="標準 5 5 2 3 3 2" xfId="1961" xr:uid="{EBFDCFC2-E190-42FC-88B8-C18D6D121B39}"/>
    <cellStyle name="標準 5 5 2 3 4" xfId="1379" xr:uid="{500D4493-841C-4880-B54F-BD02F8DFD12F}"/>
    <cellStyle name="標準 5 5 2 4" xfId="297" xr:uid="{00000000-0005-0000-0000-0000AB020000}"/>
    <cellStyle name="標準 5 5 2 4 2" xfId="588" xr:uid="{00000000-0005-0000-0000-0000AC020000}"/>
    <cellStyle name="標準 5 5 2 4 2 2" xfId="1173" xr:uid="{00000000-0005-0000-0000-0000AD020000}"/>
    <cellStyle name="標準 5 5 2 4 2 2 2" xfId="2338" xr:uid="{80B3700A-94BA-4227-B726-93401FCC8C6E}"/>
    <cellStyle name="標準 5 5 2 4 2 3" xfId="1756" xr:uid="{E37F54AF-1AE3-474B-A17C-3D73BE5E18AE}"/>
    <cellStyle name="標準 5 5 2 4 3" xfId="882" xr:uid="{00000000-0005-0000-0000-0000AE020000}"/>
    <cellStyle name="標準 5 5 2 4 3 2" xfId="2047" xr:uid="{17F0EC25-0AFD-4A6B-93FE-447ED1F7A320}"/>
    <cellStyle name="標準 5 5 2 4 4" xfId="1465" xr:uid="{FBFF5680-C1CE-4AE1-A252-4C0B29DE2D43}"/>
    <cellStyle name="標準 5 5 2 5" xfId="405" xr:uid="{00000000-0005-0000-0000-0000AF020000}"/>
    <cellStyle name="標準 5 5 2 5 2" xfId="990" xr:uid="{00000000-0005-0000-0000-0000B0020000}"/>
    <cellStyle name="標準 5 5 2 5 2 2" xfId="2155" xr:uid="{9007964B-3D7F-40C4-A57D-8CCCA414DAA4}"/>
    <cellStyle name="標準 5 5 2 5 3" xfId="1573" xr:uid="{BAF3505A-920E-42A2-ADD2-67A30CEBAED1}"/>
    <cellStyle name="標準 5 5 2 6" xfId="699" xr:uid="{00000000-0005-0000-0000-0000B1020000}"/>
    <cellStyle name="標準 5 5 2 6 2" xfId="1864" xr:uid="{25D4E4BC-8CEC-4948-BA0D-0B9AC7825A14}"/>
    <cellStyle name="標準 5 5 2 7" xfId="2446" xr:uid="{7C902FDD-E81F-4666-A918-FDABAF3C0F8F}"/>
    <cellStyle name="標準 5 5 2 8" xfId="1282" xr:uid="{0B8B3D97-C715-498E-8B97-A69B8E14A24F}"/>
    <cellStyle name="標準 5 5 3" xfId="129" xr:uid="{00000000-0005-0000-0000-0000B2020000}"/>
    <cellStyle name="標準 5 5 3 2" xfId="231" xr:uid="{00000000-0005-0000-0000-0000B3020000}"/>
    <cellStyle name="標準 5 5 3 2 2" xfId="522" xr:uid="{00000000-0005-0000-0000-0000B4020000}"/>
    <cellStyle name="標準 5 5 3 2 2 2" xfId="1107" xr:uid="{00000000-0005-0000-0000-0000B5020000}"/>
    <cellStyle name="標準 5 5 3 2 2 2 2" xfId="2272" xr:uid="{CE5A1E27-5447-41FE-80C7-713CE86A2145}"/>
    <cellStyle name="標準 5 5 3 2 2 3" xfId="1690" xr:uid="{709E33AD-9BD0-4567-8ECB-B6CF91075880}"/>
    <cellStyle name="標準 5 5 3 2 3" xfId="816" xr:uid="{00000000-0005-0000-0000-0000B6020000}"/>
    <cellStyle name="標準 5 5 3 2 3 2" xfId="1981" xr:uid="{86DAD99B-23EF-4A14-8A21-869C34B3F10B}"/>
    <cellStyle name="標準 5 5 3 2 4" xfId="1399" xr:uid="{4611B52A-B1C6-40EC-8ABB-2B5FC90F0B1F}"/>
    <cellStyle name="標準 5 5 3 3" xfId="298" xr:uid="{00000000-0005-0000-0000-0000B7020000}"/>
    <cellStyle name="標準 5 5 3 3 2" xfId="589" xr:uid="{00000000-0005-0000-0000-0000B8020000}"/>
    <cellStyle name="標準 5 5 3 3 2 2" xfId="1174" xr:uid="{00000000-0005-0000-0000-0000B9020000}"/>
    <cellStyle name="標準 5 5 3 3 2 2 2" xfId="2339" xr:uid="{29EC9D47-20BB-488B-8D29-AE5F81E5207E}"/>
    <cellStyle name="標準 5 5 3 3 2 3" xfId="1757" xr:uid="{DDE55794-93CA-4EFE-9CEE-3D7EC6F9B4ED}"/>
    <cellStyle name="標準 5 5 3 3 3" xfId="883" xr:uid="{00000000-0005-0000-0000-0000BA020000}"/>
    <cellStyle name="標準 5 5 3 3 3 2" xfId="2048" xr:uid="{E969A0A6-8474-446A-ADB8-8A44A60E0E30}"/>
    <cellStyle name="標準 5 5 3 3 4" xfId="1466" xr:uid="{31D91ACA-BA98-4919-B3A3-81FBC8F9DD8A}"/>
    <cellStyle name="標準 5 5 3 4" xfId="425" xr:uid="{00000000-0005-0000-0000-0000BB020000}"/>
    <cellStyle name="標準 5 5 3 4 2" xfId="1010" xr:uid="{00000000-0005-0000-0000-0000BC020000}"/>
    <cellStyle name="標準 5 5 3 4 2 2" xfId="2175" xr:uid="{8B6DAF3C-896E-4229-B920-EE23036DDB44}"/>
    <cellStyle name="標準 5 5 3 4 3" xfId="1593" xr:uid="{378DBAB2-EEC7-422D-94C7-1C92D08D5CA9}"/>
    <cellStyle name="標準 5 5 3 5" xfId="719" xr:uid="{00000000-0005-0000-0000-0000BD020000}"/>
    <cellStyle name="標準 5 5 3 5 2" xfId="1884" xr:uid="{77A089D3-014B-4464-A299-2A6840F23D63}"/>
    <cellStyle name="標準 5 5 3 6" xfId="2466" xr:uid="{FAF30FF2-BF19-4424-8069-EF92AAA5F5B9}"/>
    <cellStyle name="標準 5 5 3 7" xfId="1302" xr:uid="{5B62429B-0D16-4506-808D-B25C407D466C}"/>
    <cellStyle name="標準 5 5 4" xfId="127" xr:uid="{00000000-0005-0000-0000-0000BE020000}"/>
    <cellStyle name="標準 5 5 4 2" xfId="229" xr:uid="{00000000-0005-0000-0000-0000BF020000}"/>
    <cellStyle name="標準 5 5 4 2 2" xfId="520" xr:uid="{00000000-0005-0000-0000-0000C0020000}"/>
    <cellStyle name="標準 5 5 4 2 2 2" xfId="1105" xr:uid="{00000000-0005-0000-0000-0000C1020000}"/>
    <cellStyle name="標準 5 5 4 2 2 2 2" xfId="2270" xr:uid="{23F64FC9-2768-4A34-8BD3-B7924D02F8BE}"/>
    <cellStyle name="標準 5 5 4 2 2 3" xfId="1688" xr:uid="{2D305223-0DDA-485A-96BA-44A7A4D82B22}"/>
    <cellStyle name="標準 5 5 4 2 3" xfId="814" xr:uid="{00000000-0005-0000-0000-0000C2020000}"/>
    <cellStyle name="標準 5 5 4 2 3 2" xfId="1979" xr:uid="{4B064CAB-3C1A-4C0C-AD2B-3457CE6E582C}"/>
    <cellStyle name="標準 5 5 4 2 4" xfId="1397" xr:uid="{8CF6993D-2E3D-4744-B37D-12B838EAE3DA}"/>
    <cellStyle name="標準 5 5 4 3" xfId="299" xr:uid="{00000000-0005-0000-0000-0000C3020000}"/>
    <cellStyle name="標準 5 5 4 3 2" xfId="590" xr:uid="{00000000-0005-0000-0000-0000C4020000}"/>
    <cellStyle name="標準 5 5 4 3 2 2" xfId="1175" xr:uid="{00000000-0005-0000-0000-0000C5020000}"/>
    <cellStyle name="標準 5 5 4 3 2 2 2" xfId="2340" xr:uid="{648C4525-5944-4792-B3B5-3239CC22B241}"/>
    <cellStyle name="標準 5 5 4 3 2 3" xfId="1758" xr:uid="{E5552324-9F4C-426F-9425-AF5A42DC0FC2}"/>
    <cellStyle name="標準 5 5 4 3 3" xfId="884" xr:uid="{00000000-0005-0000-0000-0000C6020000}"/>
    <cellStyle name="標準 5 5 4 3 3 2" xfId="2049" xr:uid="{3174A988-8650-41FA-8B82-AE266110A5AB}"/>
    <cellStyle name="標準 5 5 4 3 4" xfId="1467" xr:uid="{7706D74F-61DD-48DC-A81E-ED2DD0FA2618}"/>
    <cellStyle name="標準 5 5 4 4" xfId="423" xr:uid="{00000000-0005-0000-0000-0000C7020000}"/>
    <cellStyle name="標準 5 5 4 4 2" xfId="1008" xr:uid="{00000000-0005-0000-0000-0000C8020000}"/>
    <cellStyle name="標準 5 5 4 4 2 2" xfId="2173" xr:uid="{3E885909-D19F-4E72-8294-CF4465EF8F63}"/>
    <cellStyle name="標準 5 5 4 4 3" xfId="1591" xr:uid="{919F8F66-011D-4E8B-A490-5917D9B3E192}"/>
    <cellStyle name="標準 5 5 4 5" xfId="717" xr:uid="{00000000-0005-0000-0000-0000C9020000}"/>
    <cellStyle name="標準 5 5 4 5 2" xfId="1882" xr:uid="{0A8F61B4-D8DD-43D4-90A9-4175680EBB01}"/>
    <cellStyle name="標準 5 5 4 6" xfId="2464" xr:uid="{AB29D8CB-319C-4CEF-BA18-4FAD08C18E12}"/>
    <cellStyle name="標準 5 5 4 7" xfId="1300" xr:uid="{F98ED88F-7010-483B-9562-530AE08B4EDC}"/>
    <cellStyle name="標準 5 5 5" xfId="178" xr:uid="{00000000-0005-0000-0000-0000CA020000}"/>
    <cellStyle name="標準 5 5 5 2" xfId="470" xr:uid="{00000000-0005-0000-0000-0000CB020000}"/>
    <cellStyle name="標準 5 5 5 2 2" xfId="1055" xr:uid="{00000000-0005-0000-0000-0000CC020000}"/>
    <cellStyle name="標準 5 5 5 2 2 2" xfId="2220" xr:uid="{B8E6B51D-2ADD-45CE-A681-62E6075B9C94}"/>
    <cellStyle name="標準 5 5 5 2 3" xfId="1638" xr:uid="{23D71B8F-1A05-468E-8ACA-A6E2D5233650}"/>
    <cellStyle name="標準 5 5 5 3" xfId="764" xr:uid="{00000000-0005-0000-0000-0000CD020000}"/>
    <cellStyle name="標準 5 5 5 3 2" xfId="1929" xr:uid="{538AA3EC-BD67-4C7B-86B7-7056F5CE0059}"/>
    <cellStyle name="標準 5 5 5 4" xfId="1347" xr:uid="{039380FC-41EA-4062-9507-EE19D479A4A2}"/>
    <cellStyle name="標準 5 5 6" xfId="300" xr:uid="{00000000-0005-0000-0000-0000CE020000}"/>
    <cellStyle name="標準 5 5 6 2" xfId="591" xr:uid="{00000000-0005-0000-0000-0000CF020000}"/>
    <cellStyle name="標準 5 5 6 2 2" xfId="1176" xr:uid="{00000000-0005-0000-0000-0000D0020000}"/>
    <cellStyle name="標準 5 5 6 2 2 2" xfId="2341" xr:uid="{6DBD74AD-3511-4336-B4AA-93A4590C7FDC}"/>
    <cellStyle name="標準 5 5 6 2 3" xfId="1759" xr:uid="{EB5840F6-58FB-4F71-9C50-6FA89A6E5CE4}"/>
    <cellStyle name="標準 5 5 6 3" xfId="885" xr:uid="{00000000-0005-0000-0000-0000D1020000}"/>
    <cellStyle name="標準 5 5 6 3 2" xfId="2050" xr:uid="{994B45A9-9BBA-46BE-ABDA-87B437A808D8}"/>
    <cellStyle name="標準 5 5 6 4" xfId="1468" xr:uid="{2C03CD7D-00F2-40D1-BA9A-2E29A965790E}"/>
    <cellStyle name="標準 5 5 7" xfId="373" xr:uid="{00000000-0005-0000-0000-0000D2020000}"/>
    <cellStyle name="標準 5 5 7 2" xfId="958" xr:uid="{00000000-0005-0000-0000-0000D3020000}"/>
    <cellStyle name="標準 5 5 7 2 2" xfId="2123" xr:uid="{0C47A108-7847-4512-AE06-15BC82B423C9}"/>
    <cellStyle name="標準 5 5 7 3" xfId="1541" xr:uid="{2C83A0A5-026C-49E9-9FE1-DA0D734978B1}"/>
    <cellStyle name="標準 5 5 8" xfId="666" xr:uid="{00000000-0005-0000-0000-0000D4020000}"/>
    <cellStyle name="標準 5 5 8 2" xfId="1832" xr:uid="{F0BDA764-A177-48CF-9267-980CD3B21A1A}"/>
    <cellStyle name="標準 5 5 9" xfId="2414" xr:uid="{DE6BA98D-3688-4F67-97F1-2F826871BEB2}"/>
    <cellStyle name="標準 5 6" xfId="71" xr:uid="{00000000-0005-0000-0000-0000D5020000}"/>
    <cellStyle name="標準 5 6 2" xfId="181" xr:uid="{00000000-0005-0000-0000-0000D6020000}"/>
    <cellStyle name="標準 5 6 2 2" xfId="472" xr:uid="{00000000-0005-0000-0000-0000D7020000}"/>
    <cellStyle name="標準 5 6 2 2 2" xfId="1057" xr:uid="{00000000-0005-0000-0000-0000D8020000}"/>
    <cellStyle name="標準 5 6 2 2 2 2" xfId="2222" xr:uid="{1EE123BF-0CFA-407D-ACB8-434C7F43F1AA}"/>
    <cellStyle name="標準 5 6 2 2 3" xfId="1640" xr:uid="{8B74A9B5-C8D4-4C7D-971D-C1B9E5344F57}"/>
    <cellStyle name="標準 5 6 2 3" xfId="766" xr:uid="{00000000-0005-0000-0000-0000D9020000}"/>
    <cellStyle name="標準 5 6 2 3 2" xfId="1931" xr:uid="{8FFE2F3B-C9ED-4BD5-ABFC-1E20B4D386A5}"/>
    <cellStyle name="標準 5 6 2 4" xfId="1349" xr:uid="{8869DC70-436E-4274-B2B4-1B02AFFB3124}"/>
    <cellStyle name="標準 5 6 3" xfId="301" xr:uid="{00000000-0005-0000-0000-0000DA020000}"/>
    <cellStyle name="標準 5 6 3 2" xfId="592" xr:uid="{00000000-0005-0000-0000-0000DB020000}"/>
    <cellStyle name="標準 5 6 3 2 2" xfId="1177" xr:uid="{00000000-0005-0000-0000-0000DC020000}"/>
    <cellStyle name="標準 5 6 3 2 2 2" xfId="2342" xr:uid="{6CB8BDD7-B550-4BCF-B6DF-4C34C2728259}"/>
    <cellStyle name="標準 5 6 3 2 3" xfId="1760" xr:uid="{BD3F9D15-078C-4A83-A9CA-4B9E2A25544D}"/>
    <cellStyle name="標準 5 6 3 3" xfId="886" xr:uid="{00000000-0005-0000-0000-0000DD020000}"/>
    <cellStyle name="標準 5 6 3 3 2" xfId="2051" xr:uid="{7EA2B6AF-1A66-42AF-8EFC-CBA09FA18071}"/>
    <cellStyle name="標準 5 6 3 4" xfId="1469" xr:uid="{A46DC6D4-CFDA-4A86-9774-BB181623A8EB}"/>
    <cellStyle name="標準 5 6 4" xfId="375" xr:uid="{00000000-0005-0000-0000-0000DE020000}"/>
    <cellStyle name="標準 5 6 4 2" xfId="960" xr:uid="{00000000-0005-0000-0000-0000DF020000}"/>
    <cellStyle name="標準 5 6 4 2 2" xfId="2125" xr:uid="{E1595A7B-ED36-4245-86F3-07759EEB4FEB}"/>
    <cellStyle name="標準 5 6 4 3" xfId="1543" xr:uid="{56D3B1E2-84B3-4A4E-B2A4-9317B8629135}"/>
    <cellStyle name="標準 5 6 5" xfId="669" xr:uid="{00000000-0005-0000-0000-0000E0020000}"/>
    <cellStyle name="標準 5 6 5 2" xfId="1834" xr:uid="{4559D641-5698-4F3C-8C3B-C83AD2D786F9}"/>
    <cellStyle name="標準 5 6 6" xfId="2416" xr:uid="{5BD003AB-11A5-46C0-B87E-CA13D1986B09}"/>
    <cellStyle name="標準 5 6 7" xfId="1252" xr:uid="{06094927-65B4-4623-A8AA-876019810352}"/>
    <cellStyle name="標準 5 7" xfId="123" xr:uid="{00000000-0005-0000-0000-0000E1020000}"/>
    <cellStyle name="標準 5 8" xfId="148" xr:uid="{00000000-0005-0000-0000-0000E2020000}"/>
    <cellStyle name="標準 5 8 2" xfId="440" xr:uid="{00000000-0005-0000-0000-0000E3020000}"/>
    <cellStyle name="標準 5 8 2 2" xfId="1025" xr:uid="{00000000-0005-0000-0000-0000E4020000}"/>
    <cellStyle name="標準 5 8 2 2 2" xfId="2190" xr:uid="{867B41F4-E876-4FA3-B3D3-901761663C31}"/>
    <cellStyle name="標準 5 8 2 3" xfId="1608" xr:uid="{FF7EF948-BE45-418D-BF4C-1E7F84FDA3DF}"/>
    <cellStyle name="標準 5 8 3" xfId="734" xr:uid="{00000000-0005-0000-0000-0000E5020000}"/>
    <cellStyle name="標準 5 8 3 2" xfId="1899" xr:uid="{A06BC602-BD70-47B6-8D06-B0E807CD5440}"/>
    <cellStyle name="標準 5 8 4" xfId="1317" xr:uid="{89417709-A67A-4A77-8731-93ADBDF03D7F}"/>
    <cellStyle name="標準 5 9" xfId="302" xr:uid="{00000000-0005-0000-0000-0000E6020000}"/>
    <cellStyle name="標準 5 9 2" xfId="593" xr:uid="{00000000-0005-0000-0000-0000E7020000}"/>
    <cellStyle name="標準 5 9 2 2" xfId="1178" xr:uid="{00000000-0005-0000-0000-0000E8020000}"/>
    <cellStyle name="標準 5 9 2 2 2" xfId="2343" xr:uid="{F3A55979-F321-4F58-A267-8E8C1D0AF385}"/>
    <cellStyle name="標準 5 9 2 3" xfId="1761" xr:uid="{85B62D28-AEEA-4289-AF06-4B09895ED389}"/>
    <cellStyle name="標準 5 9 3" xfId="887" xr:uid="{00000000-0005-0000-0000-0000E9020000}"/>
    <cellStyle name="標準 5 9 3 2" xfId="2052" xr:uid="{8AF31686-C619-4E1B-B89B-AA0276B18AB8}"/>
    <cellStyle name="標準 5 9 4" xfId="1470" xr:uid="{150DE214-D38F-44A9-AF62-373640DC6DA0}"/>
    <cellStyle name="標準 6" xfId="23" xr:uid="{00000000-0005-0000-0000-0000EA020000}"/>
    <cellStyle name="標準 6 10" xfId="2385" xr:uid="{B9120A21-A9CE-4CA2-947F-FF0162BA9194}"/>
    <cellStyle name="標準 6 11" xfId="1221" xr:uid="{1FDFFFB5-B32D-4BFE-8166-9A9D6B8D07E3}"/>
    <cellStyle name="標準 6 2" xfId="51" xr:uid="{00000000-0005-0000-0000-0000EB020000}"/>
    <cellStyle name="標準 6 2 2" xfId="96" xr:uid="{00000000-0005-0000-0000-0000EC020000}"/>
    <cellStyle name="標準 6 2 2 2" xfId="206" xr:uid="{00000000-0005-0000-0000-0000ED020000}"/>
    <cellStyle name="標準 6 2 2 2 2" xfId="497" xr:uid="{00000000-0005-0000-0000-0000EE020000}"/>
    <cellStyle name="標準 6 2 2 2 2 2" xfId="1082" xr:uid="{00000000-0005-0000-0000-0000EF020000}"/>
    <cellStyle name="標準 6 2 2 2 2 2 2" xfId="2247" xr:uid="{2E25F10C-A810-45F1-AA02-617D70542672}"/>
    <cellStyle name="標準 6 2 2 2 2 3" xfId="1665" xr:uid="{40DF6640-8A8E-4827-AC0D-D7E01EA9267F}"/>
    <cellStyle name="標準 6 2 2 2 3" xfId="791" xr:uid="{00000000-0005-0000-0000-0000F0020000}"/>
    <cellStyle name="標準 6 2 2 2 3 2" xfId="1956" xr:uid="{5DF5BA23-C11A-47D8-BF28-CB0C8F5D7A91}"/>
    <cellStyle name="標準 6 2 2 2 4" xfId="1374" xr:uid="{F3DF6099-5892-485E-BF18-50C28AEFE1AE}"/>
    <cellStyle name="標準 6 2 2 3" xfId="303" xr:uid="{00000000-0005-0000-0000-0000F1020000}"/>
    <cellStyle name="標準 6 2 2 3 2" xfId="594" xr:uid="{00000000-0005-0000-0000-0000F2020000}"/>
    <cellStyle name="標準 6 2 2 3 2 2" xfId="1179" xr:uid="{00000000-0005-0000-0000-0000F3020000}"/>
    <cellStyle name="標準 6 2 2 3 2 2 2" xfId="2344" xr:uid="{6FCD8F2F-AE86-4692-8D3A-60E230F417C8}"/>
    <cellStyle name="標準 6 2 2 3 2 3" xfId="1762" xr:uid="{62631DDC-5764-48CC-B7FB-68A085C2627C}"/>
    <cellStyle name="標準 6 2 2 3 3" xfId="888" xr:uid="{00000000-0005-0000-0000-0000F4020000}"/>
    <cellStyle name="標準 6 2 2 3 3 2" xfId="2053" xr:uid="{B23DB5DA-3A5E-4621-8202-C2D3F6D0B7AC}"/>
    <cellStyle name="標準 6 2 2 3 4" xfId="1471" xr:uid="{563DEFE7-3768-4C87-A66A-920064C4C5F4}"/>
    <cellStyle name="標準 6 2 2 4" xfId="400" xr:uid="{00000000-0005-0000-0000-0000F5020000}"/>
    <cellStyle name="標準 6 2 2 4 2" xfId="985" xr:uid="{00000000-0005-0000-0000-0000F6020000}"/>
    <cellStyle name="標準 6 2 2 4 2 2" xfId="2150" xr:uid="{1CE06D30-7F61-4163-812E-16F17FA28EC9}"/>
    <cellStyle name="標準 6 2 2 4 3" xfId="1568" xr:uid="{77F08AD5-6469-40F4-B41D-AC597BA7A3A0}"/>
    <cellStyle name="標準 6 2 2 5" xfId="694" xr:uid="{00000000-0005-0000-0000-0000F7020000}"/>
    <cellStyle name="標準 6 2 2 5 2" xfId="1859" xr:uid="{A958D334-E149-43F2-AD78-12D009EB9D14}"/>
    <cellStyle name="標準 6 2 2 6" xfId="2441" xr:uid="{A1B48164-CB73-4501-B20E-E8C909203B2C}"/>
    <cellStyle name="標準 6 2 2 7" xfId="1277" xr:uid="{80045091-D02F-4ABB-99C2-0650428EC66B}"/>
    <cellStyle name="標準 6 2 3" xfId="131" xr:uid="{00000000-0005-0000-0000-0000F8020000}"/>
    <cellStyle name="標準 6 2 3 2" xfId="233" xr:uid="{00000000-0005-0000-0000-0000F9020000}"/>
    <cellStyle name="標準 6 2 3 2 2" xfId="524" xr:uid="{00000000-0005-0000-0000-0000FA020000}"/>
    <cellStyle name="標準 6 2 3 2 2 2" xfId="1109" xr:uid="{00000000-0005-0000-0000-0000FB020000}"/>
    <cellStyle name="標準 6 2 3 2 2 2 2" xfId="2274" xr:uid="{CBA4513C-9458-4BE8-94CB-B036325B3FCB}"/>
    <cellStyle name="標準 6 2 3 2 2 3" xfId="1692" xr:uid="{AF6CFE62-DD93-4899-8CBD-6BD4ABC93232}"/>
    <cellStyle name="標準 6 2 3 2 3" xfId="818" xr:uid="{00000000-0005-0000-0000-0000FC020000}"/>
    <cellStyle name="標準 6 2 3 2 3 2" xfId="1983" xr:uid="{2CB91AFF-64B1-47EE-B6BF-E77F1274ABD5}"/>
    <cellStyle name="標準 6 2 3 2 4" xfId="1401" xr:uid="{15608F46-12DE-4631-8908-1791EFF784AE}"/>
    <cellStyle name="標準 6 2 3 3" xfId="304" xr:uid="{00000000-0005-0000-0000-0000FD020000}"/>
    <cellStyle name="標準 6 2 3 3 2" xfId="595" xr:uid="{00000000-0005-0000-0000-0000FE020000}"/>
    <cellStyle name="標準 6 2 3 3 2 2" xfId="1180" xr:uid="{00000000-0005-0000-0000-0000FF020000}"/>
    <cellStyle name="標準 6 2 3 3 2 2 2" xfId="2345" xr:uid="{9151A213-1FDF-4EAC-82A6-7377D5CE9B51}"/>
    <cellStyle name="標準 6 2 3 3 2 3" xfId="1763" xr:uid="{93D4A1A4-3D7E-4278-9A1B-84CEA57B1FA6}"/>
    <cellStyle name="標準 6 2 3 3 3" xfId="889" xr:uid="{00000000-0005-0000-0000-000000030000}"/>
    <cellStyle name="標準 6 2 3 3 3 2" xfId="2054" xr:uid="{56E8B13A-6397-4201-8782-7E2C2286451B}"/>
    <cellStyle name="標準 6 2 3 3 4" xfId="1472" xr:uid="{B82FA788-D468-4DA5-BE0F-56C1C84EF78B}"/>
    <cellStyle name="標準 6 2 3 4" xfId="427" xr:uid="{00000000-0005-0000-0000-000001030000}"/>
    <cellStyle name="標準 6 2 3 4 2" xfId="1012" xr:uid="{00000000-0005-0000-0000-000002030000}"/>
    <cellStyle name="標準 6 2 3 4 2 2" xfId="2177" xr:uid="{197D438B-710D-45D6-BD0C-8D43728EF693}"/>
    <cellStyle name="標準 6 2 3 4 3" xfId="1595" xr:uid="{0BC13CEF-F922-4725-A3C7-42A4F32E57AE}"/>
    <cellStyle name="標準 6 2 3 5" xfId="721" xr:uid="{00000000-0005-0000-0000-000003030000}"/>
    <cellStyle name="標準 6 2 3 5 2" xfId="1886" xr:uid="{9052D09C-1A66-4903-9A3B-D4D12814C828}"/>
    <cellStyle name="標準 6 2 3 6" xfId="2468" xr:uid="{D55B2433-4519-408A-B320-66D9D3ABDB96}"/>
    <cellStyle name="標準 6 2 3 7" xfId="1304" xr:uid="{DB6E5830-9878-4E72-9E5E-6E99ACBA6BFE}"/>
    <cellStyle name="標準 6 2 4" xfId="173" xr:uid="{00000000-0005-0000-0000-000004030000}"/>
    <cellStyle name="標準 6 2 4 2" xfId="465" xr:uid="{00000000-0005-0000-0000-000005030000}"/>
    <cellStyle name="標準 6 2 4 2 2" xfId="1050" xr:uid="{00000000-0005-0000-0000-000006030000}"/>
    <cellStyle name="標準 6 2 4 2 2 2" xfId="2215" xr:uid="{0F635A18-5BF5-4700-97A9-7F126BBAE66C}"/>
    <cellStyle name="標準 6 2 4 2 3" xfId="1633" xr:uid="{A8C02E9D-8885-471C-A42B-D6AD48769499}"/>
    <cellStyle name="標準 6 2 4 3" xfId="759" xr:uid="{00000000-0005-0000-0000-000007030000}"/>
    <cellStyle name="標準 6 2 4 3 2" xfId="1924" xr:uid="{06801EF5-5704-42A3-A7CC-9A8C4AD1F86B}"/>
    <cellStyle name="標準 6 2 4 4" xfId="1342" xr:uid="{67AAC2FD-2F43-446A-A1E1-97AFDF4DCA6F}"/>
    <cellStyle name="標準 6 2 5" xfId="305" xr:uid="{00000000-0005-0000-0000-000008030000}"/>
    <cellStyle name="標準 6 2 5 2" xfId="596" xr:uid="{00000000-0005-0000-0000-000009030000}"/>
    <cellStyle name="標準 6 2 5 2 2" xfId="1181" xr:uid="{00000000-0005-0000-0000-00000A030000}"/>
    <cellStyle name="標準 6 2 5 2 2 2" xfId="2346" xr:uid="{63390116-9D5F-416B-9545-9641CF3FF5CB}"/>
    <cellStyle name="標準 6 2 5 2 3" xfId="1764" xr:uid="{5F43FB58-D0EE-4C82-AE93-DD7C3E240811}"/>
    <cellStyle name="標準 6 2 5 3" xfId="890" xr:uid="{00000000-0005-0000-0000-00000B030000}"/>
    <cellStyle name="標準 6 2 5 3 2" xfId="2055" xr:uid="{60A4C411-8B18-4950-8199-475E51D96D33}"/>
    <cellStyle name="標準 6 2 5 4" xfId="1473" xr:uid="{EC978A06-0C3B-4F30-8509-AFCCE6CCBA74}"/>
    <cellStyle name="標準 6 2 6" xfId="368" xr:uid="{00000000-0005-0000-0000-00000C030000}"/>
    <cellStyle name="標準 6 2 6 2" xfId="953" xr:uid="{00000000-0005-0000-0000-00000D030000}"/>
    <cellStyle name="標準 6 2 6 2 2" xfId="2118" xr:uid="{22406191-EF24-44BB-AC00-1A2539904F58}"/>
    <cellStyle name="標準 6 2 6 3" xfId="1536" xr:uid="{CA40FBBD-EBA9-4771-B980-F9360A5451BD}"/>
    <cellStyle name="標準 6 2 7" xfId="661" xr:uid="{00000000-0005-0000-0000-00000E030000}"/>
    <cellStyle name="標準 6 2 7 2" xfId="1827" xr:uid="{D30BC954-31FD-4D72-8B0F-9A13701B6A0F}"/>
    <cellStyle name="標準 6 2 8" xfId="2409" xr:uid="{36EEEA90-DE6B-45A5-BB75-94C0FCF37966}"/>
    <cellStyle name="標準 6 2 9" xfId="1245" xr:uid="{BAF50C7F-73FA-48CF-AF26-7367FC69B696}"/>
    <cellStyle name="標準 6 3" xfId="40" xr:uid="{00000000-0005-0000-0000-00000F030000}"/>
    <cellStyle name="標準 6 3 2" xfId="85" xr:uid="{00000000-0005-0000-0000-000010030000}"/>
    <cellStyle name="標準 6 3 2 2" xfId="195" xr:uid="{00000000-0005-0000-0000-000011030000}"/>
    <cellStyle name="標準 6 3 2 2 2" xfId="486" xr:uid="{00000000-0005-0000-0000-000012030000}"/>
    <cellStyle name="標準 6 3 2 2 2 2" xfId="1071" xr:uid="{00000000-0005-0000-0000-000013030000}"/>
    <cellStyle name="標準 6 3 2 2 2 2 2" xfId="2236" xr:uid="{FA6DE550-1F82-4623-ACA5-22A58BFB88B9}"/>
    <cellStyle name="標準 6 3 2 2 2 3" xfId="1654" xr:uid="{E7572DF1-94FE-4C74-A133-0BCBD6838867}"/>
    <cellStyle name="標準 6 3 2 2 3" xfId="780" xr:uid="{00000000-0005-0000-0000-000014030000}"/>
    <cellStyle name="標準 6 3 2 2 3 2" xfId="1945" xr:uid="{3B445631-0B9C-41A8-9196-A6D27CC84405}"/>
    <cellStyle name="標準 6 3 2 2 4" xfId="1363" xr:uid="{F6B9F0D4-4D72-4253-9E61-F18851DCA957}"/>
    <cellStyle name="標準 6 3 2 3" xfId="306" xr:uid="{00000000-0005-0000-0000-000015030000}"/>
    <cellStyle name="標準 6 3 2 3 2" xfId="597" xr:uid="{00000000-0005-0000-0000-000016030000}"/>
    <cellStyle name="標準 6 3 2 3 2 2" xfId="1182" xr:uid="{00000000-0005-0000-0000-000017030000}"/>
    <cellStyle name="標準 6 3 2 3 2 2 2" xfId="2347" xr:uid="{8A3F9CDB-01F2-4AEB-978A-6B303E283ACB}"/>
    <cellStyle name="標準 6 3 2 3 2 3" xfId="1765" xr:uid="{2F03A3D7-5497-4B19-AE92-2B87F9B2ED59}"/>
    <cellStyle name="標準 6 3 2 3 3" xfId="891" xr:uid="{00000000-0005-0000-0000-000018030000}"/>
    <cellStyle name="標準 6 3 2 3 3 2" xfId="2056" xr:uid="{CFBFBDDF-AD98-46E5-B919-D49DB5D8562C}"/>
    <cellStyle name="標準 6 3 2 3 4" xfId="1474" xr:uid="{9D3B097A-5C43-440B-B6E6-FD6175E5284A}"/>
    <cellStyle name="標準 6 3 2 4" xfId="389" xr:uid="{00000000-0005-0000-0000-000019030000}"/>
    <cellStyle name="標準 6 3 2 4 2" xfId="974" xr:uid="{00000000-0005-0000-0000-00001A030000}"/>
    <cellStyle name="標準 6 3 2 4 2 2" xfId="2139" xr:uid="{02D58F15-825C-41CF-9F20-110167010297}"/>
    <cellStyle name="標準 6 3 2 4 3" xfId="1557" xr:uid="{FD31EFD2-BB7F-41ED-9FC7-440708F1B605}"/>
    <cellStyle name="標準 6 3 2 5" xfId="683" xr:uid="{00000000-0005-0000-0000-00001B030000}"/>
    <cellStyle name="標準 6 3 2 5 2" xfId="1848" xr:uid="{F6A7453A-9AB0-41CD-BAAE-C48B79C143F8}"/>
    <cellStyle name="標準 6 3 2 6" xfId="2430" xr:uid="{1ADB5DA8-D95A-463A-BB6E-6B49D34F129B}"/>
    <cellStyle name="標準 6 3 2 7" xfId="1266" xr:uid="{73F16223-96E2-41B9-9D88-C2B5682F02F7}"/>
    <cellStyle name="標準 6 3 3" xfId="132" xr:uid="{00000000-0005-0000-0000-00001C030000}"/>
    <cellStyle name="標準 6 3 3 2" xfId="234" xr:uid="{00000000-0005-0000-0000-00001D030000}"/>
    <cellStyle name="標準 6 3 3 2 2" xfId="525" xr:uid="{00000000-0005-0000-0000-00001E030000}"/>
    <cellStyle name="標準 6 3 3 2 2 2" xfId="1110" xr:uid="{00000000-0005-0000-0000-00001F030000}"/>
    <cellStyle name="標準 6 3 3 2 2 2 2" xfId="2275" xr:uid="{0A5E3061-42ED-42D5-9A4F-1C8E1104ADD9}"/>
    <cellStyle name="標準 6 3 3 2 2 3" xfId="1693" xr:uid="{E6ACB2FE-22D9-4383-A682-7173CA6F734A}"/>
    <cellStyle name="標準 6 3 3 2 3" xfId="819" xr:uid="{00000000-0005-0000-0000-000020030000}"/>
    <cellStyle name="標準 6 3 3 2 3 2" xfId="1984" xr:uid="{3BF622A1-09A1-49DC-B256-7D21EC349F09}"/>
    <cellStyle name="標準 6 3 3 2 4" xfId="1402" xr:uid="{C9BA63F9-7EFC-4582-95C4-B244CE684B2E}"/>
    <cellStyle name="標準 6 3 3 3" xfId="307" xr:uid="{00000000-0005-0000-0000-000021030000}"/>
    <cellStyle name="標準 6 3 3 3 2" xfId="598" xr:uid="{00000000-0005-0000-0000-000022030000}"/>
    <cellStyle name="標準 6 3 3 3 2 2" xfId="1183" xr:uid="{00000000-0005-0000-0000-000023030000}"/>
    <cellStyle name="標準 6 3 3 3 2 2 2" xfId="2348" xr:uid="{B0C21D7C-35B7-489C-B283-EAD8900669B2}"/>
    <cellStyle name="標準 6 3 3 3 2 3" xfId="1766" xr:uid="{6EF532DA-47C5-4A6B-AD71-F40F1FDE185F}"/>
    <cellStyle name="標準 6 3 3 3 3" xfId="892" xr:uid="{00000000-0005-0000-0000-000024030000}"/>
    <cellStyle name="標準 6 3 3 3 3 2" xfId="2057" xr:uid="{27B2D910-D838-4AD6-BA3F-E3CBBDC65B70}"/>
    <cellStyle name="標準 6 3 3 3 4" xfId="1475" xr:uid="{E5B3CFF7-1092-4B56-8449-F3F20D9F9651}"/>
    <cellStyle name="標準 6 3 3 4" xfId="428" xr:uid="{00000000-0005-0000-0000-000025030000}"/>
    <cellStyle name="標準 6 3 3 4 2" xfId="1013" xr:uid="{00000000-0005-0000-0000-000026030000}"/>
    <cellStyle name="標準 6 3 3 4 2 2" xfId="2178" xr:uid="{FED51529-AE4A-429E-BF84-E0F50EC3587E}"/>
    <cellStyle name="標準 6 3 3 4 3" xfId="1596" xr:uid="{4837DD88-6597-45B0-8A30-EEB059E0983B}"/>
    <cellStyle name="標準 6 3 3 5" xfId="722" xr:uid="{00000000-0005-0000-0000-000027030000}"/>
    <cellStyle name="標準 6 3 3 5 2" xfId="1887" xr:uid="{FA226118-5941-41FD-BAAC-756AAF1E28C3}"/>
    <cellStyle name="標準 6 3 3 6" xfId="2469" xr:uid="{C581545F-4E65-4793-998F-53E8B435573F}"/>
    <cellStyle name="標準 6 3 3 7" xfId="1305" xr:uid="{4D9D2394-727A-4085-8475-5C0112EE14E6}"/>
    <cellStyle name="標準 6 3 4" xfId="162" xr:uid="{00000000-0005-0000-0000-000028030000}"/>
    <cellStyle name="標準 6 3 4 2" xfId="454" xr:uid="{00000000-0005-0000-0000-000029030000}"/>
    <cellStyle name="標準 6 3 4 2 2" xfId="1039" xr:uid="{00000000-0005-0000-0000-00002A030000}"/>
    <cellStyle name="標準 6 3 4 2 2 2" xfId="2204" xr:uid="{820BBCF7-912E-4113-92EC-2A7327A261CE}"/>
    <cellStyle name="標準 6 3 4 2 3" xfId="1622" xr:uid="{1CA81756-1045-4A6E-8373-ADE2EAD149E3}"/>
    <cellStyle name="標準 6 3 4 3" xfId="748" xr:uid="{00000000-0005-0000-0000-00002B030000}"/>
    <cellStyle name="標準 6 3 4 3 2" xfId="1913" xr:uid="{2EE04141-11EC-47B6-8D66-241E29C2BACF}"/>
    <cellStyle name="標準 6 3 4 4" xfId="1331" xr:uid="{B5FBFF70-6966-428D-9A68-69AE57B23222}"/>
    <cellStyle name="標準 6 3 5" xfId="308" xr:uid="{00000000-0005-0000-0000-00002C030000}"/>
    <cellStyle name="標準 6 3 5 2" xfId="599" xr:uid="{00000000-0005-0000-0000-00002D030000}"/>
    <cellStyle name="標準 6 3 5 2 2" xfId="1184" xr:uid="{00000000-0005-0000-0000-00002E030000}"/>
    <cellStyle name="標準 6 3 5 2 2 2" xfId="2349" xr:uid="{546F7D39-A64A-4603-8CCD-4F33307345B5}"/>
    <cellStyle name="標準 6 3 5 2 3" xfId="1767" xr:uid="{55F1B453-BF23-45D6-ACD6-0ED7F613E010}"/>
    <cellStyle name="標準 6 3 5 3" xfId="893" xr:uid="{00000000-0005-0000-0000-00002F030000}"/>
    <cellStyle name="標準 6 3 5 3 2" xfId="2058" xr:uid="{10580E5D-4CE4-46A7-9DD9-4E3AE57B445F}"/>
    <cellStyle name="標準 6 3 5 4" xfId="1476" xr:uid="{AD7F7196-9193-4302-AFDC-57C4A571B477}"/>
    <cellStyle name="標準 6 3 6" xfId="357" xr:uid="{00000000-0005-0000-0000-000030030000}"/>
    <cellStyle name="標準 6 3 6 2" xfId="942" xr:uid="{00000000-0005-0000-0000-000031030000}"/>
    <cellStyle name="標準 6 3 6 2 2" xfId="2107" xr:uid="{B5D47E65-E0E5-40A2-BE3C-5F792C117079}"/>
    <cellStyle name="標準 6 3 6 3" xfId="1525" xr:uid="{9DBC7F3A-DC76-48A6-8CBC-2BEDF380C747}"/>
    <cellStyle name="標準 6 3 7" xfId="650" xr:uid="{00000000-0005-0000-0000-000032030000}"/>
    <cellStyle name="標準 6 3 7 2" xfId="1816" xr:uid="{E1407CAC-7930-4901-836D-F9AB81EF9C28}"/>
    <cellStyle name="標準 6 3 8" xfId="2398" xr:uid="{415865C0-3E44-4FB6-90C2-C5B2729C86C1}"/>
    <cellStyle name="標準 6 3 9" xfId="1234" xr:uid="{42FFE9A1-E2E0-44AA-B797-447A247385B0}"/>
    <cellStyle name="標準 6 4" xfId="72" xr:uid="{00000000-0005-0000-0000-000033030000}"/>
    <cellStyle name="標準 6 4 2" xfId="182" xr:uid="{00000000-0005-0000-0000-000034030000}"/>
    <cellStyle name="標準 6 4 2 2" xfId="473" xr:uid="{00000000-0005-0000-0000-000035030000}"/>
    <cellStyle name="標準 6 4 2 2 2" xfId="1058" xr:uid="{00000000-0005-0000-0000-000036030000}"/>
    <cellStyle name="標準 6 4 2 2 2 2" xfId="2223" xr:uid="{B86D69A0-7BB1-4C85-BE48-2CDE5E6698B3}"/>
    <cellStyle name="標準 6 4 2 2 3" xfId="1641" xr:uid="{5F7480E3-26D7-4CD7-A164-F35D042EE10F}"/>
    <cellStyle name="標準 6 4 2 3" xfId="767" xr:uid="{00000000-0005-0000-0000-000037030000}"/>
    <cellStyle name="標準 6 4 2 3 2" xfId="1932" xr:uid="{F4DCA537-CE2F-425D-9CAE-D5DF4F9AB03D}"/>
    <cellStyle name="標準 6 4 2 4" xfId="1350" xr:uid="{D1F13468-F311-4DEC-A992-984515A1B293}"/>
    <cellStyle name="標準 6 4 3" xfId="309" xr:uid="{00000000-0005-0000-0000-000038030000}"/>
    <cellStyle name="標準 6 4 3 2" xfId="600" xr:uid="{00000000-0005-0000-0000-000039030000}"/>
    <cellStyle name="標準 6 4 3 2 2" xfId="1185" xr:uid="{00000000-0005-0000-0000-00003A030000}"/>
    <cellStyle name="標準 6 4 3 2 2 2" xfId="2350" xr:uid="{A7DBBB02-348C-425B-A216-4355F4FA220E}"/>
    <cellStyle name="標準 6 4 3 2 3" xfId="1768" xr:uid="{A78B922A-335A-4DFF-82A2-0F2A694D6960}"/>
    <cellStyle name="標準 6 4 3 3" xfId="894" xr:uid="{00000000-0005-0000-0000-00003B030000}"/>
    <cellStyle name="標準 6 4 3 3 2" xfId="2059" xr:uid="{4F32F1D9-F123-479E-A72C-EA69EF1E270A}"/>
    <cellStyle name="標準 6 4 3 4" xfId="1477" xr:uid="{BE4F770E-67A9-42CB-9724-EC22B773533F}"/>
    <cellStyle name="標準 6 4 4" xfId="376" xr:uid="{00000000-0005-0000-0000-00003C030000}"/>
    <cellStyle name="標準 6 4 4 2" xfId="961" xr:uid="{00000000-0005-0000-0000-00003D030000}"/>
    <cellStyle name="標準 6 4 4 2 2" xfId="2126" xr:uid="{2C542D96-1A4F-4277-9E4A-E8144330FB0B}"/>
    <cellStyle name="標準 6 4 4 3" xfId="1544" xr:uid="{6359655F-7E99-416B-94DB-53D2F47134CA}"/>
    <cellStyle name="標準 6 4 5" xfId="670" xr:uid="{00000000-0005-0000-0000-00003E030000}"/>
    <cellStyle name="標準 6 4 5 2" xfId="1835" xr:uid="{27CEDD36-D263-4CB6-8407-60F4D79529D0}"/>
    <cellStyle name="標準 6 4 6" xfId="2417" xr:uid="{104B5ED4-E3BF-4D64-859D-B8DB6418564F}"/>
    <cellStyle name="標準 6 4 7" xfId="1253" xr:uid="{C0F97749-2C8C-4855-A3C7-E3682E4925D4}"/>
    <cellStyle name="標準 6 5" xfId="130" xr:uid="{00000000-0005-0000-0000-00003F030000}"/>
    <cellStyle name="標準 6 5 2" xfId="232" xr:uid="{00000000-0005-0000-0000-000040030000}"/>
    <cellStyle name="標準 6 5 2 2" xfId="523" xr:uid="{00000000-0005-0000-0000-000041030000}"/>
    <cellStyle name="標準 6 5 2 2 2" xfId="1108" xr:uid="{00000000-0005-0000-0000-000042030000}"/>
    <cellStyle name="標準 6 5 2 2 2 2" xfId="2273" xr:uid="{82A60E79-D888-4CC7-8D9E-4C52B174A840}"/>
    <cellStyle name="標準 6 5 2 2 3" xfId="1691" xr:uid="{432F6325-9A6B-4C08-B66C-F9BE6126A4D2}"/>
    <cellStyle name="標準 6 5 2 3" xfId="817" xr:uid="{00000000-0005-0000-0000-000043030000}"/>
    <cellStyle name="標準 6 5 2 3 2" xfId="1982" xr:uid="{C3542973-8524-4C6D-B949-F73AC6C63C87}"/>
    <cellStyle name="標準 6 5 2 4" xfId="1400" xr:uid="{717D6BE0-8BCD-44BE-84C8-5EA7E86A8D36}"/>
    <cellStyle name="標準 6 5 3" xfId="310" xr:uid="{00000000-0005-0000-0000-000044030000}"/>
    <cellStyle name="標準 6 5 3 2" xfId="601" xr:uid="{00000000-0005-0000-0000-000045030000}"/>
    <cellStyle name="標準 6 5 3 2 2" xfId="1186" xr:uid="{00000000-0005-0000-0000-000046030000}"/>
    <cellStyle name="標準 6 5 3 2 2 2" xfId="2351" xr:uid="{F92E7BE0-4E5D-47FF-BC6F-C8B92611003C}"/>
    <cellStyle name="標準 6 5 3 2 3" xfId="1769" xr:uid="{4D121D99-E053-419C-9CFB-FEB17E14A983}"/>
    <cellStyle name="標準 6 5 3 3" xfId="895" xr:uid="{00000000-0005-0000-0000-000047030000}"/>
    <cellStyle name="標準 6 5 3 3 2" xfId="2060" xr:uid="{E827CCD7-0966-485A-9363-A7E774C00203}"/>
    <cellStyle name="標準 6 5 3 4" xfId="1478" xr:uid="{2C1BF8C8-1780-4A92-810B-69E3CD4C360E}"/>
    <cellStyle name="標準 6 5 4" xfId="426" xr:uid="{00000000-0005-0000-0000-000048030000}"/>
    <cellStyle name="標準 6 5 4 2" xfId="1011" xr:uid="{00000000-0005-0000-0000-000049030000}"/>
    <cellStyle name="標準 6 5 4 2 2" xfId="2176" xr:uid="{D025A214-A55B-48AF-976F-12E18C770EAE}"/>
    <cellStyle name="標準 6 5 4 3" xfId="1594" xr:uid="{80455905-99A2-44F7-9432-4775782FD0EB}"/>
    <cellStyle name="標準 6 5 5" xfId="720" xr:uid="{00000000-0005-0000-0000-00004A030000}"/>
    <cellStyle name="標準 6 5 5 2" xfId="1885" xr:uid="{E94419A6-AFA1-4D3F-A069-8F5294F981B1}"/>
    <cellStyle name="標準 6 5 6" xfId="2467" xr:uid="{85F3D6CE-6BDF-4D17-9FDA-89CCB1245E15}"/>
    <cellStyle name="標準 6 5 7" xfId="1303" xr:uid="{EA3621C9-BBD4-4E77-BF67-8C6349FCDDDF}"/>
    <cellStyle name="標準 6 6" xfId="149" xr:uid="{00000000-0005-0000-0000-00004B030000}"/>
    <cellStyle name="標準 6 6 2" xfId="441" xr:uid="{00000000-0005-0000-0000-00004C030000}"/>
    <cellStyle name="標準 6 6 2 2" xfId="1026" xr:uid="{00000000-0005-0000-0000-00004D030000}"/>
    <cellStyle name="標準 6 6 2 2 2" xfId="2191" xr:uid="{D0D3A1F0-49A2-445B-9664-C33DBD3B8BFA}"/>
    <cellStyle name="標準 6 6 2 3" xfId="1609" xr:uid="{5729B4B3-8CE1-40B7-8570-D14D40AB8B0A}"/>
    <cellStyle name="標準 6 6 3" xfId="735" xr:uid="{00000000-0005-0000-0000-00004E030000}"/>
    <cellStyle name="標準 6 6 3 2" xfId="1900" xr:uid="{5DAEC8CE-AD30-4BD8-95F5-7BB8BED7C03A}"/>
    <cellStyle name="標準 6 6 4" xfId="1318" xr:uid="{B8158621-6174-4E2F-8E7C-85D1F77A58D3}"/>
    <cellStyle name="標準 6 7" xfId="311" xr:uid="{00000000-0005-0000-0000-00004F030000}"/>
    <cellStyle name="標準 6 7 2" xfId="602" xr:uid="{00000000-0005-0000-0000-000050030000}"/>
    <cellStyle name="標準 6 7 2 2" xfId="1187" xr:uid="{00000000-0005-0000-0000-000051030000}"/>
    <cellStyle name="標準 6 7 2 2 2" xfId="2352" xr:uid="{C69FCBC3-1908-4F4C-8B56-5DA7D0A00022}"/>
    <cellStyle name="標準 6 7 2 3" xfId="1770" xr:uid="{EF115B6A-ABD3-40F5-A048-01A80D1AF167}"/>
    <cellStyle name="標準 6 7 3" xfId="896" xr:uid="{00000000-0005-0000-0000-000052030000}"/>
    <cellStyle name="標準 6 7 3 2" xfId="2061" xr:uid="{E2C8DB9B-E74F-4C5D-86EA-F1BF2F38F307}"/>
    <cellStyle name="標準 6 7 4" xfId="1479" xr:uid="{B9D6C1BC-6E0B-4F96-97EC-DDE2FD022B62}"/>
    <cellStyle name="標準 6 8" xfId="344" xr:uid="{00000000-0005-0000-0000-000053030000}"/>
    <cellStyle name="標準 6 8 2" xfId="929" xr:uid="{00000000-0005-0000-0000-000054030000}"/>
    <cellStyle name="標準 6 8 2 2" xfId="2094" xr:uid="{B8540464-52DC-4F7C-8A59-EFB9216BA8BD}"/>
    <cellStyle name="標準 6 8 3" xfId="1512" xr:uid="{514A843E-23FE-4993-B094-3A43227993E8}"/>
    <cellStyle name="標準 6 9" xfId="637" xr:uid="{00000000-0005-0000-0000-000055030000}"/>
    <cellStyle name="標準 6 9 2" xfId="1803" xr:uid="{C928B8D8-A46E-444F-B006-B73D537CE044}"/>
    <cellStyle name="標準 7" xfId="25" xr:uid="{00000000-0005-0000-0000-000056030000}"/>
    <cellStyle name="標準 7 10" xfId="312" xr:uid="{00000000-0005-0000-0000-000057030000}"/>
    <cellStyle name="標準 7 10 2" xfId="603" xr:uid="{00000000-0005-0000-0000-000058030000}"/>
    <cellStyle name="標準 7 10 2 2" xfId="1188" xr:uid="{00000000-0005-0000-0000-000059030000}"/>
    <cellStyle name="標準 7 10 2 2 2" xfId="2353" xr:uid="{7EB7E6D6-1CA5-4D5F-A627-FB3505237CDE}"/>
    <cellStyle name="標準 7 10 2 3" xfId="1771" xr:uid="{90705204-3314-4291-89EE-560F860B6277}"/>
    <cellStyle name="標準 7 10 3" xfId="897" xr:uid="{00000000-0005-0000-0000-00005A030000}"/>
    <cellStyle name="標準 7 10 3 2" xfId="2062" xr:uid="{00CD9042-D63F-4C5A-94BB-2D7575E1406E}"/>
    <cellStyle name="標準 7 10 4" xfId="1480" xr:uid="{439A8733-CB1F-418A-841F-D224E7EC062F}"/>
    <cellStyle name="標準 7 11" xfId="346" xr:uid="{00000000-0005-0000-0000-00005B030000}"/>
    <cellStyle name="標準 7 11 2" xfId="931" xr:uid="{00000000-0005-0000-0000-00005C030000}"/>
    <cellStyle name="標準 7 11 2 2" xfId="2096" xr:uid="{68BFF969-D3C0-4D37-87C3-823AB2BF3677}"/>
    <cellStyle name="標準 7 11 3" xfId="1514" xr:uid="{EC5AE676-6ED3-4177-B2B1-60EB6EA8E4FB}"/>
    <cellStyle name="標準 7 12" xfId="639" xr:uid="{00000000-0005-0000-0000-00005D030000}"/>
    <cellStyle name="標準 7 12 2" xfId="1805" xr:uid="{A6E98CEF-56C9-416F-870F-0BC978A5718F}"/>
    <cellStyle name="標準 7 13" xfId="2387" xr:uid="{61189552-306F-4186-9D5A-17E4B11A8996}"/>
    <cellStyle name="標準 7 14" xfId="1223" xr:uid="{F1C32707-1812-46A6-9EBE-0BF3B603CCED}"/>
    <cellStyle name="標準 7 2" xfId="31" xr:uid="{00000000-0005-0000-0000-00005E030000}"/>
    <cellStyle name="標準 7 2 10" xfId="1225" xr:uid="{5C30A854-7DAA-474D-B7CA-D62E7913DFE9}"/>
    <cellStyle name="標準 7 2 2" xfId="47" xr:uid="{00000000-0005-0000-0000-00005F030000}"/>
    <cellStyle name="標準 7 2 2 2" xfId="92" xr:uid="{00000000-0005-0000-0000-000060030000}"/>
    <cellStyle name="標準 7 2 2 2 2" xfId="202" xr:uid="{00000000-0005-0000-0000-000061030000}"/>
    <cellStyle name="標準 7 2 2 2 2 2" xfId="493" xr:uid="{00000000-0005-0000-0000-000062030000}"/>
    <cellStyle name="標準 7 2 2 2 2 2 2" xfId="1078" xr:uid="{00000000-0005-0000-0000-000063030000}"/>
    <cellStyle name="標準 7 2 2 2 2 2 2 2" xfId="2243" xr:uid="{85421728-CF20-4083-8F2D-4670F074516C}"/>
    <cellStyle name="標準 7 2 2 2 2 2 3" xfId="1661" xr:uid="{CE794C48-F47D-4A14-A066-970992AE482E}"/>
    <cellStyle name="標準 7 2 2 2 2 3" xfId="787" xr:uid="{00000000-0005-0000-0000-000064030000}"/>
    <cellStyle name="標準 7 2 2 2 2 3 2" xfId="1952" xr:uid="{CE8BB2ED-EFB0-4784-A6B6-64CA8FCDB268}"/>
    <cellStyle name="標準 7 2 2 2 2 4" xfId="1370" xr:uid="{922BA252-CCBB-437E-AA8E-3ECBD5961A9F}"/>
    <cellStyle name="標準 7 2 2 2 3" xfId="313" xr:uid="{00000000-0005-0000-0000-000065030000}"/>
    <cellStyle name="標準 7 2 2 2 3 2" xfId="604" xr:uid="{00000000-0005-0000-0000-000066030000}"/>
    <cellStyle name="標準 7 2 2 2 3 2 2" xfId="1189" xr:uid="{00000000-0005-0000-0000-000067030000}"/>
    <cellStyle name="標準 7 2 2 2 3 2 2 2" xfId="2354" xr:uid="{F6AE210D-8226-42D4-AEC0-DCDA906134A1}"/>
    <cellStyle name="標準 7 2 2 2 3 2 3" xfId="1772" xr:uid="{8F0F2678-1298-4C64-B77C-CF7F00AFCB7D}"/>
    <cellStyle name="標準 7 2 2 2 3 3" xfId="898" xr:uid="{00000000-0005-0000-0000-000068030000}"/>
    <cellStyle name="標準 7 2 2 2 3 3 2" xfId="2063" xr:uid="{FFCEF145-311A-4536-8E36-2011835AE191}"/>
    <cellStyle name="標準 7 2 2 2 3 4" xfId="1481" xr:uid="{7CA66C67-A728-40E1-B6EA-E59581F19F1D}"/>
    <cellStyle name="標準 7 2 2 2 4" xfId="396" xr:uid="{00000000-0005-0000-0000-000069030000}"/>
    <cellStyle name="標準 7 2 2 2 4 2" xfId="981" xr:uid="{00000000-0005-0000-0000-00006A030000}"/>
    <cellStyle name="標準 7 2 2 2 4 2 2" xfId="2146" xr:uid="{1A1BD2A4-D4C3-4EB5-943D-18C0506FBCDF}"/>
    <cellStyle name="標準 7 2 2 2 4 3" xfId="1564" xr:uid="{AC65542E-AEFC-4041-97A3-501112C81C61}"/>
    <cellStyle name="標準 7 2 2 2 5" xfId="690" xr:uid="{00000000-0005-0000-0000-00006B030000}"/>
    <cellStyle name="標準 7 2 2 2 5 2" xfId="1855" xr:uid="{02FF8298-1629-4E32-8B70-4E40FB8AE9D6}"/>
    <cellStyle name="標準 7 2 2 2 6" xfId="2437" xr:uid="{111429E1-327E-4589-B4FC-BA0537EDB1F6}"/>
    <cellStyle name="標準 7 2 2 2 7" xfId="1273" xr:uid="{29A9D357-87E6-41A2-9678-B59FDE326635}"/>
    <cellStyle name="標準 7 2 2 3" xfId="135" xr:uid="{00000000-0005-0000-0000-00006C030000}"/>
    <cellStyle name="標準 7 2 2 3 2" xfId="237" xr:uid="{00000000-0005-0000-0000-00006D030000}"/>
    <cellStyle name="標準 7 2 2 3 2 2" xfId="528" xr:uid="{00000000-0005-0000-0000-00006E030000}"/>
    <cellStyle name="標準 7 2 2 3 2 2 2" xfId="1113" xr:uid="{00000000-0005-0000-0000-00006F030000}"/>
    <cellStyle name="標準 7 2 2 3 2 2 2 2" xfId="2278" xr:uid="{057B255E-6E62-4A7A-8BEC-57F77B5A4761}"/>
    <cellStyle name="標準 7 2 2 3 2 2 3" xfId="1696" xr:uid="{FC3B42E2-191F-4356-86FF-E86FBF0D136F}"/>
    <cellStyle name="標準 7 2 2 3 2 3" xfId="822" xr:uid="{00000000-0005-0000-0000-000070030000}"/>
    <cellStyle name="標準 7 2 2 3 2 3 2" xfId="1987" xr:uid="{251453E1-CFCD-442C-B6B6-44C7A63BB1AE}"/>
    <cellStyle name="標準 7 2 2 3 2 4" xfId="1405" xr:uid="{FBDBD80C-2F73-4FE3-913F-0DF32CD3443E}"/>
    <cellStyle name="標準 7 2 2 3 3" xfId="314" xr:uid="{00000000-0005-0000-0000-000071030000}"/>
    <cellStyle name="標準 7 2 2 3 3 2" xfId="605" xr:uid="{00000000-0005-0000-0000-000072030000}"/>
    <cellStyle name="標準 7 2 2 3 3 2 2" xfId="1190" xr:uid="{00000000-0005-0000-0000-000073030000}"/>
    <cellStyle name="標準 7 2 2 3 3 2 2 2" xfId="2355" xr:uid="{FD978B9A-762E-41FE-8081-3D5A1DAC7FA7}"/>
    <cellStyle name="標準 7 2 2 3 3 2 3" xfId="1773" xr:uid="{2738CC9A-82EA-4DE7-8014-CF54689A8C52}"/>
    <cellStyle name="標準 7 2 2 3 3 3" xfId="899" xr:uid="{00000000-0005-0000-0000-000074030000}"/>
    <cellStyle name="標準 7 2 2 3 3 3 2" xfId="2064" xr:uid="{10238761-EAF8-4C80-A77C-AE9C1E992259}"/>
    <cellStyle name="標準 7 2 2 3 3 4" xfId="1482" xr:uid="{BD490069-F852-43FF-98B3-611104AB8910}"/>
    <cellStyle name="標準 7 2 2 3 4" xfId="431" xr:uid="{00000000-0005-0000-0000-000075030000}"/>
    <cellStyle name="標準 7 2 2 3 4 2" xfId="1016" xr:uid="{00000000-0005-0000-0000-000076030000}"/>
    <cellStyle name="標準 7 2 2 3 4 2 2" xfId="2181" xr:uid="{4B696204-F8A8-4D70-8F2E-8C2084086701}"/>
    <cellStyle name="標準 7 2 2 3 4 3" xfId="1599" xr:uid="{91E8E947-3D30-42F9-B5FD-075E44DF3A75}"/>
    <cellStyle name="標準 7 2 2 3 5" xfId="725" xr:uid="{00000000-0005-0000-0000-000077030000}"/>
    <cellStyle name="標準 7 2 2 3 5 2" xfId="1890" xr:uid="{5E9A23CD-EC3D-4836-9A98-F3753E56FAE8}"/>
    <cellStyle name="標準 7 2 2 3 6" xfId="2472" xr:uid="{29123BB2-966B-48AD-A124-D434230A5A02}"/>
    <cellStyle name="標準 7 2 2 3 7" xfId="1308" xr:uid="{8AF5C97F-2E2B-4575-9D7E-1F0F937C408E}"/>
    <cellStyle name="標準 7 2 2 4" xfId="169" xr:uid="{00000000-0005-0000-0000-000078030000}"/>
    <cellStyle name="標準 7 2 2 4 2" xfId="461" xr:uid="{00000000-0005-0000-0000-000079030000}"/>
    <cellStyle name="標準 7 2 2 4 2 2" xfId="1046" xr:uid="{00000000-0005-0000-0000-00007A030000}"/>
    <cellStyle name="標準 7 2 2 4 2 2 2" xfId="2211" xr:uid="{DC48F8DB-0274-4EEC-BD11-E36900647CD2}"/>
    <cellStyle name="標準 7 2 2 4 2 3" xfId="1629" xr:uid="{E0348518-2720-46F0-9338-4E49C4B49C58}"/>
    <cellStyle name="標準 7 2 2 4 3" xfId="755" xr:uid="{00000000-0005-0000-0000-00007B030000}"/>
    <cellStyle name="標準 7 2 2 4 3 2" xfId="1920" xr:uid="{1C701314-19D2-4C86-919A-56227B0CD4BB}"/>
    <cellStyle name="標準 7 2 2 4 4" xfId="1338" xr:uid="{21F08CEE-E4AC-47D1-A273-C7D726D03BA5}"/>
    <cellStyle name="標準 7 2 2 5" xfId="315" xr:uid="{00000000-0005-0000-0000-00007C030000}"/>
    <cellStyle name="標準 7 2 2 5 2" xfId="606" xr:uid="{00000000-0005-0000-0000-00007D030000}"/>
    <cellStyle name="標準 7 2 2 5 2 2" xfId="1191" xr:uid="{00000000-0005-0000-0000-00007E030000}"/>
    <cellStyle name="標準 7 2 2 5 2 2 2" xfId="2356" xr:uid="{C233774A-037E-4848-B494-B504BA0DE015}"/>
    <cellStyle name="標準 7 2 2 5 2 3" xfId="1774" xr:uid="{93928EEA-087C-455C-9FA0-70ABFCF1FA34}"/>
    <cellStyle name="標準 7 2 2 5 3" xfId="900" xr:uid="{00000000-0005-0000-0000-00007F030000}"/>
    <cellStyle name="標準 7 2 2 5 3 2" xfId="2065" xr:uid="{F15E22FF-E3AD-4370-8146-176CF375B3A9}"/>
    <cellStyle name="標準 7 2 2 5 4" xfId="1483" xr:uid="{5A976E62-122E-4445-B0A0-F089F6F3E65C}"/>
    <cellStyle name="標準 7 2 2 6" xfId="364" xr:uid="{00000000-0005-0000-0000-000080030000}"/>
    <cellStyle name="標準 7 2 2 6 2" xfId="949" xr:uid="{00000000-0005-0000-0000-000081030000}"/>
    <cellStyle name="標準 7 2 2 6 2 2" xfId="2114" xr:uid="{9240C9A4-335E-442B-8BC2-7BC602097EC2}"/>
    <cellStyle name="標準 7 2 2 6 3" xfId="1532" xr:uid="{015374EE-45F6-40D6-9F32-2F69ED6069F3}"/>
    <cellStyle name="標準 7 2 2 7" xfId="657" xr:uid="{00000000-0005-0000-0000-000082030000}"/>
    <cellStyle name="標準 7 2 2 7 2" xfId="1823" xr:uid="{C08684AB-74E5-480E-9B5A-24C6391DB8C7}"/>
    <cellStyle name="標準 7 2 2 8" xfId="2405" xr:uid="{B26CCE94-9BC1-40F5-A480-D7DB0660191D}"/>
    <cellStyle name="標準 7 2 2 9" xfId="1241" xr:uid="{D4E8571F-9725-4341-99CB-3EE411433724}"/>
    <cellStyle name="標準 7 2 3" xfId="76" xr:uid="{00000000-0005-0000-0000-000083030000}"/>
    <cellStyle name="標準 7 2 3 2" xfId="186" xr:uid="{00000000-0005-0000-0000-000084030000}"/>
    <cellStyle name="標準 7 2 3 2 2" xfId="477" xr:uid="{00000000-0005-0000-0000-000085030000}"/>
    <cellStyle name="標準 7 2 3 2 2 2" xfId="1062" xr:uid="{00000000-0005-0000-0000-000086030000}"/>
    <cellStyle name="標準 7 2 3 2 2 2 2" xfId="2227" xr:uid="{29BE248E-E407-4959-840B-5340BC875391}"/>
    <cellStyle name="標準 7 2 3 2 2 3" xfId="1645" xr:uid="{8E26C643-17B6-4766-A5D5-FC44B38060FB}"/>
    <cellStyle name="標準 7 2 3 2 3" xfId="771" xr:uid="{00000000-0005-0000-0000-000087030000}"/>
    <cellStyle name="標準 7 2 3 2 3 2" xfId="1936" xr:uid="{E162AEAA-8BA6-4935-A872-3D45DEEAEFB5}"/>
    <cellStyle name="標準 7 2 3 2 4" xfId="1354" xr:uid="{C98D73E6-F23B-4646-943C-82CA87901CF8}"/>
    <cellStyle name="標準 7 2 3 3" xfId="316" xr:uid="{00000000-0005-0000-0000-000088030000}"/>
    <cellStyle name="標準 7 2 3 3 2" xfId="607" xr:uid="{00000000-0005-0000-0000-000089030000}"/>
    <cellStyle name="標準 7 2 3 3 2 2" xfId="1192" xr:uid="{00000000-0005-0000-0000-00008A030000}"/>
    <cellStyle name="標準 7 2 3 3 2 2 2" xfId="2357" xr:uid="{2C21EA9D-0CAF-452C-9636-774AD0D09FC7}"/>
    <cellStyle name="標準 7 2 3 3 2 3" xfId="1775" xr:uid="{AB872DE6-908A-49DB-A5D8-50364021BBA0}"/>
    <cellStyle name="標準 7 2 3 3 3" xfId="901" xr:uid="{00000000-0005-0000-0000-00008B030000}"/>
    <cellStyle name="標準 7 2 3 3 3 2" xfId="2066" xr:uid="{FBB6D9EE-723F-4A31-A5BB-C079CC9E1FA3}"/>
    <cellStyle name="標準 7 2 3 3 4" xfId="1484" xr:uid="{B390E01A-405A-424F-AF45-09885D4C6473}"/>
    <cellStyle name="標準 7 2 3 4" xfId="380" xr:uid="{00000000-0005-0000-0000-00008C030000}"/>
    <cellStyle name="標準 7 2 3 4 2" xfId="965" xr:uid="{00000000-0005-0000-0000-00008D030000}"/>
    <cellStyle name="標準 7 2 3 4 2 2" xfId="2130" xr:uid="{5F528ED5-FF95-4397-BF4B-CD7AABF24993}"/>
    <cellStyle name="標準 7 2 3 4 3" xfId="1548" xr:uid="{F572312E-E1B5-44E3-8456-621B3F3384C1}"/>
    <cellStyle name="標準 7 2 3 5" xfId="674" xr:uid="{00000000-0005-0000-0000-00008E030000}"/>
    <cellStyle name="標準 7 2 3 5 2" xfId="1839" xr:uid="{1FE33639-2EAD-4646-A603-68621188DA72}"/>
    <cellStyle name="標準 7 2 3 6" xfId="2421" xr:uid="{DD3C0CCB-DF07-4601-9423-51FDD703F609}"/>
    <cellStyle name="標準 7 2 3 7" xfId="1257" xr:uid="{5AAE3A43-A00F-4B60-BD84-08DBE4C6BF54}"/>
    <cellStyle name="標準 7 2 4" xfId="134" xr:uid="{00000000-0005-0000-0000-00008F030000}"/>
    <cellStyle name="標準 7 2 4 2" xfId="236" xr:uid="{00000000-0005-0000-0000-000090030000}"/>
    <cellStyle name="標準 7 2 4 2 2" xfId="527" xr:uid="{00000000-0005-0000-0000-000091030000}"/>
    <cellStyle name="標準 7 2 4 2 2 2" xfId="1112" xr:uid="{00000000-0005-0000-0000-000092030000}"/>
    <cellStyle name="標準 7 2 4 2 2 2 2" xfId="2277" xr:uid="{C4AC3706-61CE-412B-B714-F4FA762DEADA}"/>
    <cellStyle name="標準 7 2 4 2 2 3" xfId="1695" xr:uid="{9E3CD171-187D-48F6-A17E-C0826B91BF53}"/>
    <cellStyle name="標準 7 2 4 2 3" xfId="821" xr:uid="{00000000-0005-0000-0000-000093030000}"/>
    <cellStyle name="標準 7 2 4 2 3 2" xfId="1986" xr:uid="{1E0F652E-F2BA-4768-B1E0-C6F60D25C13A}"/>
    <cellStyle name="標準 7 2 4 2 4" xfId="1404" xr:uid="{5CCAAF3F-F854-4F18-8384-9722AC09A18E}"/>
    <cellStyle name="標準 7 2 4 3" xfId="317" xr:uid="{00000000-0005-0000-0000-000094030000}"/>
    <cellStyle name="標準 7 2 4 3 2" xfId="608" xr:uid="{00000000-0005-0000-0000-000095030000}"/>
    <cellStyle name="標準 7 2 4 3 2 2" xfId="1193" xr:uid="{00000000-0005-0000-0000-000096030000}"/>
    <cellStyle name="標準 7 2 4 3 2 2 2" xfId="2358" xr:uid="{17EF3D70-5E26-4BF2-BE40-44A471523096}"/>
    <cellStyle name="標準 7 2 4 3 2 3" xfId="1776" xr:uid="{53C67E98-28D5-421F-865E-B4275C722697}"/>
    <cellStyle name="標準 7 2 4 3 3" xfId="902" xr:uid="{00000000-0005-0000-0000-000097030000}"/>
    <cellStyle name="標準 7 2 4 3 3 2" xfId="2067" xr:uid="{63F1D88A-F237-417E-A572-A7E0538A1EC9}"/>
    <cellStyle name="標準 7 2 4 3 4" xfId="1485" xr:uid="{8FCE0D76-0258-4C84-8478-99870AA57490}"/>
    <cellStyle name="標準 7 2 4 4" xfId="430" xr:uid="{00000000-0005-0000-0000-000098030000}"/>
    <cellStyle name="標準 7 2 4 4 2" xfId="1015" xr:uid="{00000000-0005-0000-0000-000099030000}"/>
    <cellStyle name="標準 7 2 4 4 2 2" xfId="2180" xr:uid="{DFFC9E87-524C-454C-9E6D-1C80EB94A901}"/>
    <cellStyle name="標準 7 2 4 4 3" xfId="1598" xr:uid="{03227BDF-F764-4097-8B9F-80C37DD9994E}"/>
    <cellStyle name="標準 7 2 4 5" xfId="724" xr:uid="{00000000-0005-0000-0000-00009A030000}"/>
    <cellStyle name="標準 7 2 4 5 2" xfId="1889" xr:uid="{5A9DC0B9-84A6-457E-9306-41E1F3DBF064}"/>
    <cellStyle name="標準 7 2 4 6" xfId="2471" xr:uid="{EBE1B2DE-2EDE-45A2-B21D-94ECB36D8BCC}"/>
    <cellStyle name="標準 7 2 4 7" xfId="1307" xr:uid="{8DBDE83E-C9D6-4353-A1F8-A142C24735C0}"/>
    <cellStyle name="標準 7 2 5" xfId="153" xr:uid="{00000000-0005-0000-0000-00009B030000}"/>
    <cellStyle name="標準 7 2 5 2" xfId="445" xr:uid="{00000000-0005-0000-0000-00009C030000}"/>
    <cellStyle name="標準 7 2 5 2 2" xfId="1030" xr:uid="{00000000-0005-0000-0000-00009D030000}"/>
    <cellStyle name="標準 7 2 5 2 2 2" xfId="2195" xr:uid="{59F2476D-94AD-461B-AFAB-664F19C42F39}"/>
    <cellStyle name="標準 7 2 5 2 3" xfId="1613" xr:uid="{B1537634-1880-4F7F-92BD-E4F9924CB21D}"/>
    <cellStyle name="標準 7 2 5 3" xfId="739" xr:uid="{00000000-0005-0000-0000-00009E030000}"/>
    <cellStyle name="標準 7 2 5 3 2" xfId="1904" xr:uid="{CD237CEC-57A6-4910-B5B8-26E0B331BC9A}"/>
    <cellStyle name="標準 7 2 5 4" xfId="1322" xr:uid="{70B992CC-E81E-42DB-9F37-58767FCB4349}"/>
    <cellStyle name="標準 7 2 6" xfId="318" xr:uid="{00000000-0005-0000-0000-00009F030000}"/>
    <cellStyle name="標準 7 2 6 2" xfId="609" xr:uid="{00000000-0005-0000-0000-0000A0030000}"/>
    <cellStyle name="標準 7 2 6 2 2" xfId="1194" xr:uid="{00000000-0005-0000-0000-0000A1030000}"/>
    <cellStyle name="標準 7 2 6 2 2 2" xfId="2359" xr:uid="{80360D6B-FF4B-4A5D-AC90-67BBFE633FF4}"/>
    <cellStyle name="標準 7 2 6 2 3" xfId="1777" xr:uid="{F35B03F1-FA0C-40D9-8C59-5A61B723FAEA}"/>
    <cellStyle name="標準 7 2 6 3" xfId="903" xr:uid="{00000000-0005-0000-0000-0000A2030000}"/>
    <cellStyle name="標準 7 2 6 3 2" xfId="2068" xr:uid="{2531B299-821D-48A9-A2AB-2F1FD9FBC99D}"/>
    <cellStyle name="標準 7 2 6 4" xfId="1486" xr:uid="{F1FA9032-D35B-45C5-85E9-887861D540F4}"/>
    <cellStyle name="標準 7 2 7" xfId="348" xr:uid="{00000000-0005-0000-0000-0000A3030000}"/>
    <cellStyle name="標準 7 2 7 2" xfId="933" xr:uid="{00000000-0005-0000-0000-0000A4030000}"/>
    <cellStyle name="標準 7 2 7 2 2" xfId="2098" xr:uid="{D9ED42C6-603B-4846-82E4-F90284266A7C}"/>
    <cellStyle name="標準 7 2 7 3" xfId="1516" xr:uid="{B1D822C4-C2DC-4550-8386-751047140BD8}"/>
    <cellStyle name="標準 7 2 8" xfId="641" xr:uid="{00000000-0005-0000-0000-0000A5030000}"/>
    <cellStyle name="標準 7 2 8 2" xfId="1807" xr:uid="{4D84A5E7-A8C1-4512-B777-D2F1E7181F1B}"/>
    <cellStyle name="標準 7 2 9" xfId="2389" xr:uid="{780F4434-F868-44EA-BE2C-578CE8F8FB27}"/>
    <cellStyle name="標準 7 3" xfId="33" xr:uid="{00000000-0005-0000-0000-0000A6030000}"/>
    <cellStyle name="標準 7 3 10" xfId="2391" xr:uid="{8470FFA9-D4B3-48B8-AB80-D00130B160C0}"/>
    <cellStyle name="標準 7 3 11" xfId="1227" xr:uid="{AD7821EC-947E-4820-BCF6-2D61CD48FAF3}"/>
    <cellStyle name="標準 7 3 2" xfId="36" xr:uid="{00000000-0005-0000-0000-0000A7030000}"/>
    <cellStyle name="標準 7 3 2 10" xfId="1230" xr:uid="{D18D52C4-DF9F-4CA4-987A-544070D1377B}"/>
    <cellStyle name="標準 7 3 2 2" xfId="49" xr:uid="{00000000-0005-0000-0000-0000A8030000}"/>
    <cellStyle name="標準 7 3 2 2 2" xfId="94" xr:uid="{00000000-0005-0000-0000-0000A9030000}"/>
    <cellStyle name="標準 7 3 2 2 2 2" xfId="204" xr:uid="{00000000-0005-0000-0000-0000AA030000}"/>
    <cellStyle name="標準 7 3 2 2 2 2 2" xfId="495" xr:uid="{00000000-0005-0000-0000-0000AB030000}"/>
    <cellStyle name="標準 7 3 2 2 2 2 2 2" xfId="1080" xr:uid="{00000000-0005-0000-0000-0000AC030000}"/>
    <cellStyle name="標準 7 3 2 2 2 2 2 2 2" xfId="2245" xr:uid="{512AC455-2329-44F0-8122-542D5E0411EC}"/>
    <cellStyle name="標準 7 3 2 2 2 2 2 3" xfId="1663" xr:uid="{E19F1B61-B553-4496-937C-8FA0152D4818}"/>
    <cellStyle name="標準 7 3 2 2 2 2 3" xfId="789" xr:uid="{00000000-0005-0000-0000-0000AD030000}"/>
    <cellStyle name="標準 7 3 2 2 2 2 3 2" xfId="1954" xr:uid="{8EF33A2D-E7F3-4EA0-8DC9-9F8FA0620B7A}"/>
    <cellStyle name="標準 7 3 2 2 2 2 4" xfId="1372" xr:uid="{D1F2E368-851F-427B-9884-EBAF3164F875}"/>
    <cellStyle name="標準 7 3 2 2 2 3" xfId="319" xr:uid="{00000000-0005-0000-0000-0000AE030000}"/>
    <cellStyle name="標準 7 3 2 2 2 3 2" xfId="610" xr:uid="{00000000-0005-0000-0000-0000AF030000}"/>
    <cellStyle name="標準 7 3 2 2 2 3 2 2" xfId="1195" xr:uid="{00000000-0005-0000-0000-0000B0030000}"/>
    <cellStyle name="標準 7 3 2 2 2 3 2 2 2" xfId="2360" xr:uid="{786CAC41-A912-4E5E-9DF8-9F6DCC4C452C}"/>
    <cellStyle name="標準 7 3 2 2 2 3 2 3" xfId="1778" xr:uid="{29572204-5816-4841-8B2E-EA0FA7725C99}"/>
    <cellStyle name="標準 7 3 2 2 2 3 3" xfId="904" xr:uid="{00000000-0005-0000-0000-0000B1030000}"/>
    <cellStyle name="標準 7 3 2 2 2 3 3 2" xfId="2069" xr:uid="{C62CEEFB-B757-4743-B942-48C76FFEDF87}"/>
    <cellStyle name="標準 7 3 2 2 2 3 4" xfId="1487" xr:uid="{C198BC02-A596-4299-AD19-A4AC2BE33A15}"/>
    <cellStyle name="標準 7 3 2 2 2 4" xfId="398" xr:uid="{00000000-0005-0000-0000-0000B2030000}"/>
    <cellStyle name="標準 7 3 2 2 2 4 2" xfId="983" xr:uid="{00000000-0005-0000-0000-0000B3030000}"/>
    <cellStyle name="標準 7 3 2 2 2 4 2 2" xfId="2148" xr:uid="{59C007EA-0B69-40BA-9F4E-5419A32AE4E2}"/>
    <cellStyle name="標準 7 3 2 2 2 4 3" xfId="1566" xr:uid="{AD31F55C-1374-44C1-AAC5-E5505A830C54}"/>
    <cellStyle name="標準 7 3 2 2 2 5" xfId="692" xr:uid="{00000000-0005-0000-0000-0000B4030000}"/>
    <cellStyle name="標準 7 3 2 2 2 5 2" xfId="1857" xr:uid="{EB28823C-05C6-4535-ABEB-48166F8B101F}"/>
    <cellStyle name="標準 7 3 2 2 2 6" xfId="2439" xr:uid="{87E0E607-985D-430C-9D41-04562432775B}"/>
    <cellStyle name="標準 7 3 2 2 2 7" xfId="1275" xr:uid="{1943715E-E29F-408C-A5B1-EDE8CF8FCA49}"/>
    <cellStyle name="標準 7 3 2 2 3" xfId="138" xr:uid="{00000000-0005-0000-0000-0000B5030000}"/>
    <cellStyle name="標準 7 3 2 2 3 2" xfId="240" xr:uid="{00000000-0005-0000-0000-0000B6030000}"/>
    <cellStyle name="標準 7 3 2 2 3 2 2" xfId="531" xr:uid="{00000000-0005-0000-0000-0000B7030000}"/>
    <cellStyle name="標準 7 3 2 2 3 2 2 2" xfId="1116" xr:uid="{00000000-0005-0000-0000-0000B8030000}"/>
    <cellStyle name="標準 7 3 2 2 3 2 2 2 2" xfId="2281" xr:uid="{0FE70618-03BB-4F92-941F-E9244D472A4E}"/>
    <cellStyle name="標準 7 3 2 2 3 2 2 3" xfId="1699" xr:uid="{8B148572-16AA-41D4-A9FD-7EB98A084F2F}"/>
    <cellStyle name="標準 7 3 2 2 3 2 3" xfId="825" xr:uid="{00000000-0005-0000-0000-0000B9030000}"/>
    <cellStyle name="標準 7 3 2 2 3 2 3 2" xfId="1990" xr:uid="{98681C84-F8DB-4C6E-894D-840175D3487D}"/>
    <cellStyle name="標準 7 3 2 2 3 2 4" xfId="1408" xr:uid="{C0303E55-D2A4-4A5D-BFF4-1E1F32D30EBA}"/>
    <cellStyle name="標準 7 3 2 2 3 3" xfId="320" xr:uid="{00000000-0005-0000-0000-0000BA030000}"/>
    <cellStyle name="標準 7 3 2 2 3 3 2" xfId="611" xr:uid="{00000000-0005-0000-0000-0000BB030000}"/>
    <cellStyle name="標準 7 3 2 2 3 3 2 2" xfId="1196" xr:uid="{00000000-0005-0000-0000-0000BC030000}"/>
    <cellStyle name="標準 7 3 2 2 3 3 2 2 2" xfId="2361" xr:uid="{33BD5119-FE1B-4684-8681-5E9BD3E4199D}"/>
    <cellStyle name="標準 7 3 2 2 3 3 2 3" xfId="1779" xr:uid="{4957CAA9-BD3B-4931-8F41-FB410C1E337A}"/>
    <cellStyle name="標準 7 3 2 2 3 3 3" xfId="905" xr:uid="{00000000-0005-0000-0000-0000BD030000}"/>
    <cellStyle name="標準 7 3 2 2 3 3 3 2" xfId="2070" xr:uid="{1914562B-13E4-408E-AF2A-38608A683F43}"/>
    <cellStyle name="標準 7 3 2 2 3 3 4" xfId="1488" xr:uid="{FC1C79EA-0D8D-4646-A40F-3BB78290DAD0}"/>
    <cellStyle name="標準 7 3 2 2 3 4" xfId="434" xr:uid="{00000000-0005-0000-0000-0000BE030000}"/>
    <cellStyle name="標準 7 3 2 2 3 4 2" xfId="1019" xr:uid="{00000000-0005-0000-0000-0000BF030000}"/>
    <cellStyle name="標準 7 3 2 2 3 4 2 2" xfId="2184" xr:uid="{E3C713CE-A2B2-4BE0-B049-0D20E692C344}"/>
    <cellStyle name="標準 7 3 2 2 3 4 3" xfId="1602" xr:uid="{903E71BB-C2CD-4233-8EED-1C239DCB6243}"/>
    <cellStyle name="標準 7 3 2 2 3 5" xfId="728" xr:uid="{00000000-0005-0000-0000-0000C0030000}"/>
    <cellStyle name="標準 7 3 2 2 3 5 2" xfId="1893" xr:uid="{32E72928-EF14-4957-8030-CC645705224F}"/>
    <cellStyle name="標準 7 3 2 2 3 6" xfId="2475" xr:uid="{6C880684-710E-4FB6-8D2F-EF70BD69C102}"/>
    <cellStyle name="標準 7 3 2 2 3 7" xfId="1311" xr:uid="{26BBBD54-CF37-4813-A34D-21FF8C0FA67E}"/>
    <cellStyle name="標準 7 3 2 2 4" xfId="171" xr:uid="{00000000-0005-0000-0000-0000C1030000}"/>
    <cellStyle name="標準 7 3 2 2 4 2" xfId="463" xr:uid="{00000000-0005-0000-0000-0000C2030000}"/>
    <cellStyle name="標準 7 3 2 2 4 2 2" xfId="1048" xr:uid="{00000000-0005-0000-0000-0000C3030000}"/>
    <cellStyle name="標準 7 3 2 2 4 2 2 2" xfId="2213" xr:uid="{B91C0485-35E2-4F20-B15F-6E0FEDB34B94}"/>
    <cellStyle name="標準 7 3 2 2 4 2 3" xfId="1631" xr:uid="{97D2D55A-2184-4E4C-91C7-28FD45F21D0E}"/>
    <cellStyle name="標準 7 3 2 2 4 3" xfId="757" xr:uid="{00000000-0005-0000-0000-0000C4030000}"/>
    <cellStyle name="標準 7 3 2 2 4 3 2" xfId="1922" xr:uid="{078FAD8A-D10F-40C3-A06D-21B221AF496A}"/>
    <cellStyle name="標準 7 3 2 2 4 4" xfId="1340" xr:uid="{3493DD71-1825-4C40-AB46-826B5412E966}"/>
    <cellStyle name="標準 7 3 2 2 5" xfId="321" xr:uid="{00000000-0005-0000-0000-0000C5030000}"/>
    <cellStyle name="標準 7 3 2 2 5 2" xfId="612" xr:uid="{00000000-0005-0000-0000-0000C6030000}"/>
    <cellStyle name="標準 7 3 2 2 5 2 2" xfId="1197" xr:uid="{00000000-0005-0000-0000-0000C7030000}"/>
    <cellStyle name="標準 7 3 2 2 5 2 2 2" xfId="2362" xr:uid="{40CAA0B8-B522-4157-9432-905EBDDF5ECD}"/>
    <cellStyle name="標準 7 3 2 2 5 2 3" xfId="1780" xr:uid="{8AC3BE18-A2B9-446D-A753-19B2E3F90E47}"/>
    <cellStyle name="標準 7 3 2 2 5 3" xfId="906" xr:uid="{00000000-0005-0000-0000-0000C8030000}"/>
    <cellStyle name="標準 7 3 2 2 5 3 2" xfId="2071" xr:uid="{6D81C1F0-0968-472F-8EEA-01E85A09CBA1}"/>
    <cellStyle name="標準 7 3 2 2 5 4" xfId="1489" xr:uid="{EE8BDAE1-DA30-4597-9974-DE1476C46448}"/>
    <cellStyle name="標準 7 3 2 2 6" xfId="366" xr:uid="{00000000-0005-0000-0000-0000C9030000}"/>
    <cellStyle name="標準 7 3 2 2 6 2" xfId="951" xr:uid="{00000000-0005-0000-0000-0000CA030000}"/>
    <cellStyle name="標準 7 3 2 2 6 2 2" xfId="2116" xr:uid="{89464A3C-D47F-43C1-B126-EBFCFD038E6B}"/>
    <cellStyle name="標準 7 3 2 2 6 3" xfId="1534" xr:uid="{A5021549-B1F1-4EEC-9C2B-A162B33FC662}"/>
    <cellStyle name="標準 7 3 2 2 7" xfId="659" xr:uid="{00000000-0005-0000-0000-0000CB030000}"/>
    <cellStyle name="標準 7 3 2 2 7 2" xfId="1825" xr:uid="{33637498-2D30-4E43-B826-6161306BC1BC}"/>
    <cellStyle name="標準 7 3 2 2 8" xfId="2407" xr:uid="{5F3BCEC0-B2DE-4181-B3E7-22431B2F3C97}"/>
    <cellStyle name="標準 7 3 2 2 9" xfId="1243" xr:uid="{389E0DA3-A32B-4DD4-80C5-9116A2802127}"/>
    <cellStyle name="標準 7 3 2 3" xfId="81" xr:uid="{00000000-0005-0000-0000-0000CC030000}"/>
    <cellStyle name="標準 7 3 2 3 2" xfId="191" xr:uid="{00000000-0005-0000-0000-0000CD030000}"/>
    <cellStyle name="標準 7 3 2 3 2 2" xfId="482" xr:uid="{00000000-0005-0000-0000-0000CE030000}"/>
    <cellStyle name="標準 7 3 2 3 2 2 2" xfId="1067" xr:uid="{00000000-0005-0000-0000-0000CF030000}"/>
    <cellStyle name="標準 7 3 2 3 2 2 2 2" xfId="2232" xr:uid="{006B9106-FD2E-411F-8C79-65746F0137AF}"/>
    <cellStyle name="標準 7 3 2 3 2 2 3" xfId="1650" xr:uid="{38A7CC35-7E3C-4F9B-8D73-A3B2DF87B674}"/>
    <cellStyle name="標準 7 3 2 3 2 3" xfId="776" xr:uid="{00000000-0005-0000-0000-0000D0030000}"/>
    <cellStyle name="標準 7 3 2 3 2 3 2" xfId="1941" xr:uid="{9D0C2538-F797-4416-AD89-3BBC15897D86}"/>
    <cellStyle name="標準 7 3 2 3 2 4" xfId="1359" xr:uid="{82BE96B7-E66A-4D32-9B39-9A2631D8B190}"/>
    <cellStyle name="標準 7 3 2 3 3" xfId="322" xr:uid="{00000000-0005-0000-0000-0000D1030000}"/>
    <cellStyle name="標準 7 3 2 3 3 2" xfId="613" xr:uid="{00000000-0005-0000-0000-0000D2030000}"/>
    <cellStyle name="標準 7 3 2 3 3 2 2" xfId="1198" xr:uid="{00000000-0005-0000-0000-0000D3030000}"/>
    <cellStyle name="標準 7 3 2 3 3 2 2 2" xfId="2363" xr:uid="{BAB38E90-3780-4914-AFF9-B34D6C32EB6E}"/>
    <cellStyle name="標準 7 3 2 3 3 2 3" xfId="1781" xr:uid="{43DEE12E-93DB-46AC-B6E5-A886805A069B}"/>
    <cellStyle name="標準 7 3 2 3 3 3" xfId="907" xr:uid="{00000000-0005-0000-0000-0000D4030000}"/>
    <cellStyle name="標準 7 3 2 3 3 3 2" xfId="2072" xr:uid="{4C04F335-129D-4A60-8034-A23D56FD4CC7}"/>
    <cellStyle name="標準 7 3 2 3 3 4" xfId="1490" xr:uid="{D73160D8-DAFC-43D3-8364-FAB25EF41833}"/>
    <cellStyle name="標準 7 3 2 3 4" xfId="385" xr:uid="{00000000-0005-0000-0000-0000D5030000}"/>
    <cellStyle name="標準 7 3 2 3 4 2" xfId="970" xr:uid="{00000000-0005-0000-0000-0000D6030000}"/>
    <cellStyle name="標準 7 3 2 3 4 2 2" xfId="2135" xr:uid="{B98CE850-CAC0-43A4-83C7-76AFE85A67E4}"/>
    <cellStyle name="標準 7 3 2 3 4 3" xfId="1553" xr:uid="{1F3EF098-8FCB-402E-869B-D62CD76756E7}"/>
    <cellStyle name="標準 7 3 2 3 5" xfId="679" xr:uid="{00000000-0005-0000-0000-0000D7030000}"/>
    <cellStyle name="標準 7 3 2 3 5 2" xfId="1844" xr:uid="{B698065C-C0A3-42E7-B530-F2AD3F799513}"/>
    <cellStyle name="標準 7 3 2 3 6" xfId="2426" xr:uid="{77DC3873-97D2-41F0-8D41-5162A3E8B7DE}"/>
    <cellStyle name="標準 7 3 2 3 7" xfId="1262" xr:uid="{EDCBF1F5-6762-466D-954E-65DFA40D6FF5}"/>
    <cellStyle name="標準 7 3 2 4" xfId="137" xr:uid="{00000000-0005-0000-0000-0000D8030000}"/>
    <cellStyle name="標準 7 3 2 4 2" xfId="239" xr:uid="{00000000-0005-0000-0000-0000D9030000}"/>
    <cellStyle name="標準 7 3 2 4 2 2" xfId="530" xr:uid="{00000000-0005-0000-0000-0000DA030000}"/>
    <cellStyle name="標準 7 3 2 4 2 2 2" xfId="1115" xr:uid="{00000000-0005-0000-0000-0000DB030000}"/>
    <cellStyle name="標準 7 3 2 4 2 2 2 2" xfId="2280" xr:uid="{00090AD7-2A4A-4B97-ADF3-6D43DC31C66F}"/>
    <cellStyle name="標準 7 3 2 4 2 2 3" xfId="1698" xr:uid="{B12724CA-A48F-4360-9513-27C5232A2F50}"/>
    <cellStyle name="標準 7 3 2 4 2 3" xfId="824" xr:uid="{00000000-0005-0000-0000-0000DC030000}"/>
    <cellStyle name="標準 7 3 2 4 2 3 2" xfId="1989" xr:uid="{03595909-3B90-44C4-BCAF-C4C9171674CE}"/>
    <cellStyle name="標準 7 3 2 4 2 4" xfId="1407" xr:uid="{6175C71A-08CF-48B4-876E-E143E7BEA5A5}"/>
    <cellStyle name="標準 7 3 2 4 3" xfId="323" xr:uid="{00000000-0005-0000-0000-0000DD030000}"/>
    <cellStyle name="標準 7 3 2 4 3 2" xfId="614" xr:uid="{00000000-0005-0000-0000-0000DE030000}"/>
    <cellStyle name="標準 7 3 2 4 3 2 2" xfId="1199" xr:uid="{00000000-0005-0000-0000-0000DF030000}"/>
    <cellStyle name="標準 7 3 2 4 3 2 2 2" xfId="2364" xr:uid="{F7396BB9-8121-4E40-8585-8C4908A50F8C}"/>
    <cellStyle name="標準 7 3 2 4 3 2 3" xfId="1782" xr:uid="{8B66584F-5930-493F-B13F-2138145FD0B0}"/>
    <cellStyle name="標準 7 3 2 4 3 3" xfId="908" xr:uid="{00000000-0005-0000-0000-0000E0030000}"/>
    <cellStyle name="標準 7 3 2 4 3 3 2" xfId="2073" xr:uid="{D631A915-7673-4BD5-AE22-D01A0CEE5EA7}"/>
    <cellStyle name="標準 7 3 2 4 3 4" xfId="1491" xr:uid="{0B90CC08-AAFC-43DA-93B2-6B0091CFC61D}"/>
    <cellStyle name="標準 7 3 2 4 4" xfId="433" xr:uid="{00000000-0005-0000-0000-0000E1030000}"/>
    <cellStyle name="標準 7 3 2 4 4 2" xfId="1018" xr:uid="{00000000-0005-0000-0000-0000E2030000}"/>
    <cellStyle name="標準 7 3 2 4 4 2 2" xfId="2183" xr:uid="{7C04E223-5949-4FE5-91D8-E37974AE140C}"/>
    <cellStyle name="標準 7 3 2 4 4 3" xfId="1601" xr:uid="{859FFE06-7D27-4DB0-AD3D-856388D6AE16}"/>
    <cellStyle name="標準 7 3 2 4 5" xfId="727" xr:uid="{00000000-0005-0000-0000-0000E3030000}"/>
    <cellStyle name="標準 7 3 2 4 5 2" xfId="1892" xr:uid="{2F98B2A1-928B-4326-8CE5-898B84129D17}"/>
    <cellStyle name="標準 7 3 2 4 6" xfId="2474" xr:uid="{1D99EF2B-E201-460F-ADD2-D43872AF9906}"/>
    <cellStyle name="標準 7 3 2 4 7" xfId="1310" xr:uid="{19CA9BB9-F30B-4909-BCB8-B33A8659D176}"/>
    <cellStyle name="標準 7 3 2 5" xfId="158" xr:uid="{00000000-0005-0000-0000-0000E4030000}"/>
    <cellStyle name="標準 7 3 2 5 2" xfId="450" xr:uid="{00000000-0005-0000-0000-0000E5030000}"/>
    <cellStyle name="標準 7 3 2 5 2 2" xfId="1035" xr:uid="{00000000-0005-0000-0000-0000E6030000}"/>
    <cellStyle name="標準 7 3 2 5 2 2 2" xfId="2200" xr:uid="{F35CAED4-F2D7-4E73-A3B4-43766DFAD869}"/>
    <cellStyle name="標準 7 3 2 5 2 3" xfId="1618" xr:uid="{BBC8FA36-14D8-4DDC-86B4-CEF2FB90E992}"/>
    <cellStyle name="標準 7 3 2 5 3" xfId="744" xr:uid="{00000000-0005-0000-0000-0000E7030000}"/>
    <cellStyle name="標準 7 3 2 5 3 2" xfId="1909" xr:uid="{CCB4303C-EABF-4A09-AC2F-F8297727AE96}"/>
    <cellStyle name="標準 7 3 2 5 4" xfId="1327" xr:uid="{6D3FF7FA-5AD6-46C9-AB37-C8E2CA38DA5D}"/>
    <cellStyle name="標準 7 3 2 6" xfId="324" xr:uid="{00000000-0005-0000-0000-0000E8030000}"/>
    <cellStyle name="標準 7 3 2 6 2" xfId="615" xr:uid="{00000000-0005-0000-0000-0000E9030000}"/>
    <cellStyle name="標準 7 3 2 6 2 2" xfId="1200" xr:uid="{00000000-0005-0000-0000-0000EA030000}"/>
    <cellStyle name="標準 7 3 2 6 2 2 2" xfId="2365" xr:uid="{AF80643D-8A8D-4C1B-885C-DF8F8D308519}"/>
    <cellStyle name="標準 7 3 2 6 2 3" xfId="1783" xr:uid="{98ADFCD0-4A5A-41D3-843A-C7EDBD866F58}"/>
    <cellStyle name="標準 7 3 2 6 3" xfId="909" xr:uid="{00000000-0005-0000-0000-0000EB030000}"/>
    <cellStyle name="標準 7 3 2 6 3 2" xfId="2074" xr:uid="{F70A4B8E-9DA2-4B17-941E-33F7E01D88C6}"/>
    <cellStyle name="標準 7 3 2 6 4" xfId="1492" xr:uid="{A8E4EBCF-726A-4A20-AD1E-C2CCF23BF711}"/>
    <cellStyle name="標準 7 3 2 7" xfId="353" xr:uid="{00000000-0005-0000-0000-0000EC030000}"/>
    <cellStyle name="標準 7 3 2 7 2" xfId="938" xr:uid="{00000000-0005-0000-0000-0000ED030000}"/>
    <cellStyle name="標準 7 3 2 7 2 2" xfId="2103" xr:uid="{68AFDE50-BA34-4FAB-BD3B-CA76C62313A6}"/>
    <cellStyle name="標準 7 3 2 7 3" xfId="1521" xr:uid="{516DA4FF-B685-487E-8604-8EE6E01F1E2E}"/>
    <cellStyle name="標準 7 3 2 8" xfId="646" xr:uid="{00000000-0005-0000-0000-0000EE030000}"/>
    <cellStyle name="標準 7 3 2 8 2" xfId="1812" xr:uid="{110EC92F-0BEB-4BD0-9F0A-D88FE6C186BB}"/>
    <cellStyle name="標準 7 3 2 9" xfId="2394" xr:uid="{37D9732D-D747-47E9-9ECB-9E5CC411DF39}"/>
    <cellStyle name="標準 7 3 3" xfId="48" xr:uid="{00000000-0005-0000-0000-0000EF030000}"/>
    <cellStyle name="標準 7 3 3 2" xfId="93" xr:uid="{00000000-0005-0000-0000-0000F0030000}"/>
    <cellStyle name="標準 7 3 3 2 2" xfId="203" xr:uid="{00000000-0005-0000-0000-0000F1030000}"/>
    <cellStyle name="標準 7 3 3 2 2 2" xfId="494" xr:uid="{00000000-0005-0000-0000-0000F2030000}"/>
    <cellStyle name="標準 7 3 3 2 2 2 2" xfId="1079" xr:uid="{00000000-0005-0000-0000-0000F3030000}"/>
    <cellStyle name="標準 7 3 3 2 2 2 2 2" xfId="2244" xr:uid="{9A78F9BB-2EF7-48B2-AEBC-6F3DE2D65F32}"/>
    <cellStyle name="標準 7 3 3 2 2 2 3" xfId="1662" xr:uid="{4B02DE04-AFDA-440B-851D-809037B77090}"/>
    <cellStyle name="標準 7 3 3 2 2 3" xfId="788" xr:uid="{00000000-0005-0000-0000-0000F4030000}"/>
    <cellStyle name="標準 7 3 3 2 2 3 2" xfId="1953" xr:uid="{169EC7E3-7DF2-4A07-A058-D9F37B8D53F5}"/>
    <cellStyle name="標準 7 3 3 2 2 4" xfId="1371" xr:uid="{6D72D3DB-B80E-41EE-A884-CC2A896F39B6}"/>
    <cellStyle name="標準 7 3 3 2 3" xfId="325" xr:uid="{00000000-0005-0000-0000-0000F5030000}"/>
    <cellStyle name="標準 7 3 3 2 3 2" xfId="616" xr:uid="{00000000-0005-0000-0000-0000F6030000}"/>
    <cellStyle name="標準 7 3 3 2 3 2 2" xfId="1201" xr:uid="{00000000-0005-0000-0000-0000F7030000}"/>
    <cellStyle name="標準 7 3 3 2 3 2 2 2" xfId="2366" xr:uid="{B4FC6CB3-D264-4938-B8D1-38FA548E6023}"/>
    <cellStyle name="標準 7 3 3 2 3 2 3" xfId="1784" xr:uid="{8D123D41-20D0-4705-8DB3-222B60E68082}"/>
    <cellStyle name="標準 7 3 3 2 3 3" xfId="910" xr:uid="{00000000-0005-0000-0000-0000F8030000}"/>
    <cellStyle name="標準 7 3 3 2 3 3 2" xfId="2075" xr:uid="{E2E41FCF-72E6-4DA3-96A9-CA690B72A011}"/>
    <cellStyle name="標準 7 3 3 2 3 4" xfId="1493" xr:uid="{8087A226-0636-495A-B5CE-864EF7B8D743}"/>
    <cellStyle name="標準 7 3 3 2 4" xfId="397" xr:uid="{00000000-0005-0000-0000-0000F9030000}"/>
    <cellStyle name="標準 7 3 3 2 4 2" xfId="982" xr:uid="{00000000-0005-0000-0000-0000FA030000}"/>
    <cellStyle name="標準 7 3 3 2 4 2 2" xfId="2147" xr:uid="{ADFCA592-7EB4-4AFA-9F38-A6DC01395210}"/>
    <cellStyle name="標準 7 3 3 2 4 3" xfId="1565" xr:uid="{1B24DB7C-2893-4C85-951B-C4D6C041CAFB}"/>
    <cellStyle name="標準 7 3 3 2 5" xfId="691" xr:uid="{00000000-0005-0000-0000-0000FB030000}"/>
    <cellStyle name="標準 7 3 3 2 5 2" xfId="1856" xr:uid="{96F7A279-C95A-489C-9820-FAEF5B479112}"/>
    <cellStyle name="標準 7 3 3 2 6" xfId="2438" xr:uid="{0A22665D-658F-4236-813D-66A62C41A38B}"/>
    <cellStyle name="標準 7 3 3 2 7" xfId="1274" xr:uid="{43BB62F5-3CF2-418C-AFB0-77FDAD2FB92E}"/>
    <cellStyle name="標準 7 3 3 3" xfId="139" xr:uid="{00000000-0005-0000-0000-0000FC030000}"/>
    <cellStyle name="標準 7 3 3 3 2" xfId="241" xr:uid="{00000000-0005-0000-0000-0000FD030000}"/>
    <cellStyle name="標準 7 3 3 3 2 2" xfId="532" xr:uid="{00000000-0005-0000-0000-0000FE030000}"/>
    <cellStyle name="標準 7 3 3 3 2 2 2" xfId="1117" xr:uid="{00000000-0005-0000-0000-0000FF030000}"/>
    <cellStyle name="標準 7 3 3 3 2 2 2 2" xfId="2282" xr:uid="{F1145A7E-B0B6-4773-8F81-4DBD0B09B516}"/>
    <cellStyle name="標準 7 3 3 3 2 2 3" xfId="1700" xr:uid="{B3CC0E38-CDE3-48E5-ABD5-0FFCE047EE9E}"/>
    <cellStyle name="標準 7 3 3 3 2 3" xfId="826" xr:uid="{00000000-0005-0000-0000-000000040000}"/>
    <cellStyle name="標準 7 3 3 3 2 3 2" xfId="1991" xr:uid="{929A71B3-E09F-45EB-A84A-74B19275376E}"/>
    <cellStyle name="標準 7 3 3 3 2 4" xfId="1409" xr:uid="{197B4473-00F8-4D1D-BBAF-0C9780433720}"/>
    <cellStyle name="標準 7 3 3 3 3" xfId="326" xr:uid="{00000000-0005-0000-0000-000001040000}"/>
    <cellStyle name="標準 7 3 3 3 3 2" xfId="617" xr:uid="{00000000-0005-0000-0000-000002040000}"/>
    <cellStyle name="標準 7 3 3 3 3 2 2" xfId="1202" xr:uid="{00000000-0005-0000-0000-000003040000}"/>
    <cellStyle name="標準 7 3 3 3 3 2 2 2" xfId="2367" xr:uid="{50BBBA3A-CD67-4EE0-A0C5-22C6868A813A}"/>
    <cellStyle name="標準 7 3 3 3 3 2 3" xfId="1785" xr:uid="{F5E401E6-6E14-45B9-AAD7-0497EDEDBBEE}"/>
    <cellStyle name="標準 7 3 3 3 3 3" xfId="911" xr:uid="{00000000-0005-0000-0000-000004040000}"/>
    <cellStyle name="標準 7 3 3 3 3 3 2" xfId="2076" xr:uid="{BCBC8C7E-F53C-4559-BA61-E1DDB704B464}"/>
    <cellStyle name="標準 7 3 3 3 3 4" xfId="1494" xr:uid="{7C3DAB97-4777-497B-B1D2-70A7FAA53393}"/>
    <cellStyle name="標準 7 3 3 3 4" xfId="435" xr:uid="{00000000-0005-0000-0000-000005040000}"/>
    <cellStyle name="標準 7 3 3 3 4 2" xfId="1020" xr:uid="{00000000-0005-0000-0000-000006040000}"/>
    <cellStyle name="標準 7 3 3 3 4 2 2" xfId="2185" xr:uid="{4499DADC-75E4-4F0A-A5A8-6D433E929C00}"/>
    <cellStyle name="標準 7 3 3 3 4 3" xfId="1603" xr:uid="{82CF79D3-F06E-4190-8A26-9DC0C40083DA}"/>
    <cellStyle name="標準 7 3 3 3 5" xfId="729" xr:uid="{00000000-0005-0000-0000-000007040000}"/>
    <cellStyle name="標準 7 3 3 3 5 2" xfId="1894" xr:uid="{B396ADF6-CE9F-4C77-ABD0-BE43BD659F9C}"/>
    <cellStyle name="標準 7 3 3 3 6" xfId="2476" xr:uid="{76EDE12C-DEF4-4D44-9B94-3E6B4DBFD72B}"/>
    <cellStyle name="標準 7 3 3 3 7" xfId="1312" xr:uid="{6A606A30-328C-4C2A-9813-61D3C6CEE7FA}"/>
    <cellStyle name="標準 7 3 3 4" xfId="170" xr:uid="{00000000-0005-0000-0000-000008040000}"/>
    <cellStyle name="標準 7 3 3 4 2" xfId="462" xr:uid="{00000000-0005-0000-0000-000009040000}"/>
    <cellStyle name="標準 7 3 3 4 2 2" xfId="1047" xr:uid="{00000000-0005-0000-0000-00000A040000}"/>
    <cellStyle name="標準 7 3 3 4 2 2 2" xfId="2212" xr:uid="{DA35F94A-9318-47B3-9EFC-F8FE5FFB13E2}"/>
    <cellStyle name="標準 7 3 3 4 2 3" xfId="1630" xr:uid="{9DF9D1B2-666D-49FF-BD83-035A8A5494D2}"/>
    <cellStyle name="標準 7 3 3 4 3" xfId="756" xr:uid="{00000000-0005-0000-0000-00000B040000}"/>
    <cellStyle name="標準 7 3 3 4 3 2" xfId="1921" xr:uid="{69C2DEE4-1B46-45AA-BEB3-8D2D4E7D7D69}"/>
    <cellStyle name="標準 7 3 3 4 4" xfId="1339" xr:uid="{A0BFE325-884D-454F-A83F-0CA68C086E5A}"/>
    <cellStyle name="標準 7 3 3 5" xfId="327" xr:uid="{00000000-0005-0000-0000-00000C040000}"/>
    <cellStyle name="標準 7 3 3 5 2" xfId="618" xr:uid="{00000000-0005-0000-0000-00000D040000}"/>
    <cellStyle name="標準 7 3 3 5 2 2" xfId="1203" xr:uid="{00000000-0005-0000-0000-00000E040000}"/>
    <cellStyle name="標準 7 3 3 5 2 2 2" xfId="2368" xr:uid="{E5EEFF08-F9C6-49FB-89C6-8259BB1744B7}"/>
    <cellStyle name="標準 7 3 3 5 2 3" xfId="1786" xr:uid="{F476B3EB-2E89-4283-AD9E-17BD363FFBF3}"/>
    <cellStyle name="標準 7 3 3 5 3" xfId="912" xr:uid="{00000000-0005-0000-0000-00000F040000}"/>
    <cellStyle name="標準 7 3 3 5 3 2" xfId="2077" xr:uid="{24568D64-FB7B-4735-B253-0E3FB2B1C978}"/>
    <cellStyle name="標準 7 3 3 5 4" xfId="1495" xr:uid="{908F998C-4D70-494C-84C3-BA5E9986956C}"/>
    <cellStyle name="標準 7 3 3 6" xfId="365" xr:uid="{00000000-0005-0000-0000-000010040000}"/>
    <cellStyle name="標準 7 3 3 6 2" xfId="950" xr:uid="{00000000-0005-0000-0000-000011040000}"/>
    <cellStyle name="標準 7 3 3 6 2 2" xfId="2115" xr:uid="{9AD4994B-CE37-493F-953F-5806955AE6FD}"/>
    <cellStyle name="標準 7 3 3 6 3" xfId="1533" xr:uid="{0A0AB557-2CAE-4890-88D1-E5633E72D0E1}"/>
    <cellStyle name="標準 7 3 3 7" xfId="658" xr:uid="{00000000-0005-0000-0000-000012040000}"/>
    <cellStyle name="標準 7 3 3 7 2" xfId="1824" xr:uid="{ED875A7A-CE8D-426F-B14E-B69DF7998349}"/>
    <cellStyle name="標準 7 3 3 8" xfId="2406" xr:uid="{D31C8124-FE3E-4291-ABBE-93C8050890D7}"/>
    <cellStyle name="標準 7 3 3 9" xfId="1242" xr:uid="{D477F118-46A1-4567-85ED-BD265CBA7E2F}"/>
    <cellStyle name="標準 7 3 4" xfId="78" xr:uid="{00000000-0005-0000-0000-000013040000}"/>
    <cellStyle name="標準 7 3 4 2" xfId="188" xr:uid="{00000000-0005-0000-0000-000014040000}"/>
    <cellStyle name="標準 7 3 4 2 2" xfId="479" xr:uid="{00000000-0005-0000-0000-000015040000}"/>
    <cellStyle name="標準 7 3 4 2 2 2" xfId="1064" xr:uid="{00000000-0005-0000-0000-000016040000}"/>
    <cellStyle name="標準 7 3 4 2 2 2 2" xfId="2229" xr:uid="{D5282E28-C80D-41BF-8343-D3A6C2790378}"/>
    <cellStyle name="標準 7 3 4 2 2 3" xfId="1647" xr:uid="{2CAACD09-741C-4436-BB86-B1DE02D86A31}"/>
    <cellStyle name="標準 7 3 4 2 3" xfId="773" xr:uid="{00000000-0005-0000-0000-000017040000}"/>
    <cellStyle name="標準 7 3 4 2 3 2" xfId="1938" xr:uid="{BAA62C87-4694-4F7F-9429-120ACC077013}"/>
    <cellStyle name="標準 7 3 4 2 4" xfId="1356" xr:uid="{DE995D47-ACEB-4060-820D-EB1F3EF5B9BA}"/>
    <cellStyle name="標準 7 3 4 3" xfId="328" xr:uid="{00000000-0005-0000-0000-000018040000}"/>
    <cellStyle name="標準 7 3 4 3 2" xfId="619" xr:uid="{00000000-0005-0000-0000-000019040000}"/>
    <cellStyle name="標準 7 3 4 3 2 2" xfId="1204" xr:uid="{00000000-0005-0000-0000-00001A040000}"/>
    <cellStyle name="標準 7 3 4 3 2 2 2" xfId="2369" xr:uid="{AD71C73A-460F-480E-9DA7-5DB609D6C8AD}"/>
    <cellStyle name="標準 7 3 4 3 2 3" xfId="1787" xr:uid="{97E18102-766D-422C-BDDD-D1D232A13DAC}"/>
    <cellStyle name="標準 7 3 4 3 3" xfId="913" xr:uid="{00000000-0005-0000-0000-00001B040000}"/>
    <cellStyle name="標準 7 3 4 3 3 2" xfId="2078" xr:uid="{02835CC0-C559-4BEB-84A2-BE806D680045}"/>
    <cellStyle name="標準 7 3 4 3 4" xfId="1496" xr:uid="{8917B9C4-756D-4658-9AEF-DD6166EE8BA9}"/>
    <cellStyle name="標準 7 3 4 4" xfId="382" xr:uid="{00000000-0005-0000-0000-00001C040000}"/>
    <cellStyle name="標準 7 3 4 4 2" xfId="967" xr:uid="{00000000-0005-0000-0000-00001D040000}"/>
    <cellStyle name="標準 7 3 4 4 2 2" xfId="2132" xr:uid="{E8EA232B-83FE-4256-9076-2E7A7DB09A3E}"/>
    <cellStyle name="標準 7 3 4 4 3" xfId="1550" xr:uid="{D39E595E-7BDB-4D7A-AA93-B4726F820D81}"/>
    <cellStyle name="標準 7 3 4 5" xfId="676" xr:uid="{00000000-0005-0000-0000-00001E040000}"/>
    <cellStyle name="標準 7 3 4 5 2" xfId="1841" xr:uid="{90D78030-16A4-4940-9812-73438B05EA64}"/>
    <cellStyle name="標準 7 3 4 6" xfId="2423" xr:uid="{430F0AB2-A753-4FE8-BC80-9443B8CB158D}"/>
    <cellStyle name="標準 7 3 4 7" xfId="1259" xr:uid="{A580A25B-FB76-4098-B3BC-1F9D273FAE25}"/>
    <cellStyle name="標準 7 3 5" xfId="136" xr:uid="{00000000-0005-0000-0000-00001F040000}"/>
    <cellStyle name="標準 7 3 5 2" xfId="238" xr:uid="{00000000-0005-0000-0000-000020040000}"/>
    <cellStyle name="標準 7 3 5 2 2" xfId="529" xr:uid="{00000000-0005-0000-0000-000021040000}"/>
    <cellStyle name="標準 7 3 5 2 2 2" xfId="1114" xr:uid="{00000000-0005-0000-0000-000022040000}"/>
    <cellStyle name="標準 7 3 5 2 2 2 2" xfId="2279" xr:uid="{ACD71D68-B914-4BF0-948E-79A217E80FBD}"/>
    <cellStyle name="標準 7 3 5 2 2 3" xfId="1697" xr:uid="{243AC6D3-C063-429E-843D-71E078BFA2D2}"/>
    <cellStyle name="標準 7 3 5 2 3" xfId="823" xr:uid="{00000000-0005-0000-0000-000023040000}"/>
    <cellStyle name="標準 7 3 5 2 3 2" xfId="1988" xr:uid="{D50E506D-62AC-4777-B2F9-9EC848D38A64}"/>
    <cellStyle name="標準 7 3 5 2 4" xfId="1406" xr:uid="{DB76F413-78D8-4AB1-BDED-F1B7D7777E6C}"/>
    <cellStyle name="標準 7 3 5 3" xfId="329" xr:uid="{00000000-0005-0000-0000-000024040000}"/>
    <cellStyle name="標準 7 3 5 3 2" xfId="620" xr:uid="{00000000-0005-0000-0000-000025040000}"/>
    <cellStyle name="標準 7 3 5 3 2 2" xfId="1205" xr:uid="{00000000-0005-0000-0000-000026040000}"/>
    <cellStyle name="標準 7 3 5 3 2 2 2" xfId="2370" xr:uid="{F108BD77-957F-415B-8F71-5DA2A65E67EF}"/>
    <cellStyle name="標準 7 3 5 3 2 3" xfId="1788" xr:uid="{CD04EC23-D1FD-412B-B4DF-0615FC2270E8}"/>
    <cellStyle name="標準 7 3 5 3 3" xfId="914" xr:uid="{00000000-0005-0000-0000-000027040000}"/>
    <cellStyle name="標準 7 3 5 3 3 2" xfId="2079" xr:uid="{8234F908-1A61-4E49-B25D-313F00DC90A3}"/>
    <cellStyle name="標準 7 3 5 3 4" xfId="1497" xr:uid="{F641DBCC-362A-447D-AFB8-773B82D50133}"/>
    <cellStyle name="標準 7 3 5 4" xfId="432" xr:uid="{00000000-0005-0000-0000-000028040000}"/>
    <cellStyle name="標準 7 3 5 4 2" xfId="1017" xr:uid="{00000000-0005-0000-0000-000029040000}"/>
    <cellStyle name="標準 7 3 5 4 2 2" xfId="2182" xr:uid="{A682C4DF-93FB-428D-A592-3D230C12F42F}"/>
    <cellStyle name="標準 7 3 5 4 3" xfId="1600" xr:uid="{8265D9B1-09F1-4FAF-AD3A-6393FFE54DDA}"/>
    <cellStyle name="標準 7 3 5 5" xfId="726" xr:uid="{00000000-0005-0000-0000-00002A040000}"/>
    <cellStyle name="標準 7 3 5 5 2" xfId="1891" xr:uid="{E3A2BF31-A217-4F5E-A9B9-3E3A7DEDAC65}"/>
    <cellStyle name="標準 7 3 5 6" xfId="2473" xr:uid="{6CB40FC5-B08A-4BEC-BEEF-0F4020D5F623}"/>
    <cellStyle name="標準 7 3 5 7" xfId="1309" xr:uid="{FAD276C9-B56A-49A0-BC88-B40C0A2A4909}"/>
    <cellStyle name="標準 7 3 6" xfId="155" xr:uid="{00000000-0005-0000-0000-00002B040000}"/>
    <cellStyle name="標準 7 3 6 2" xfId="447" xr:uid="{00000000-0005-0000-0000-00002C040000}"/>
    <cellStyle name="標準 7 3 6 2 2" xfId="1032" xr:uid="{00000000-0005-0000-0000-00002D040000}"/>
    <cellStyle name="標準 7 3 6 2 2 2" xfId="2197" xr:uid="{F0F08EB5-C7AD-4313-A05C-9E49420D09E6}"/>
    <cellStyle name="標準 7 3 6 2 3" xfId="1615" xr:uid="{2051E63E-8884-4A06-801F-A332ACF99F88}"/>
    <cellStyle name="標準 7 3 6 3" xfId="741" xr:uid="{00000000-0005-0000-0000-00002E040000}"/>
    <cellStyle name="標準 7 3 6 3 2" xfId="1906" xr:uid="{8F48A2B4-EB5E-4AA9-812B-973061773898}"/>
    <cellStyle name="標準 7 3 6 4" xfId="1324" xr:uid="{3BDD9F0C-8B46-4866-B5F5-D7554CD007CF}"/>
    <cellStyle name="標準 7 3 7" xfId="330" xr:uid="{00000000-0005-0000-0000-00002F040000}"/>
    <cellStyle name="標準 7 3 7 2" xfId="621" xr:uid="{00000000-0005-0000-0000-000030040000}"/>
    <cellStyle name="標準 7 3 7 2 2" xfId="1206" xr:uid="{00000000-0005-0000-0000-000031040000}"/>
    <cellStyle name="標準 7 3 7 2 2 2" xfId="2371" xr:uid="{838D0308-97C6-4DE6-A54D-2D7F29F6FC62}"/>
    <cellStyle name="標準 7 3 7 2 3" xfId="1789" xr:uid="{204AC016-9DA2-4CAA-A64F-D6A90A32DC8F}"/>
    <cellStyle name="標準 7 3 7 3" xfId="915" xr:uid="{00000000-0005-0000-0000-000032040000}"/>
    <cellStyle name="標準 7 3 7 3 2" xfId="2080" xr:uid="{313AB313-97CF-442A-B37C-AC3129F02E1A}"/>
    <cellStyle name="標準 7 3 7 4" xfId="1498" xr:uid="{1756E378-50FD-4C64-95AD-328674F980F4}"/>
    <cellStyle name="標準 7 3 8" xfId="350" xr:uid="{00000000-0005-0000-0000-000033040000}"/>
    <cellStyle name="標準 7 3 8 2" xfId="935" xr:uid="{00000000-0005-0000-0000-000034040000}"/>
    <cellStyle name="標準 7 3 8 2 2" xfId="2100" xr:uid="{4784488F-3F77-499D-BFAE-6CDCAC505C37}"/>
    <cellStyle name="標準 7 3 8 3" xfId="1518" xr:uid="{55994478-970C-4C29-B7C7-56AF68578CA4}"/>
    <cellStyle name="標準 7 3 9" xfId="643" xr:uid="{00000000-0005-0000-0000-000035040000}"/>
    <cellStyle name="標準 7 3 9 2" xfId="1809" xr:uid="{CB2CBB78-A556-4462-9F5C-036C3CD54490}"/>
    <cellStyle name="標準 7 4" xfId="35" xr:uid="{00000000-0005-0000-0000-000036040000}"/>
    <cellStyle name="標準 7 4 10" xfId="1229" xr:uid="{A127E271-0A5E-4CEF-847F-4190EA42D068}"/>
    <cellStyle name="標準 7 4 2" xfId="50" xr:uid="{00000000-0005-0000-0000-000037040000}"/>
    <cellStyle name="標準 7 4 2 2" xfId="95" xr:uid="{00000000-0005-0000-0000-000038040000}"/>
    <cellStyle name="標準 7 4 2 2 2" xfId="205" xr:uid="{00000000-0005-0000-0000-000039040000}"/>
    <cellStyle name="標準 7 4 2 2 2 2" xfId="496" xr:uid="{00000000-0005-0000-0000-00003A040000}"/>
    <cellStyle name="標準 7 4 2 2 2 2 2" xfId="1081" xr:uid="{00000000-0005-0000-0000-00003B040000}"/>
    <cellStyle name="標準 7 4 2 2 2 2 2 2" xfId="2246" xr:uid="{26F619FC-59B5-44BF-95AB-C607C3F3D40C}"/>
    <cellStyle name="標準 7 4 2 2 2 2 3" xfId="1664" xr:uid="{AB2063B0-162D-4558-BD02-F0DBEA9EAD0A}"/>
    <cellStyle name="標準 7 4 2 2 2 3" xfId="790" xr:uid="{00000000-0005-0000-0000-00003C040000}"/>
    <cellStyle name="標準 7 4 2 2 2 3 2" xfId="1955" xr:uid="{E0F2AD42-3DCE-499D-BC8B-04F009B60876}"/>
    <cellStyle name="標準 7 4 2 2 2 4" xfId="1373" xr:uid="{229B2592-D392-4AD3-8972-CDF1C55152E0}"/>
    <cellStyle name="標準 7 4 2 2 3" xfId="331" xr:uid="{00000000-0005-0000-0000-00003D040000}"/>
    <cellStyle name="標準 7 4 2 2 3 2" xfId="622" xr:uid="{00000000-0005-0000-0000-00003E040000}"/>
    <cellStyle name="標準 7 4 2 2 3 2 2" xfId="1207" xr:uid="{00000000-0005-0000-0000-00003F040000}"/>
    <cellStyle name="標準 7 4 2 2 3 2 2 2" xfId="2372" xr:uid="{D2AB1514-C5CA-4380-919B-B0AE07FC321E}"/>
    <cellStyle name="標準 7 4 2 2 3 2 3" xfId="1790" xr:uid="{A6E63DA0-122F-4B70-8450-C9A4F21570ED}"/>
    <cellStyle name="標準 7 4 2 2 3 3" xfId="916" xr:uid="{00000000-0005-0000-0000-000040040000}"/>
    <cellStyle name="標準 7 4 2 2 3 3 2" xfId="2081" xr:uid="{AA83C145-F9CD-48C2-9446-E795792A232B}"/>
    <cellStyle name="標準 7 4 2 2 3 4" xfId="1499" xr:uid="{708BA402-64BB-4CA9-B167-1A74DBAD94F4}"/>
    <cellStyle name="標準 7 4 2 2 4" xfId="399" xr:uid="{00000000-0005-0000-0000-000041040000}"/>
    <cellStyle name="標準 7 4 2 2 4 2" xfId="984" xr:uid="{00000000-0005-0000-0000-000042040000}"/>
    <cellStyle name="標準 7 4 2 2 4 2 2" xfId="2149" xr:uid="{0F5FECB3-12F3-4CC4-9B22-117C2B069B4D}"/>
    <cellStyle name="標準 7 4 2 2 4 3" xfId="1567" xr:uid="{EF8B3E38-6714-4852-880E-4E6FC43E7D32}"/>
    <cellStyle name="標準 7 4 2 2 5" xfId="693" xr:uid="{00000000-0005-0000-0000-000043040000}"/>
    <cellStyle name="標準 7 4 2 2 5 2" xfId="1858" xr:uid="{B8251B37-6936-453A-8877-1598E26B490E}"/>
    <cellStyle name="標準 7 4 2 2 6" xfId="2440" xr:uid="{9CF7C5B8-3C2A-4408-9B13-588154BC5D20}"/>
    <cellStyle name="標準 7 4 2 2 7" xfId="1276" xr:uid="{004A4335-CDE4-4771-8BC2-8AF758C64170}"/>
    <cellStyle name="標準 7 4 2 3" xfId="141" xr:uid="{00000000-0005-0000-0000-000044040000}"/>
    <cellStyle name="標準 7 4 2 3 2" xfId="243" xr:uid="{00000000-0005-0000-0000-000045040000}"/>
    <cellStyle name="標準 7 4 2 3 2 2" xfId="534" xr:uid="{00000000-0005-0000-0000-000046040000}"/>
    <cellStyle name="標準 7 4 2 3 2 2 2" xfId="1119" xr:uid="{00000000-0005-0000-0000-000047040000}"/>
    <cellStyle name="標準 7 4 2 3 2 2 2 2" xfId="2284" xr:uid="{B0EFC15C-B6CD-4EF6-8456-1833C3C5DC69}"/>
    <cellStyle name="標準 7 4 2 3 2 2 3" xfId="1702" xr:uid="{68574AAA-A2B3-445A-9423-C1E69A6CE434}"/>
    <cellStyle name="標準 7 4 2 3 2 3" xfId="828" xr:uid="{00000000-0005-0000-0000-000048040000}"/>
    <cellStyle name="標準 7 4 2 3 2 3 2" xfId="1993" xr:uid="{E6920ADA-599F-40FD-A89B-77DB312D1B57}"/>
    <cellStyle name="標準 7 4 2 3 2 4" xfId="1411" xr:uid="{7310BBEE-72F0-4AEC-8BCB-27931E34185A}"/>
    <cellStyle name="標準 7 4 2 3 3" xfId="332" xr:uid="{00000000-0005-0000-0000-000049040000}"/>
    <cellStyle name="標準 7 4 2 3 3 2" xfId="623" xr:uid="{00000000-0005-0000-0000-00004A040000}"/>
    <cellStyle name="標準 7 4 2 3 3 2 2" xfId="1208" xr:uid="{00000000-0005-0000-0000-00004B040000}"/>
    <cellStyle name="標準 7 4 2 3 3 2 2 2" xfId="2373" xr:uid="{A209ADF5-78F4-4070-8D98-F67EF7BDEC8F}"/>
    <cellStyle name="標準 7 4 2 3 3 2 3" xfId="1791" xr:uid="{FF081DC4-F8E0-414C-AFC6-F2DF46C6F85D}"/>
    <cellStyle name="標準 7 4 2 3 3 3" xfId="917" xr:uid="{00000000-0005-0000-0000-00004C040000}"/>
    <cellStyle name="標準 7 4 2 3 3 3 2" xfId="2082" xr:uid="{9D63048C-ADDD-4362-AF86-C7A753685127}"/>
    <cellStyle name="標準 7 4 2 3 3 4" xfId="1500" xr:uid="{3BA41962-F312-4BCA-8F4C-C7F268E12C7B}"/>
    <cellStyle name="標準 7 4 2 3 4" xfId="437" xr:uid="{00000000-0005-0000-0000-00004D040000}"/>
    <cellStyle name="標準 7 4 2 3 4 2" xfId="1022" xr:uid="{00000000-0005-0000-0000-00004E040000}"/>
    <cellStyle name="標準 7 4 2 3 4 2 2" xfId="2187" xr:uid="{36F1182F-B2B7-46AA-B52D-60695E43C11D}"/>
    <cellStyle name="標準 7 4 2 3 4 3" xfId="1605" xr:uid="{FB3A86A3-0839-4555-928B-BE906DE05951}"/>
    <cellStyle name="標準 7 4 2 3 5" xfId="731" xr:uid="{00000000-0005-0000-0000-00004F040000}"/>
    <cellStyle name="標準 7 4 2 3 5 2" xfId="1896" xr:uid="{07CA5EC9-8832-458C-8C9E-1FBFA2925D60}"/>
    <cellStyle name="標準 7 4 2 3 6" xfId="2478" xr:uid="{6C071FB8-AF54-4623-82DC-C63BCDBB7CD6}"/>
    <cellStyle name="標準 7 4 2 3 7" xfId="1314" xr:uid="{979BCFEA-CEE2-44D0-B5F8-F4FCD40F0DB4}"/>
    <cellStyle name="標準 7 4 2 4" xfId="172" xr:uid="{00000000-0005-0000-0000-000050040000}"/>
    <cellStyle name="標準 7 4 2 4 2" xfId="464" xr:uid="{00000000-0005-0000-0000-000051040000}"/>
    <cellStyle name="標準 7 4 2 4 2 2" xfId="1049" xr:uid="{00000000-0005-0000-0000-000052040000}"/>
    <cellStyle name="標準 7 4 2 4 2 2 2" xfId="2214" xr:uid="{ED7D9E3F-3202-4CAE-A1FD-B79F54D8E0F4}"/>
    <cellStyle name="標準 7 4 2 4 2 3" xfId="1632" xr:uid="{5ACEF67A-28F1-4D2A-9351-420F1CB67B87}"/>
    <cellStyle name="標準 7 4 2 4 3" xfId="758" xr:uid="{00000000-0005-0000-0000-000053040000}"/>
    <cellStyle name="標準 7 4 2 4 3 2" xfId="1923" xr:uid="{C2DF49F7-4DFA-4ED1-AA72-61D187966070}"/>
    <cellStyle name="標準 7 4 2 4 4" xfId="1341" xr:uid="{93B9B3BF-0B9A-41BF-B42E-F8F687B865CC}"/>
    <cellStyle name="標準 7 4 2 5" xfId="333" xr:uid="{00000000-0005-0000-0000-000054040000}"/>
    <cellStyle name="標準 7 4 2 5 2" xfId="624" xr:uid="{00000000-0005-0000-0000-000055040000}"/>
    <cellStyle name="標準 7 4 2 5 2 2" xfId="1209" xr:uid="{00000000-0005-0000-0000-000056040000}"/>
    <cellStyle name="標準 7 4 2 5 2 2 2" xfId="2374" xr:uid="{C022BC30-E59F-4DA8-8392-97A2B81187BF}"/>
    <cellStyle name="標準 7 4 2 5 2 3" xfId="1792" xr:uid="{A24D6B5A-96FA-4AC3-A39E-5ED027CB3F3D}"/>
    <cellStyle name="標準 7 4 2 5 3" xfId="918" xr:uid="{00000000-0005-0000-0000-000057040000}"/>
    <cellStyle name="標準 7 4 2 5 3 2" xfId="2083" xr:uid="{9A4EE3FD-2511-4EFA-AB96-6A2CE5EBE1E1}"/>
    <cellStyle name="標準 7 4 2 5 4" xfId="1501" xr:uid="{D68D13A1-FE3C-426C-99F1-FC8B05D28748}"/>
    <cellStyle name="標準 7 4 2 6" xfId="367" xr:uid="{00000000-0005-0000-0000-000058040000}"/>
    <cellStyle name="標準 7 4 2 6 2" xfId="952" xr:uid="{00000000-0005-0000-0000-000059040000}"/>
    <cellStyle name="標準 7 4 2 6 2 2" xfId="2117" xr:uid="{FDB35779-6BAD-44CD-B870-7E1FBB4162E9}"/>
    <cellStyle name="標準 7 4 2 6 3" xfId="1535" xr:uid="{495B0643-466D-4844-906F-5A9858039414}"/>
    <cellStyle name="標準 7 4 2 7" xfId="660" xr:uid="{00000000-0005-0000-0000-00005A040000}"/>
    <cellStyle name="標準 7 4 2 7 2" xfId="1826" xr:uid="{A543B8B6-B091-42D6-B087-FF07C0C92BD7}"/>
    <cellStyle name="標準 7 4 2 8" xfId="2408" xr:uid="{E9DAC2DB-1456-4F03-8CB9-19D052422C2B}"/>
    <cellStyle name="標準 7 4 2 9" xfId="1244" xr:uid="{2795648F-E84D-4C00-B29D-94BEB9B709B3}"/>
    <cellStyle name="標準 7 4 3" xfId="80" xr:uid="{00000000-0005-0000-0000-00005B040000}"/>
    <cellStyle name="標準 7 4 3 2" xfId="190" xr:uid="{00000000-0005-0000-0000-00005C040000}"/>
    <cellStyle name="標準 7 4 3 2 2" xfId="481" xr:uid="{00000000-0005-0000-0000-00005D040000}"/>
    <cellStyle name="標準 7 4 3 2 2 2" xfId="1066" xr:uid="{00000000-0005-0000-0000-00005E040000}"/>
    <cellStyle name="標準 7 4 3 2 2 2 2" xfId="2231" xr:uid="{37592D65-C981-42A2-8E40-63F3A7DDEFF3}"/>
    <cellStyle name="標準 7 4 3 2 2 3" xfId="1649" xr:uid="{08068707-4E5C-4F39-B9A9-23CEE299374C}"/>
    <cellStyle name="標準 7 4 3 2 3" xfId="775" xr:uid="{00000000-0005-0000-0000-00005F040000}"/>
    <cellStyle name="標準 7 4 3 2 3 2" xfId="1940" xr:uid="{060D2FFC-7924-4A1B-BE1E-83122F2CED7E}"/>
    <cellStyle name="標準 7 4 3 2 4" xfId="1358" xr:uid="{51B83579-B610-40BF-93A8-62B308E70E9D}"/>
    <cellStyle name="標準 7 4 3 3" xfId="334" xr:uid="{00000000-0005-0000-0000-000060040000}"/>
    <cellStyle name="標準 7 4 3 3 2" xfId="625" xr:uid="{00000000-0005-0000-0000-000061040000}"/>
    <cellStyle name="標準 7 4 3 3 2 2" xfId="1210" xr:uid="{00000000-0005-0000-0000-000062040000}"/>
    <cellStyle name="標準 7 4 3 3 2 2 2" xfId="2375" xr:uid="{09BC2CA0-A174-436E-BDE2-9D395282EE28}"/>
    <cellStyle name="標準 7 4 3 3 2 3" xfId="1793" xr:uid="{B4060F16-7BEE-4A8A-925B-168934D3929D}"/>
    <cellStyle name="標準 7 4 3 3 3" xfId="919" xr:uid="{00000000-0005-0000-0000-000063040000}"/>
    <cellStyle name="標準 7 4 3 3 3 2" xfId="2084" xr:uid="{1DBD929B-A2F1-4B1E-82B3-5CBEEB9697A6}"/>
    <cellStyle name="標準 7 4 3 3 4" xfId="1502" xr:uid="{6FE40A90-6B76-4DB4-81DB-8FE1B21347A3}"/>
    <cellStyle name="標準 7 4 3 4" xfId="384" xr:uid="{00000000-0005-0000-0000-000064040000}"/>
    <cellStyle name="標準 7 4 3 4 2" xfId="969" xr:uid="{00000000-0005-0000-0000-000065040000}"/>
    <cellStyle name="標準 7 4 3 4 2 2" xfId="2134" xr:uid="{56947B47-D15D-4C38-BBAC-9054765195EB}"/>
    <cellStyle name="標準 7 4 3 4 3" xfId="1552" xr:uid="{1A0C1B24-27F1-4048-962E-22A930ABD3B2}"/>
    <cellStyle name="標準 7 4 3 5" xfId="678" xr:uid="{00000000-0005-0000-0000-000066040000}"/>
    <cellStyle name="標準 7 4 3 5 2" xfId="1843" xr:uid="{22F2E1B1-8A56-4F45-8E92-D889A1267ACB}"/>
    <cellStyle name="標準 7 4 3 6" xfId="2425" xr:uid="{EEE24073-46FA-4567-9721-5B59B24C6C7F}"/>
    <cellStyle name="標準 7 4 3 7" xfId="1261" xr:uid="{53D002F6-3844-4867-861F-A55A8CC762D1}"/>
    <cellStyle name="標準 7 4 4" xfId="140" xr:uid="{00000000-0005-0000-0000-000067040000}"/>
    <cellStyle name="標準 7 4 4 2" xfId="242" xr:uid="{00000000-0005-0000-0000-000068040000}"/>
    <cellStyle name="標準 7 4 4 2 2" xfId="533" xr:uid="{00000000-0005-0000-0000-000069040000}"/>
    <cellStyle name="標準 7 4 4 2 2 2" xfId="1118" xr:uid="{00000000-0005-0000-0000-00006A040000}"/>
    <cellStyle name="標準 7 4 4 2 2 2 2" xfId="2283" xr:uid="{A60F92C5-D6F7-4F4B-B38E-9CCCEB7E92F0}"/>
    <cellStyle name="標準 7 4 4 2 2 3" xfId="1701" xr:uid="{DBC5F4E4-965D-466C-9F86-6A067ED5A5F5}"/>
    <cellStyle name="標準 7 4 4 2 3" xfId="827" xr:uid="{00000000-0005-0000-0000-00006B040000}"/>
    <cellStyle name="標準 7 4 4 2 3 2" xfId="1992" xr:uid="{4C499448-F44F-4C4B-87F1-9FE1B44CB717}"/>
    <cellStyle name="標準 7 4 4 2 4" xfId="1410" xr:uid="{C009DCA2-117B-4B42-AB79-EBE30FCFDB22}"/>
    <cellStyle name="標準 7 4 4 3" xfId="335" xr:uid="{00000000-0005-0000-0000-00006C040000}"/>
    <cellStyle name="標準 7 4 4 3 2" xfId="626" xr:uid="{00000000-0005-0000-0000-00006D040000}"/>
    <cellStyle name="標準 7 4 4 3 2 2" xfId="1211" xr:uid="{00000000-0005-0000-0000-00006E040000}"/>
    <cellStyle name="標準 7 4 4 3 2 2 2" xfId="2376" xr:uid="{EF69CC2A-8FE0-4F8A-9E7E-2291D6D0CD44}"/>
    <cellStyle name="標準 7 4 4 3 2 3" xfId="1794" xr:uid="{28C2ACA0-7E09-4C8D-89A0-F80F612F3EE5}"/>
    <cellStyle name="標準 7 4 4 3 3" xfId="920" xr:uid="{00000000-0005-0000-0000-00006F040000}"/>
    <cellStyle name="標準 7 4 4 3 3 2" xfId="2085" xr:uid="{6ED2829B-8501-4BA6-8919-5D4760D7C6E1}"/>
    <cellStyle name="標準 7 4 4 3 4" xfId="1503" xr:uid="{8A8ADE7C-BD97-4465-9DCB-3BB95A459AB0}"/>
    <cellStyle name="標準 7 4 4 4" xfId="436" xr:uid="{00000000-0005-0000-0000-000070040000}"/>
    <cellStyle name="標準 7 4 4 4 2" xfId="1021" xr:uid="{00000000-0005-0000-0000-000071040000}"/>
    <cellStyle name="標準 7 4 4 4 2 2" xfId="2186" xr:uid="{D0D24867-3186-4463-8A1F-66D5BAFD68B0}"/>
    <cellStyle name="標準 7 4 4 4 3" xfId="1604" xr:uid="{4B7D27A4-5D3F-41D1-8CB7-7F0DD1FA86F1}"/>
    <cellStyle name="標準 7 4 4 5" xfId="730" xr:uid="{00000000-0005-0000-0000-000072040000}"/>
    <cellStyle name="標準 7 4 4 5 2" xfId="1895" xr:uid="{0D6B716B-6456-4DFE-8EE4-C17D5C62C9F2}"/>
    <cellStyle name="標準 7 4 4 6" xfId="2477" xr:uid="{931B95C7-EB0C-46F2-919E-DE4883E73DC3}"/>
    <cellStyle name="標準 7 4 4 7" xfId="1313" xr:uid="{53C6784E-AB9A-479E-9110-1FA95F43DCCB}"/>
    <cellStyle name="標準 7 4 5" xfId="157" xr:uid="{00000000-0005-0000-0000-000073040000}"/>
    <cellStyle name="標準 7 4 5 2" xfId="449" xr:uid="{00000000-0005-0000-0000-000074040000}"/>
    <cellStyle name="標準 7 4 5 2 2" xfId="1034" xr:uid="{00000000-0005-0000-0000-000075040000}"/>
    <cellStyle name="標準 7 4 5 2 2 2" xfId="2199" xr:uid="{85A2E00F-0CBE-49D1-B4E2-6AC587930687}"/>
    <cellStyle name="標準 7 4 5 2 3" xfId="1617" xr:uid="{93331212-3689-4606-94EC-61C7CD74E70F}"/>
    <cellStyle name="標準 7 4 5 3" xfId="743" xr:uid="{00000000-0005-0000-0000-000076040000}"/>
    <cellStyle name="標準 7 4 5 3 2" xfId="1908" xr:uid="{6F6C4AFE-89AD-48AB-AB53-BCF8ACDB7578}"/>
    <cellStyle name="標準 7 4 5 4" xfId="1326" xr:uid="{A3ABC7D2-E30C-4FF3-9A10-C0E5EBCB97AD}"/>
    <cellStyle name="標準 7 4 6" xfId="336" xr:uid="{00000000-0005-0000-0000-000077040000}"/>
    <cellStyle name="標準 7 4 6 2" xfId="627" xr:uid="{00000000-0005-0000-0000-000078040000}"/>
    <cellStyle name="標準 7 4 6 2 2" xfId="1212" xr:uid="{00000000-0005-0000-0000-000079040000}"/>
    <cellStyle name="標準 7 4 6 2 2 2" xfId="2377" xr:uid="{2610E81A-D214-40BA-A76A-9B91D37C3D76}"/>
    <cellStyle name="標準 7 4 6 2 3" xfId="1795" xr:uid="{E1F04AA0-CAD2-4FAF-82B2-99694F7B0D46}"/>
    <cellStyle name="標準 7 4 6 3" xfId="921" xr:uid="{00000000-0005-0000-0000-00007A040000}"/>
    <cellStyle name="標準 7 4 6 3 2" xfId="2086" xr:uid="{286C3908-B2DE-4CEA-872B-E5C7DE6D9D5D}"/>
    <cellStyle name="標準 7 4 6 4" xfId="1504" xr:uid="{76BB82FB-DBCF-46D0-9A50-10CE5EB8EABD}"/>
    <cellStyle name="標準 7 4 7" xfId="352" xr:uid="{00000000-0005-0000-0000-00007B040000}"/>
    <cellStyle name="標準 7 4 7 2" xfId="937" xr:uid="{00000000-0005-0000-0000-00007C040000}"/>
    <cellStyle name="標準 7 4 7 2 2" xfId="2102" xr:uid="{EFBD49C2-7DB2-4E44-B785-95F6D49E1986}"/>
    <cellStyle name="標準 7 4 7 3" xfId="1520" xr:uid="{D0271EC8-AF00-4EA8-8967-CE302573855C}"/>
    <cellStyle name="標準 7 4 8" xfId="645" xr:uid="{00000000-0005-0000-0000-00007D040000}"/>
    <cellStyle name="標準 7 4 8 2" xfId="1811" xr:uid="{6C0CAC86-3D2A-46A6-A933-98D5B430C7F0}"/>
    <cellStyle name="標準 7 4 9" xfId="2393" xr:uid="{51BC364A-2AA0-4124-8CCB-0DAF380EDDBD}"/>
    <cellStyle name="標準 7 5" xfId="46" xr:uid="{00000000-0005-0000-0000-00007E040000}"/>
    <cellStyle name="標準 7 5 2" xfId="91" xr:uid="{00000000-0005-0000-0000-00007F040000}"/>
    <cellStyle name="標準 7 5 2 2" xfId="201" xr:uid="{00000000-0005-0000-0000-000080040000}"/>
    <cellStyle name="標準 7 5 2 2 2" xfId="492" xr:uid="{00000000-0005-0000-0000-000081040000}"/>
    <cellStyle name="標準 7 5 2 2 2 2" xfId="1077" xr:uid="{00000000-0005-0000-0000-000082040000}"/>
    <cellStyle name="標準 7 5 2 2 2 2 2" xfId="2242" xr:uid="{0DB7995D-B465-4E09-82C3-B2084B3A53C3}"/>
    <cellStyle name="標準 7 5 2 2 2 3" xfId="1660" xr:uid="{4C474C25-2FD2-431E-9198-EEDD50BA463E}"/>
    <cellStyle name="標準 7 5 2 2 3" xfId="786" xr:uid="{00000000-0005-0000-0000-000083040000}"/>
    <cellStyle name="標準 7 5 2 2 3 2" xfId="1951" xr:uid="{C8DA1065-2F8D-4A25-B684-810CAD7095E4}"/>
    <cellStyle name="標準 7 5 2 2 4" xfId="1369" xr:uid="{0E443C81-2604-4016-8AC3-5F34FF7D3C8D}"/>
    <cellStyle name="標準 7 5 2 3" xfId="337" xr:uid="{00000000-0005-0000-0000-000084040000}"/>
    <cellStyle name="標準 7 5 2 3 2" xfId="628" xr:uid="{00000000-0005-0000-0000-000085040000}"/>
    <cellStyle name="標準 7 5 2 3 2 2" xfId="1213" xr:uid="{00000000-0005-0000-0000-000086040000}"/>
    <cellStyle name="標準 7 5 2 3 2 2 2" xfId="2378" xr:uid="{ECF83370-0B27-42DB-AF7D-C2CB4722D629}"/>
    <cellStyle name="標準 7 5 2 3 2 3" xfId="1796" xr:uid="{708EFBF0-F22A-4008-8F18-FFC6CDCABD33}"/>
    <cellStyle name="標準 7 5 2 3 3" xfId="922" xr:uid="{00000000-0005-0000-0000-000087040000}"/>
    <cellStyle name="標準 7 5 2 3 3 2" xfId="2087" xr:uid="{BE090F3B-FC41-4691-AB99-2C3B21619385}"/>
    <cellStyle name="標準 7 5 2 3 4" xfId="1505" xr:uid="{74CE2F4A-A0EB-488E-9AB0-CB6B72493C59}"/>
    <cellStyle name="標準 7 5 2 4" xfId="395" xr:uid="{00000000-0005-0000-0000-000088040000}"/>
    <cellStyle name="標準 7 5 2 4 2" xfId="980" xr:uid="{00000000-0005-0000-0000-000089040000}"/>
    <cellStyle name="標準 7 5 2 4 2 2" xfId="2145" xr:uid="{62A9B12E-7A58-41C6-9AE3-653F702E1199}"/>
    <cellStyle name="標準 7 5 2 4 3" xfId="1563" xr:uid="{3B8826CB-BF64-481D-AA82-E57AF1D9EC30}"/>
    <cellStyle name="標準 7 5 2 5" xfId="689" xr:uid="{00000000-0005-0000-0000-00008A040000}"/>
    <cellStyle name="標準 7 5 2 5 2" xfId="1854" xr:uid="{4646EA1B-E129-4FD3-9CB6-B4C19C60F6C5}"/>
    <cellStyle name="標準 7 5 2 6" xfId="2436" xr:uid="{8D35E08A-67EE-4108-92F2-AAC65D5FE914}"/>
    <cellStyle name="標準 7 5 2 7" xfId="1272" xr:uid="{D05F5857-C349-40F1-B895-C2F25F14DAA5}"/>
    <cellStyle name="標準 7 5 3" xfId="142" xr:uid="{00000000-0005-0000-0000-00008B040000}"/>
    <cellStyle name="標準 7 5 3 2" xfId="244" xr:uid="{00000000-0005-0000-0000-00008C040000}"/>
    <cellStyle name="標準 7 5 3 2 2" xfId="535" xr:uid="{00000000-0005-0000-0000-00008D040000}"/>
    <cellStyle name="標準 7 5 3 2 2 2" xfId="1120" xr:uid="{00000000-0005-0000-0000-00008E040000}"/>
    <cellStyle name="標準 7 5 3 2 2 2 2" xfId="2285" xr:uid="{CC2C0516-E831-4CE9-AA66-4A544320D2CB}"/>
    <cellStyle name="標準 7 5 3 2 2 3" xfId="1703" xr:uid="{F21F5C64-9BDA-428D-9AD4-E28A04EC0024}"/>
    <cellStyle name="標準 7 5 3 2 3" xfId="829" xr:uid="{00000000-0005-0000-0000-00008F040000}"/>
    <cellStyle name="標準 7 5 3 2 3 2" xfId="1994" xr:uid="{D2839214-9F14-4E9A-96FD-643CE361D42C}"/>
    <cellStyle name="標準 7 5 3 2 4" xfId="1412" xr:uid="{984CC84E-DF24-4617-84B3-7DF80B30E58C}"/>
    <cellStyle name="標準 7 5 3 3" xfId="338" xr:uid="{00000000-0005-0000-0000-000090040000}"/>
    <cellStyle name="標準 7 5 3 3 2" xfId="629" xr:uid="{00000000-0005-0000-0000-000091040000}"/>
    <cellStyle name="標準 7 5 3 3 2 2" xfId="1214" xr:uid="{00000000-0005-0000-0000-000092040000}"/>
    <cellStyle name="標準 7 5 3 3 2 2 2" xfId="2379" xr:uid="{C0C93527-60D7-4985-83DB-ECF8DE7CE3DE}"/>
    <cellStyle name="標準 7 5 3 3 2 3" xfId="1797" xr:uid="{40C6C0F2-52D7-4A38-BA27-C2A2605C0C4D}"/>
    <cellStyle name="標準 7 5 3 3 3" xfId="923" xr:uid="{00000000-0005-0000-0000-000093040000}"/>
    <cellStyle name="標準 7 5 3 3 3 2" xfId="2088" xr:uid="{BD79F192-2ECD-4662-B743-71FD836943B3}"/>
    <cellStyle name="標準 7 5 3 3 4" xfId="1506" xr:uid="{18CA9092-0A56-4F38-B690-A6A9F45D54C6}"/>
    <cellStyle name="標準 7 5 3 4" xfId="438" xr:uid="{00000000-0005-0000-0000-000094040000}"/>
    <cellStyle name="標準 7 5 3 4 2" xfId="1023" xr:uid="{00000000-0005-0000-0000-000095040000}"/>
    <cellStyle name="標準 7 5 3 4 2 2" xfId="2188" xr:uid="{5E307529-3C44-4BC4-8B3A-BBC8617ED806}"/>
    <cellStyle name="標準 7 5 3 4 3" xfId="1606" xr:uid="{893C21F4-E295-403D-B452-043A3CC04610}"/>
    <cellStyle name="標準 7 5 3 5" xfId="732" xr:uid="{00000000-0005-0000-0000-000096040000}"/>
    <cellStyle name="標準 7 5 3 5 2" xfId="1897" xr:uid="{468203E4-0A7F-4158-8A4D-3645780850D2}"/>
    <cellStyle name="標準 7 5 3 6" xfId="2479" xr:uid="{3C39C5B9-C9B6-4931-B7F0-24A954445D9B}"/>
    <cellStyle name="標準 7 5 3 7" xfId="1315" xr:uid="{2DC6C6D3-817D-4417-8EA0-2DD79568899C}"/>
    <cellStyle name="標準 7 5 4" xfId="168" xr:uid="{00000000-0005-0000-0000-000097040000}"/>
    <cellStyle name="標準 7 5 4 2" xfId="460" xr:uid="{00000000-0005-0000-0000-000098040000}"/>
    <cellStyle name="標準 7 5 4 2 2" xfId="1045" xr:uid="{00000000-0005-0000-0000-000099040000}"/>
    <cellStyle name="標準 7 5 4 2 2 2" xfId="2210" xr:uid="{01939754-A654-41BC-8430-8B5F26E685C5}"/>
    <cellStyle name="標準 7 5 4 2 3" xfId="1628" xr:uid="{39F57FF1-E11E-48CA-93EE-2177A4B1C4F9}"/>
    <cellStyle name="標準 7 5 4 3" xfId="754" xr:uid="{00000000-0005-0000-0000-00009A040000}"/>
    <cellStyle name="標準 7 5 4 3 2" xfId="1919" xr:uid="{DB895549-90D6-46B8-9208-27215A4C7836}"/>
    <cellStyle name="標準 7 5 4 4" xfId="1337" xr:uid="{E2C8B948-E06A-4F75-ABAE-59AB1B656EEB}"/>
    <cellStyle name="標準 7 5 5" xfId="339" xr:uid="{00000000-0005-0000-0000-00009B040000}"/>
    <cellStyle name="標準 7 5 5 2" xfId="630" xr:uid="{00000000-0005-0000-0000-00009C040000}"/>
    <cellStyle name="標準 7 5 5 2 2" xfId="1215" xr:uid="{00000000-0005-0000-0000-00009D040000}"/>
    <cellStyle name="標準 7 5 5 2 2 2" xfId="2380" xr:uid="{8178CF02-4D2C-41F2-B45A-402842EC1844}"/>
    <cellStyle name="標準 7 5 5 2 3" xfId="1798" xr:uid="{29256716-6362-4C6D-836A-2D4B9D0C828E}"/>
    <cellStyle name="標準 7 5 5 3" xfId="924" xr:uid="{00000000-0005-0000-0000-00009E040000}"/>
    <cellStyle name="標準 7 5 5 3 2" xfId="2089" xr:uid="{BAA05639-0322-4B2D-8D19-8B18D2AD7406}"/>
    <cellStyle name="標準 7 5 5 4" xfId="1507" xr:uid="{B1A18A3F-E998-44F6-9584-48AAE85A0BC8}"/>
    <cellStyle name="標準 7 5 6" xfId="363" xr:uid="{00000000-0005-0000-0000-00009F040000}"/>
    <cellStyle name="標準 7 5 6 2" xfId="948" xr:uid="{00000000-0005-0000-0000-0000A0040000}"/>
    <cellStyle name="標準 7 5 6 2 2" xfId="2113" xr:uid="{4DC2933A-40A5-4273-9101-1D4083498EFE}"/>
    <cellStyle name="標準 7 5 6 3" xfId="1531" xr:uid="{F6BD8985-5B17-4F62-83CD-93DE83B67FFB}"/>
    <cellStyle name="標準 7 5 7" xfId="656" xr:uid="{00000000-0005-0000-0000-0000A1040000}"/>
    <cellStyle name="標準 7 5 7 2" xfId="1822" xr:uid="{90962FD2-E0EF-4E29-B5C0-502D0F5733BF}"/>
    <cellStyle name="標準 7 5 8" xfId="2404" xr:uid="{C1F955A6-8F1A-4896-BA1E-BFE4C05E4804}"/>
    <cellStyle name="標準 7 5 9" xfId="1240" xr:uid="{98254B2C-2824-409A-88D0-9869B2DDF739}"/>
    <cellStyle name="標準 7 6" xfId="62" xr:uid="{00000000-0005-0000-0000-0000A2040000}"/>
    <cellStyle name="標準 7 7" xfId="74" xr:uid="{00000000-0005-0000-0000-0000A3040000}"/>
    <cellStyle name="標準 7 7 2" xfId="184" xr:uid="{00000000-0005-0000-0000-0000A4040000}"/>
    <cellStyle name="標準 7 7 2 2" xfId="475" xr:uid="{00000000-0005-0000-0000-0000A5040000}"/>
    <cellStyle name="標準 7 7 2 2 2" xfId="1060" xr:uid="{00000000-0005-0000-0000-0000A6040000}"/>
    <cellStyle name="標準 7 7 2 2 2 2" xfId="2225" xr:uid="{FDE4F49E-41F0-4E74-AF1A-0685E65EBCBE}"/>
    <cellStyle name="標準 7 7 2 2 3" xfId="1643" xr:uid="{4CD22790-46A2-4721-9F8F-99B234F1886A}"/>
    <cellStyle name="標準 7 7 2 3" xfId="769" xr:uid="{00000000-0005-0000-0000-0000A7040000}"/>
    <cellStyle name="標準 7 7 2 3 2" xfId="1934" xr:uid="{08200A89-3649-4520-A98A-95226417861F}"/>
    <cellStyle name="標準 7 7 2 4" xfId="1352" xr:uid="{9C820F55-6B24-4817-AF9A-3FE1C85AEC93}"/>
    <cellStyle name="標準 7 7 3" xfId="340" xr:uid="{00000000-0005-0000-0000-0000A8040000}"/>
    <cellStyle name="標準 7 7 3 2" xfId="631" xr:uid="{00000000-0005-0000-0000-0000A9040000}"/>
    <cellStyle name="標準 7 7 3 2 2" xfId="1216" xr:uid="{00000000-0005-0000-0000-0000AA040000}"/>
    <cellStyle name="標準 7 7 3 2 2 2" xfId="2381" xr:uid="{D35BB278-DC9F-4A73-9C4E-78D3FBDB55E3}"/>
    <cellStyle name="標準 7 7 3 2 3" xfId="1799" xr:uid="{14EAC83C-149C-46F2-8B51-B156483A402B}"/>
    <cellStyle name="標準 7 7 3 3" xfId="925" xr:uid="{00000000-0005-0000-0000-0000AB040000}"/>
    <cellStyle name="標準 7 7 3 3 2" xfId="2090" xr:uid="{3324EC29-8F10-43B4-8D34-D556EE97EE14}"/>
    <cellStyle name="標準 7 7 3 4" xfId="1508" xr:uid="{25FA640C-423D-4D74-9422-E7E34F440C8C}"/>
    <cellStyle name="標準 7 7 4" xfId="378" xr:uid="{00000000-0005-0000-0000-0000AC040000}"/>
    <cellStyle name="標準 7 7 4 2" xfId="963" xr:uid="{00000000-0005-0000-0000-0000AD040000}"/>
    <cellStyle name="標準 7 7 4 2 2" xfId="2128" xr:uid="{B8A23EF4-4C83-46CA-9092-4DBCD6297479}"/>
    <cellStyle name="標準 7 7 4 3" xfId="1546" xr:uid="{AF5F041C-8DBB-47CA-80E4-83CD88EEF0F9}"/>
    <cellStyle name="標準 7 7 5" xfId="672" xr:uid="{00000000-0005-0000-0000-0000AE040000}"/>
    <cellStyle name="標準 7 7 5 2" xfId="1837" xr:uid="{A3CABCC5-A66A-48A4-9236-A26C47AE443D}"/>
    <cellStyle name="標準 7 7 6" xfId="2419" xr:uid="{A0643886-302C-4F28-BA8B-06DB1E6B14DE}"/>
    <cellStyle name="標準 7 7 7" xfId="1255" xr:uid="{9D38DCD2-01CD-45CE-A48A-B0BF3DE65CDA}"/>
    <cellStyle name="標準 7 8" xfId="133" xr:uid="{00000000-0005-0000-0000-0000AF040000}"/>
    <cellStyle name="標準 7 8 2" xfId="235" xr:uid="{00000000-0005-0000-0000-0000B0040000}"/>
    <cellStyle name="標準 7 8 2 2" xfId="526" xr:uid="{00000000-0005-0000-0000-0000B1040000}"/>
    <cellStyle name="標準 7 8 2 2 2" xfId="1111" xr:uid="{00000000-0005-0000-0000-0000B2040000}"/>
    <cellStyle name="標準 7 8 2 2 2 2" xfId="2276" xr:uid="{74C30CC8-6BDC-41F0-9E03-9F77115140A3}"/>
    <cellStyle name="標準 7 8 2 2 3" xfId="1694" xr:uid="{B2DD6C87-62D0-431F-845E-C76FBC6128A6}"/>
    <cellStyle name="標準 7 8 2 3" xfId="820" xr:uid="{00000000-0005-0000-0000-0000B3040000}"/>
    <cellStyle name="標準 7 8 2 3 2" xfId="1985" xr:uid="{0C5DD63C-B5A2-4763-809D-501A190B6D7A}"/>
    <cellStyle name="標準 7 8 2 4" xfId="1403" xr:uid="{73B45C80-1186-4907-9D05-A672C51053B1}"/>
    <cellStyle name="標準 7 8 3" xfId="341" xr:uid="{00000000-0005-0000-0000-0000B4040000}"/>
    <cellStyle name="標準 7 8 3 2" xfId="632" xr:uid="{00000000-0005-0000-0000-0000B5040000}"/>
    <cellStyle name="標準 7 8 3 2 2" xfId="1217" xr:uid="{00000000-0005-0000-0000-0000B6040000}"/>
    <cellStyle name="標準 7 8 3 2 2 2" xfId="2382" xr:uid="{76483B79-51F3-4C93-BB6A-473F9316EE4D}"/>
    <cellStyle name="標準 7 8 3 2 3" xfId="1800" xr:uid="{5A089250-8A09-4355-A9CD-606015E9570E}"/>
    <cellStyle name="標準 7 8 3 3" xfId="926" xr:uid="{00000000-0005-0000-0000-0000B7040000}"/>
    <cellStyle name="標準 7 8 3 3 2" xfId="2091" xr:uid="{A7A25175-27AF-421D-B475-FB7A4EA7927B}"/>
    <cellStyle name="標準 7 8 3 4" xfId="1509" xr:uid="{3F3D677F-E7A9-4AC3-95A5-3295FFB5B252}"/>
    <cellStyle name="標準 7 8 4" xfId="429" xr:uid="{00000000-0005-0000-0000-0000B8040000}"/>
    <cellStyle name="標準 7 8 4 2" xfId="1014" xr:uid="{00000000-0005-0000-0000-0000B9040000}"/>
    <cellStyle name="標準 7 8 4 2 2" xfId="2179" xr:uid="{98637EE7-510A-4AE0-8696-634D3E545EB6}"/>
    <cellStyle name="標準 7 8 4 3" xfId="1597" xr:uid="{C40BF4CC-D7DB-42F3-B38B-A4D287729571}"/>
    <cellStyle name="標準 7 8 5" xfId="723" xr:uid="{00000000-0005-0000-0000-0000BA040000}"/>
    <cellStyle name="標準 7 8 5 2" xfId="1888" xr:uid="{BF5A4047-BD93-4564-ADBF-8EC266F9C601}"/>
    <cellStyle name="標準 7 8 6" xfId="2470" xr:uid="{124F289F-BB4F-434C-8E74-5495D929D740}"/>
    <cellStyle name="標準 7 8 7" xfId="1306" xr:uid="{73151631-C841-41A3-9AE2-F1FD4A305AA5}"/>
    <cellStyle name="標準 7 9" xfId="151" xr:uid="{00000000-0005-0000-0000-0000BB040000}"/>
    <cellStyle name="標準 7 9 2" xfId="443" xr:uid="{00000000-0005-0000-0000-0000BC040000}"/>
    <cellStyle name="標準 7 9 2 2" xfId="1028" xr:uid="{00000000-0005-0000-0000-0000BD040000}"/>
    <cellStyle name="標準 7 9 2 2 2" xfId="2193" xr:uid="{ABD24350-2B20-42A1-9A50-551D274AC30D}"/>
    <cellStyle name="標準 7 9 2 3" xfId="1611" xr:uid="{3A07191F-9905-4A0F-BF6E-DF61AE87CCDE}"/>
    <cellStyle name="標準 7 9 3" xfId="737" xr:uid="{00000000-0005-0000-0000-0000BE040000}"/>
    <cellStyle name="標準 7 9 3 2" xfId="1902" xr:uid="{41F1296D-CC7D-4F83-87DF-EED56162FA3D}"/>
    <cellStyle name="標準 7 9 4" xfId="1320" xr:uid="{B2D2D894-E11C-4C67-8A10-73A805815C3C}"/>
    <cellStyle name="標準 8" xfId="29" xr:uid="{00000000-0005-0000-0000-0000BF040000}"/>
    <cellStyle name="標準 9" xfId="30" xr:uid="{00000000-0005-0000-0000-0000C0040000}"/>
    <cellStyle name="標準_ｼｽﾃﾑ提案記載例16年（建築物）040302" xfId="66" xr:uid="{00000000-0005-0000-0000-0000C1040000}"/>
  </cellStyles>
  <dxfs count="317">
    <dxf>
      <fill>
        <patternFill>
          <bgColor theme="9" tint="0.59996337778862885"/>
        </patternFill>
      </fill>
    </dxf>
    <dxf>
      <fill>
        <patternFill>
          <bgColor theme="9" tint="0.59996337778862885"/>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tint="-0.34998626667073579"/>
        </patternFill>
      </fill>
    </dxf>
    <dxf>
      <fill>
        <patternFill>
          <bgColor theme="0" tint="-0.34998626667073579"/>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theme="1" tint="0.499984740745262"/>
      </font>
      <fill>
        <patternFill>
          <bgColor theme="0" tint="-0.14996795556505021"/>
        </patternFill>
      </fill>
    </dxf>
    <dxf>
      <fill>
        <patternFill>
          <bgColor theme="0" tint="-0.34998626667073579"/>
        </patternFill>
      </fill>
    </dxf>
    <dxf>
      <fill>
        <patternFill>
          <bgColor theme="0" tint="-0.34998626667073579"/>
        </patternFill>
      </fill>
    </dxf>
    <dxf>
      <font>
        <color theme="1" tint="0.499984740745262"/>
      </font>
      <fill>
        <patternFill>
          <bgColor theme="0" tint="-0.14996795556505021"/>
        </patternFill>
      </fill>
    </dxf>
    <dxf>
      <font>
        <color theme="1" tint="0.499984740745262"/>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9" tint="0.59996337778862885"/>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rgb="FFFF6699"/>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0"/>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style="thin">
          <color indexed="64"/>
        </left>
        <right/>
        <top style="thin">
          <color indexed="64"/>
        </top>
        <bottom style="thin">
          <color indexed="64"/>
        </bottom>
        <vertical/>
        <horizontal/>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border diagonalUp="0" diagonalDown="0">
        <left/>
        <right/>
        <top style="thin">
          <color indexed="64"/>
        </top>
        <bottom style="thin">
          <color indexed="64"/>
        </bottom>
        <vertical/>
        <horizontal/>
      </border>
      <protection locked="1" hidden="0"/>
    </dxf>
    <dxf>
      <border outline="0">
        <top style="thin">
          <color indexed="64"/>
        </top>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alignment horizontal="center" vertical="bottom"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theme="1" tint="4.9989318521683403E-2"/>
        <name val="Meiryo UI"/>
        <family val="3"/>
        <charset val="128"/>
        <scheme val="none"/>
      </font>
      <fill>
        <patternFill patternType="solid">
          <fgColor indexed="64"/>
          <bgColor theme="6" tint="0.59999389629810485"/>
        </patternFill>
      </fill>
      <alignment horizontal="center" vertical="bottom" textRotation="0" wrapText="0" indent="0" justifyLastLine="0" shrinkToFit="1" readingOrder="0"/>
      <protection locked="1" hidden="0"/>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center" vertical="center" textRotation="0" wrapText="0" indent="0" justifyLastLine="0" shrinkToFit="1" readingOrder="0"/>
      <border diagonalUp="0" diagonalDown="0">
        <left/>
        <right/>
        <top style="thin">
          <color indexed="64"/>
        </top>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center" vertical="center" textRotation="0" wrapText="0" indent="0" justifyLastLine="0" shrinkToFit="1" readingOrder="0"/>
      <protection locked="1" hidden="0"/>
    </dxf>
    <dxf>
      <border outline="0">
        <bottom style="thin">
          <color indexed="64"/>
        </bottom>
      </border>
    </dxf>
    <dxf>
      <font>
        <b val="0"/>
        <i val="0"/>
        <strike val="0"/>
        <condense val="0"/>
        <extend val="0"/>
        <outline val="0"/>
        <shadow val="0"/>
        <u val="none"/>
        <vertAlign val="baseline"/>
        <sz val="10"/>
        <color auto="1"/>
        <name val="Meiryo UI"/>
        <family val="3"/>
        <charset val="128"/>
        <scheme val="none"/>
      </font>
      <fill>
        <patternFill patternType="solid">
          <fgColor indexed="64"/>
          <bgColor theme="6" tint="0.59999389629810485"/>
        </patternFill>
      </fill>
      <alignment horizontal="center" vertical="center" textRotation="0" wrapText="0" indent="0" justifyLastLine="0" shrinkToFit="1" readingOrder="0"/>
      <protection locked="1" hidden="0"/>
    </dxf>
    <dxf>
      <border diagonalUp="0" diagonalDown="0">
        <left style="thin">
          <color auto="1"/>
        </left>
        <right/>
        <vertic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border outline="0">
        <right style="thin">
          <color indexed="64"/>
        </right>
        <top style="thin">
          <color indexed="64"/>
        </top>
        <bottom style="thin">
          <color indexed="64"/>
        </bottom>
      </border>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eiryo UI"/>
        <family val="3"/>
        <charset val="128"/>
        <scheme val="none"/>
      </font>
      <fill>
        <patternFill patternType="solid">
          <fgColor theme="0" tint="-0.14999847407452621"/>
          <bgColor theme="0" tint="-0.14999847407452621"/>
        </patternFill>
      </fill>
    </dxf>
    <dxf>
      <font>
        <b/>
        <i val="0"/>
        <strike val="0"/>
        <condense val="0"/>
        <extend val="0"/>
        <outline val="0"/>
        <shadow val="0"/>
        <u val="none"/>
        <vertAlign val="baseline"/>
        <sz val="10"/>
        <color theme="1"/>
        <name val="Meiryo UI"/>
        <family val="3"/>
        <charset val="128"/>
        <scheme val="none"/>
      </font>
      <fill>
        <patternFill patternType="solid">
          <fgColor indexed="64"/>
          <bgColor theme="6" tint="0.59999389629810485"/>
        </patternFill>
      </fill>
      <alignment horizontal="center" vertical="bottom" textRotation="0" wrapText="0" indent="0" justifyLastLine="0" shrinkToFit="0" readingOrder="0"/>
    </dxf>
  </dxfs>
  <tableStyles count="0" defaultTableStyle="TableStyleMedium2" defaultPivotStyle="PivotStyleLight16"/>
  <colors>
    <mruColors>
      <color rgb="FFFF9966"/>
      <color rgb="FF00BFB2"/>
      <color rgb="FF0000FF"/>
      <color rgb="FFFFCC00"/>
      <color rgb="FFFFFF00"/>
      <color rgb="FFFFFFCC"/>
      <color rgb="FF93CDDD"/>
      <color rgb="FFFF00FF"/>
      <color rgb="FFFFFF99"/>
      <color rgb="FFC4EA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95040425808878"/>
          <c:y val="4.6412765650974415E-2"/>
          <c:w val="0.82027821186266525"/>
          <c:h val="0.85328508029794847"/>
        </c:manualLayout>
      </c:layout>
      <c:scatterChart>
        <c:scatterStyle val="lineMarker"/>
        <c:varyColors val="0"/>
        <c:ser>
          <c:idx val="7"/>
          <c:order val="0"/>
          <c:tx>
            <c:v>ZEB</c:v>
          </c:tx>
          <c:spPr>
            <a:ln w="19050">
              <a:solidFill>
                <a:srgbClr val="0070C0"/>
              </a:solidFill>
            </a:ln>
          </c:spPr>
          <c:marker>
            <c:symbol val="none"/>
          </c:marker>
          <c:dPt>
            <c:idx val="1"/>
            <c:bubble3D val="0"/>
            <c:spPr>
              <a:ln w="25400">
                <a:solidFill>
                  <a:srgbClr val="BF1313"/>
                </a:solidFill>
                <a:prstDash val="solid"/>
              </a:ln>
            </c:spPr>
            <c:extLst>
              <c:ext xmlns:c16="http://schemas.microsoft.com/office/drawing/2014/chart" uri="{C3380CC4-5D6E-409C-BE32-E72D297353CC}">
                <c16:uniqueId val="{00000000-E75C-4B1C-AA49-98E3588568A3}"/>
              </c:ext>
            </c:extLst>
          </c:dPt>
          <c:xVal>
            <c:numLit>
              <c:formatCode>General</c:formatCode>
              <c:ptCount val="2"/>
              <c:pt idx="0">
                <c:v>100</c:v>
              </c:pt>
              <c:pt idx="1">
                <c:v>50</c:v>
              </c:pt>
            </c:numLit>
          </c:xVal>
          <c:yVal>
            <c:numLit>
              <c:formatCode>General</c:formatCode>
              <c:ptCount val="2"/>
              <c:pt idx="0">
                <c:v>0</c:v>
              </c:pt>
              <c:pt idx="1">
                <c:v>50</c:v>
              </c:pt>
            </c:numLit>
          </c:yVal>
          <c:smooth val="0"/>
          <c:extLst>
            <c:ext xmlns:c16="http://schemas.microsoft.com/office/drawing/2014/chart" uri="{C3380CC4-5D6E-409C-BE32-E72D297353CC}">
              <c16:uniqueId val="{00000001-E75C-4B1C-AA49-98E3588568A3}"/>
            </c:ext>
          </c:extLst>
        </c:ser>
        <c:ser>
          <c:idx val="9"/>
          <c:order val="1"/>
          <c:tx>
            <c:v>Nearly ZEB</c:v>
          </c:tx>
          <c:spPr>
            <a:ln w="25400">
              <a:solidFill>
                <a:srgbClr val="EF5B5B"/>
              </a:solidFill>
              <a:prstDash val="solid"/>
            </a:ln>
          </c:spPr>
          <c:dPt>
            <c:idx val="0"/>
            <c:marker>
              <c:symbol val="none"/>
            </c:marker>
            <c:bubble3D val="0"/>
            <c:extLst>
              <c:ext xmlns:c16="http://schemas.microsoft.com/office/drawing/2014/chart" uri="{C3380CC4-5D6E-409C-BE32-E72D297353CC}">
                <c16:uniqueId val="{00000002-E75C-4B1C-AA49-98E3588568A3}"/>
              </c:ext>
            </c:extLst>
          </c:dPt>
          <c:dPt>
            <c:idx val="1"/>
            <c:marker>
              <c:symbol val="none"/>
            </c:marker>
            <c:bubble3D val="0"/>
            <c:extLst>
              <c:ext xmlns:c16="http://schemas.microsoft.com/office/drawing/2014/chart" uri="{C3380CC4-5D6E-409C-BE32-E72D297353CC}">
                <c16:uniqueId val="{00000003-E75C-4B1C-AA49-98E3588568A3}"/>
              </c:ext>
            </c:extLst>
          </c:dPt>
          <c:xVal>
            <c:numLit>
              <c:formatCode>General</c:formatCode>
              <c:ptCount val="2"/>
              <c:pt idx="0">
                <c:v>75</c:v>
              </c:pt>
              <c:pt idx="1">
                <c:v>50</c:v>
              </c:pt>
            </c:numLit>
          </c:xVal>
          <c:yVal>
            <c:numLit>
              <c:formatCode>General</c:formatCode>
              <c:ptCount val="2"/>
              <c:pt idx="0">
                <c:v>0</c:v>
              </c:pt>
              <c:pt idx="1">
                <c:v>25</c:v>
              </c:pt>
            </c:numLit>
          </c:yVal>
          <c:smooth val="0"/>
          <c:extLst>
            <c:ext xmlns:c16="http://schemas.microsoft.com/office/drawing/2014/chart" uri="{C3380CC4-5D6E-409C-BE32-E72D297353CC}">
              <c16:uniqueId val="{00000004-E75C-4B1C-AA49-98E3588568A3}"/>
            </c:ext>
          </c:extLst>
        </c:ser>
        <c:ser>
          <c:idx val="8"/>
          <c:order val="2"/>
          <c:tx>
            <c:v>ZEB Ready_50</c:v>
          </c:tx>
          <c:spPr>
            <a:ln w="25400">
              <a:solidFill>
                <a:srgbClr val="E57E17"/>
              </a:solidFill>
              <a:prstDash val="solid"/>
            </a:ln>
          </c:spPr>
          <c:marker>
            <c:symbol val="none"/>
          </c:marker>
          <c:dPt>
            <c:idx val="1"/>
            <c:bubble3D val="0"/>
            <c:extLst>
              <c:ext xmlns:c16="http://schemas.microsoft.com/office/drawing/2014/chart" uri="{C3380CC4-5D6E-409C-BE32-E72D297353CC}">
                <c16:uniqueId val="{00000005-E75C-4B1C-AA49-98E3588568A3}"/>
              </c:ext>
            </c:extLst>
          </c:dPt>
          <c:xVal>
            <c:numLit>
              <c:formatCode>General</c:formatCode>
              <c:ptCount val="2"/>
              <c:pt idx="0">
                <c:v>50</c:v>
              </c:pt>
              <c:pt idx="1">
                <c:v>50</c:v>
              </c:pt>
            </c:numLit>
          </c:xVal>
          <c:yVal>
            <c:numLit>
              <c:formatCode>General</c:formatCode>
              <c:ptCount val="2"/>
              <c:pt idx="0">
                <c:v>100</c:v>
              </c:pt>
              <c:pt idx="1">
                <c:v>0</c:v>
              </c:pt>
            </c:numLit>
          </c:yVal>
          <c:smooth val="0"/>
          <c:extLst>
            <c:ext xmlns:c16="http://schemas.microsoft.com/office/drawing/2014/chart" uri="{C3380CC4-5D6E-409C-BE32-E72D297353CC}">
              <c16:uniqueId val="{00000006-E75C-4B1C-AA49-98E3588568A3}"/>
            </c:ext>
          </c:extLst>
        </c:ser>
        <c:ser>
          <c:idx val="1"/>
          <c:order val="3"/>
          <c:tx>
            <c:v>ZEB Oriented_40</c:v>
          </c:tx>
          <c:spPr>
            <a:ln w="25400">
              <a:solidFill>
                <a:srgbClr val="E57E17"/>
              </a:solidFill>
              <a:prstDash val="sysDash"/>
            </a:ln>
          </c:spPr>
          <c:marker>
            <c:symbol val="none"/>
          </c:marker>
          <c:xVal>
            <c:numLit>
              <c:formatCode>General</c:formatCode>
              <c:ptCount val="2"/>
              <c:pt idx="0">
                <c:v>40</c:v>
              </c:pt>
              <c:pt idx="1">
                <c:v>40</c:v>
              </c:pt>
            </c:numLit>
          </c:xVal>
          <c:yVal>
            <c:numLit>
              <c:formatCode>General</c:formatCode>
              <c:ptCount val="2"/>
              <c:pt idx="0">
                <c:v>100</c:v>
              </c:pt>
              <c:pt idx="1">
                <c:v>0</c:v>
              </c:pt>
            </c:numLit>
          </c:yVal>
          <c:smooth val="0"/>
          <c:extLst>
            <c:ext xmlns:c16="http://schemas.microsoft.com/office/drawing/2014/chart" uri="{C3380CC4-5D6E-409C-BE32-E72D297353CC}">
              <c16:uniqueId val="{00000005-DBC9-4F5C-A0AB-C4A78ECA7B58}"/>
            </c:ext>
          </c:extLst>
        </c:ser>
        <c:ser>
          <c:idx val="2"/>
          <c:order val="4"/>
          <c:tx>
            <c:v>ZEB Oriented_30</c:v>
          </c:tx>
          <c:spPr>
            <a:ln w="25400">
              <a:solidFill>
                <a:srgbClr val="E57E17"/>
              </a:solidFill>
              <a:prstDash val="solid"/>
            </a:ln>
          </c:spPr>
          <c:marker>
            <c:symbol val="none"/>
          </c:marker>
          <c:xVal>
            <c:numLit>
              <c:formatCode>General</c:formatCode>
              <c:ptCount val="2"/>
              <c:pt idx="0">
                <c:v>30</c:v>
              </c:pt>
              <c:pt idx="1">
                <c:v>30</c:v>
              </c:pt>
            </c:numLit>
          </c:xVal>
          <c:yVal>
            <c:numLit>
              <c:formatCode>General</c:formatCode>
              <c:ptCount val="2"/>
              <c:pt idx="0">
                <c:v>100</c:v>
              </c:pt>
              <c:pt idx="1">
                <c:v>0</c:v>
              </c:pt>
            </c:numLit>
          </c:yVal>
          <c:smooth val="0"/>
          <c:extLst>
            <c:ext xmlns:c16="http://schemas.microsoft.com/office/drawing/2014/chart" uri="{C3380CC4-5D6E-409C-BE32-E72D297353CC}">
              <c16:uniqueId val="{00000006-DBC9-4F5C-A0AB-C4A78ECA7B58}"/>
            </c:ext>
          </c:extLst>
        </c:ser>
        <c:ser>
          <c:idx val="0"/>
          <c:order val="5"/>
          <c:tx>
            <c:v>達成度</c:v>
          </c:tx>
          <c:marker>
            <c:symbol val="diamond"/>
            <c:size val="17"/>
            <c:spPr>
              <a:solidFill>
                <a:srgbClr val="FF0000"/>
              </a:solidFill>
              <a:ln>
                <a:noFill/>
              </a:ln>
            </c:spPr>
          </c:marker>
          <c:dPt>
            <c:idx val="0"/>
            <c:marker>
              <c:spPr>
                <a:solidFill>
                  <a:srgbClr val="FF0000">
                    <a:alpha val="80000"/>
                  </a:srgbClr>
                </a:solidFill>
                <a:ln>
                  <a:noFill/>
                </a:ln>
              </c:spPr>
            </c:marker>
            <c:bubble3D val="0"/>
            <c:spPr>
              <a:ln>
                <a:noFill/>
              </a:ln>
            </c:spPr>
            <c:extLst>
              <c:ext xmlns:c16="http://schemas.microsoft.com/office/drawing/2014/chart" uri="{C3380CC4-5D6E-409C-BE32-E72D297353CC}">
                <c16:uniqueId val="{00000008-DBC9-4F5C-A0AB-C4A78ECA7B58}"/>
              </c:ext>
            </c:extLst>
          </c:dPt>
          <c:xVal>
            <c:strRef>
              <c:f>'３．システム提案概要(1)'!$Y$60:$AA$60</c:f>
              <c:strCache>
                <c:ptCount val="1"/>
                <c:pt idx="0">
                  <c:v>-</c:v>
                </c:pt>
              </c:strCache>
            </c:strRef>
          </c:xVal>
          <c:yVal>
            <c:numRef>
              <c:f>'３．システム提案概要(1)'!$AG$60:$AH$60</c:f>
              <c:numCache>
                <c:formatCode>0.0</c:formatCode>
                <c:ptCount val="2"/>
                <c:pt idx="0">
                  <c:v>0</c:v>
                </c:pt>
              </c:numCache>
            </c:numRef>
          </c:yVal>
          <c:smooth val="0"/>
          <c:extLst>
            <c:ext xmlns:c16="http://schemas.microsoft.com/office/drawing/2014/chart" uri="{C3380CC4-5D6E-409C-BE32-E72D297353CC}">
              <c16:uniqueId val="{00000007-E75C-4B1C-AA49-98E3588568A3}"/>
            </c:ext>
          </c:extLst>
        </c:ser>
        <c:dLbls>
          <c:showLegendKey val="0"/>
          <c:showVal val="0"/>
          <c:showCatName val="0"/>
          <c:showSerName val="0"/>
          <c:showPercent val="0"/>
          <c:showBubbleSize val="0"/>
        </c:dLbls>
        <c:axId val="110492672"/>
        <c:axId val="111883008"/>
      </c:scatterChart>
      <c:valAx>
        <c:axId val="110492672"/>
        <c:scaling>
          <c:orientation val="maxMin"/>
          <c:max val="100"/>
          <c:min val="30"/>
        </c:scaling>
        <c:delete val="0"/>
        <c:axPos val="b"/>
        <c:majorGridlines/>
        <c:numFmt formatCode="#,##0_);[Red]\(#,##0\)" sourceLinked="0"/>
        <c:majorTickMark val="out"/>
        <c:minorTickMark val="none"/>
        <c:tickLblPos val="nextTo"/>
        <c:txPr>
          <a:bodyPr anchor="t" anchorCtr="1"/>
          <a:lstStyle/>
          <a:p>
            <a:pPr>
              <a:defRPr sz="1050" b="0">
                <a:latin typeface="HGPｺﾞｼｯｸM" panose="020B0600000000000000" pitchFamily="50" charset="-128"/>
                <a:ea typeface="HGPｺﾞｼｯｸM" panose="020B0600000000000000" pitchFamily="50" charset="-128"/>
              </a:defRPr>
            </a:pPr>
            <a:endParaRPr lang="ja-JP"/>
          </a:p>
        </c:txPr>
        <c:crossAx val="111883008"/>
        <c:crosses val="autoZero"/>
        <c:crossBetween val="midCat"/>
        <c:majorUnit val="10"/>
      </c:valAx>
      <c:valAx>
        <c:axId val="111883008"/>
        <c:scaling>
          <c:orientation val="minMax"/>
          <c:max val="70"/>
          <c:min val="0"/>
        </c:scaling>
        <c:delete val="0"/>
        <c:axPos val="l"/>
        <c:majorGridlines/>
        <c:numFmt formatCode="General" sourceLinked="0"/>
        <c:majorTickMark val="out"/>
        <c:minorTickMark val="none"/>
        <c:tickLblPos val="nextTo"/>
        <c:txPr>
          <a:bodyPr/>
          <a:lstStyle/>
          <a:p>
            <a:pPr>
              <a:defRPr sz="1050" b="0">
                <a:latin typeface="HGPｺﾞｼｯｸM" panose="020B0600000000000000" pitchFamily="50" charset="-128"/>
                <a:ea typeface="HGPｺﾞｼｯｸM" panose="020B0600000000000000" pitchFamily="50" charset="-128"/>
              </a:defRPr>
            </a:pPr>
            <a:endParaRPr lang="ja-JP"/>
          </a:p>
        </c:txPr>
        <c:crossAx val="110492672"/>
        <c:crosses val="max"/>
        <c:crossBetween val="midCat"/>
        <c:majorUnit val="10"/>
      </c:valAx>
      <c:spPr>
        <a:noFill/>
        <a:ln>
          <a:noFill/>
        </a:ln>
      </c:spPr>
    </c:plotArea>
    <c:plotVisOnly val="1"/>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8098835571057584"/>
          <c:y val="1.0328124010705313E-2"/>
          <c:w val="0.5981907930401773"/>
          <c:h val="0.87145639715579559"/>
        </c:manualLayout>
      </c:layout>
      <c:barChart>
        <c:barDir val="col"/>
        <c:grouping val="stacked"/>
        <c:varyColors val="0"/>
        <c:ser>
          <c:idx val="5"/>
          <c:order val="0"/>
          <c:tx>
            <c:strRef>
              <c:f>'３．システム提案概要(1)'!$CP$48</c:f>
              <c:strCache>
                <c:ptCount val="1"/>
                <c:pt idx="0">
                  <c:v>コージェネ</c:v>
                </c:pt>
              </c:strCache>
            </c:strRef>
          </c:tx>
          <c:spPr>
            <a:solidFill>
              <a:srgbClr val="D5ABF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'３．システム提案概要(1)'!$CQ$48:$CR$48</c:f>
              <c:numCache>
                <c:formatCode>#,###;\-#,###;</c:formatCode>
                <c:ptCount val="2"/>
                <c:pt idx="0">
                  <c:v>0</c:v>
                </c:pt>
                <c:pt idx="1">
                  <c:v>0</c:v>
                </c:pt>
              </c:numCache>
            </c:numRef>
          </c:val>
          <c:extLst>
            <c:ext xmlns:c16="http://schemas.microsoft.com/office/drawing/2014/chart" uri="{C3380CC4-5D6E-409C-BE32-E72D297353CC}">
              <c16:uniqueId val="{00000000-69CA-4071-8D1D-650B0C493DB1}"/>
            </c:ext>
          </c:extLst>
        </c:ser>
        <c:ser>
          <c:idx val="6"/>
          <c:order val="1"/>
          <c:tx>
            <c:strRef>
              <c:f>'３．システム提案概要(1)'!$CP$49</c:f>
              <c:strCache>
                <c:ptCount val="1"/>
                <c:pt idx="0">
                  <c:v>創エネ</c:v>
                </c:pt>
              </c:strCache>
            </c:strRef>
          </c:tx>
          <c:spPr>
            <a:solidFill>
              <a:srgbClr val="A9CF5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'３．システム提案概要(1)'!$CQ$49:$CR$49</c:f>
              <c:numCache>
                <c:formatCode>#,###;\-#,###;</c:formatCode>
                <c:ptCount val="2"/>
                <c:pt idx="0">
                  <c:v>0</c:v>
                </c:pt>
                <c:pt idx="1">
                  <c:v>0</c:v>
                </c:pt>
              </c:numCache>
            </c:numRef>
          </c:val>
          <c:extLst>
            <c:ext xmlns:c16="http://schemas.microsoft.com/office/drawing/2014/chart" uri="{C3380CC4-5D6E-409C-BE32-E72D297353CC}">
              <c16:uniqueId val="{00000001-69CA-4071-8D1D-650B0C493DB1}"/>
            </c:ext>
          </c:extLst>
        </c:ser>
        <c:ser>
          <c:idx val="4"/>
          <c:order val="2"/>
          <c:tx>
            <c:strRef>
              <c:f>'３．システム提案概要(1)'!$CP$47</c:f>
              <c:strCache>
                <c:ptCount val="1"/>
                <c:pt idx="0">
                  <c:v>昇降機</c:v>
                </c:pt>
              </c:strCache>
            </c:strRef>
          </c:tx>
          <c:spPr>
            <a:solidFill>
              <a:srgbClr val="C5ACA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'３．システム提案概要(1)'!$CQ$47:$CR$47</c:f>
              <c:numCache>
                <c:formatCode>#,###;\-#,###;</c:formatCode>
                <c:ptCount val="2"/>
                <c:pt idx="0">
                  <c:v>0</c:v>
                </c:pt>
                <c:pt idx="1">
                  <c:v>0</c:v>
                </c:pt>
              </c:numCache>
            </c:numRef>
          </c:val>
          <c:extLst>
            <c:ext xmlns:c16="http://schemas.microsoft.com/office/drawing/2014/chart" uri="{C3380CC4-5D6E-409C-BE32-E72D297353CC}">
              <c16:uniqueId val="{00000002-69CA-4071-8D1D-650B0C493DB1}"/>
            </c:ext>
          </c:extLst>
        </c:ser>
        <c:ser>
          <c:idx val="3"/>
          <c:order val="3"/>
          <c:tx>
            <c:strRef>
              <c:f>'３．システム提案概要(1)'!$CP$46</c:f>
              <c:strCache>
                <c:ptCount val="1"/>
                <c:pt idx="0">
                  <c:v>給湯</c:v>
                </c:pt>
              </c:strCache>
            </c:strRef>
          </c:tx>
          <c:spPr>
            <a:solidFill>
              <a:srgbClr val="F7C9D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'３．システム提案概要(1)'!$CQ$46:$CR$46</c:f>
              <c:numCache>
                <c:formatCode>#,###;\-#,###;</c:formatCode>
                <c:ptCount val="2"/>
                <c:pt idx="0">
                  <c:v>0</c:v>
                </c:pt>
                <c:pt idx="1">
                  <c:v>0</c:v>
                </c:pt>
              </c:numCache>
            </c:numRef>
          </c:val>
          <c:extLst>
            <c:ext xmlns:c16="http://schemas.microsoft.com/office/drawing/2014/chart" uri="{C3380CC4-5D6E-409C-BE32-E72D297353CC}">
              <c16:uniqueId val="{00000003-69CA-4071-8D1D-650B0C493DB1}"/>
            </c:ext>
          </c:extLst>
        </c:ser>
        <c:ser>
          <c:idx val="2"/>
          <c:order val="4"/>
          <c:tx>
            <c:strRef>
              <c:f>'３．システム提案概要(1)'!$CP$45</c:f>
              <c:strCache>
                <c:ptCount val="1"/>
                <c:pt idx="0">
                  <c:v>照明</c:v>
                </c:pt>
              </c:strCache>
            </c:strRef>
          </c:tx>
          <c:spPr>
            <a:solidFill>
              <a:srgbClr val="FEE79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'３．システム提案概要(1)'!$CQ$45:$CR$45</c:f>
              <c:numCache>
                <c:formatCode>#,###;\-#,###;</c:formatCode>
                <c:ptCount val="2"/>
                <c:pt idx="0">
                  <c:v>0</c:v>
                </c:pt>
                <c:pt idx="1">
                  <c:v>0</c:v>
                </c:pt>
              </c:numCache>
            </c:numRef>
          </c:val>
          <c:extLst>
            <c:ext xmlns:c16="http://schemas.microsoft.com/office/drawing/2014/chart" uri="{C3380CC4-5D6E-409C-BE32-E72D297353CC}">
              <c16:uniqueId val="{00000004-69CA-4071-8D1D-650B0C493DB1}"/>
            </c:ext>
          </c:extLst>
        </c:ser>
        <c:ser>
          <c:idx val="1"/>
          <c:order val="5"/>
          <c:tx>
            <c:strRef>
              <c:f>'３．システム提案概要(1)'!$CP$44</c:f>
              <c:strCache>
                <c:ptCount val="1"/>
                <c:pt idx="0">
                  <c:v>換気</c:v>
                </c:pt>
              </c:strCache>
            </c:strRef>
          </c:tx>
          <c:spPr>
            <a:solidFill>
              <a:srgbClr val="D0E5F7"/>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'３．システム提案概要(1)'!$CQ$44:$CR$44</c:f>
              <c:numCache>
                <c:formatCode>#,###;\-#,###;</c:formatCode>
                <c:ptCount val="2"/>
                <c:pt idx="0">
                  <c:v>0</c:v>
                </c:pt>
                <c:pt idx="1">
                  <c:v>0</c:v>
                </c:pt>
              </c:numCache>
            </c:numRef>
          </c:val>
          <c:extLst>
            <c:ext xmlns:c16="http://schemas.microsoft.com/office/drawing/2014/chart" uri="{C3380CC4-5D6E-409C-BE32-E72D297353CC}">
              <c16:uniqueId val="{00000005-69CA-4071-8D1D-650B0C493DB1}"/>
            </c:ext>
          </c:extLst>
        </c:ser>
        <c:ser>
          <c:idx val="0"/>
          <c:order val="6"/>
          <c:tx>
            <c:strRef>
              <c:f>'３．システム提案概要(1)'!$CP$43</c:f>
              <c:strCache>
                <c:ptCount val="1"/>
                <c:pt idx="0">
                  <c:v>空調</c:v>
                </c:pt>
              </c:strCache>
            </c:strRef>
          </c:tx>
          <c:spPr>
            <a:solidFill>
              <a:srgbClr val="9ACAED"/>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基準値</c:v>
              </c:pt>
              <c:pt idx="1">
                <c:v>設計値</c:v>
              </c:pt>
            </c:strLit>
          </c:cat>
          <c:val>
            <c:numRef>
              <c:f>'３．システム提案概要(1)'!$CQ$43:$CR$43</c:f>
              <c:numCache>
                <c:formatCode>#,###;\-#,###;</c:formatCode>
                <c:ptCount val="2"/>
                <c:pt idx="0">
                  <c:v>0</c:v>
                </c:pt>
                <c:pt idx="1">
                  <c:v>0</c:v>
                </c:pt>
              </c:numCache>
            </c:numRef>
          </c:val>
          <c:extLst>
            <c:ext xmlns:c16="http://schemas.microsoft.com/office/drawing/2014/chart" uri="{C3380CC4-5D6E-409C-BE32-E72D297353CC}">
              <c16:uniqueId val="{00000006-69CA-4071-8D1D-650B0C493DB1}"/>
            </c:ext>
          </c:extLst>
        </c:ser>
        <c:dLbls>
          <c:showLegendKey val="0"/>
          <c:showVal val="1"/>
          <c:showCatName val="0"/>
          <c:showSerName val="0"/>
          <c:showPercent val="0"/>
          <c:showBubbleSize val="0"/>
        </c:dLbls>
        <c:gapWidth val="49"/>
        <c:overlap val="100"/>
        <c:axId val="112376064"/>
        <c:axId val="112390144"/>
      </c:barChart>
      <c:catAx>
        <c:axId val="112376064"/>
        <c:scaling>
          <c:orientation val="minMax"/>
        </c:scaling>
        <c:delete val="0"/>
        <c:axPos val="b"/>
        <c:numFmt formatCode="General" sourceLinked="1"/>
        <c:majorTickMark val="out"/>
        <c:minorTickMark val="none"/>
        <c:tickLblPos val="low"/>
        <c:crossAx val="112390144"/>
        <c:crosses val="autoZero"/>
        <c:auto val="1"/>
        <c:lblAlgn val="ctr"/>
        <c:lblOffset val="100"/>
        <c:noMultiLvlLbl val="0"/>
      </c:catAx>
      <c:valAx>
        <c:axId val="112390144"/>
        <c:scaling>
          <c:orientation val="minMax"/>
        </c:scaling>
        <c:delete val="1"/>
        <c:axPos val="l"/>
        <c:numFmt formatCode="#,###;\-#,###;" sourceLinked="1"/>
        <c:majorTickMark val="out"/>
        <c:minorTickMark val="none"/>
        <c:tickLblPos val="nextTo"/>
        <c:crossAx val="112376064"/>
        <c:crosses val="autoZero"/>
        <c:crossBetween val="between"/>
      </c:valAx>
      <c:spPr>
        <a:noFill/>
        <a:ln>
          <a:noFill/>
        </a:ln>
      </c:spPr>
    </c:plotArea>
    <c:plotVisOnly val="0"/>
    <c:dispBlanksAs val="gap"/>
    <c:showDLblsOverMax val="0"/>
  </c:chart>
  <c:spPr>
    <a:noFill/>
    <a:ln>
      <a:noFill/>
    </a:ln>
  </c:spPr>
  <c:txPr>
    <a:bodyPr/>
    <a:lstStyle/>
    <a:p>
      <a:pPr>
        <a:defRPr sz="1050">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Radio" firstButton="1" fmlaLink="$B$2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48" lockText="1" noThreeD="1"/>
</file>

<file path=xl/ctrlProps/ctrlProp5.xml><?xml version="1.0" encoding="utf-8"?>
<formControlPr xmlns="http://schemas.microsoft.com/office/spreadsheetml/2009/9/main" objectType="CheckBox" fmlaLink="$B$8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B$114"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B$14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190500</xdr:colOff>
      <xdr:row>53</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0500" y="9222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0500" y="5783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90500" y="6688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53</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90500" y="9041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27</xdr:row>
          <xdr:rowOff>228600</xdr:rowOff>
        </xdr:from>
        <xdr:to>
          <xdr:col>10</xdr:col>
          <xdr:colOff>762000</xdr:colOff>
          <xdr:row>29</xdr:row>
          <xdr:rowOff>19050</xdr:rowOff>
        </xdr:to>
        <xdr:sp macro="" textlink="">
          <xdr:nvSpPr>
            <xdr:cNvPr id="74769" name="Option Button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60</xdr:row>
          <xdr:rowOff>180975</xdr:rowOff>
        </xdr:from>
        <xdr:to>
          <xdr:col>10</xdr:col>
          <xdr:colOff>762000</xdr:colOff>
          <xdr:row>62</xdr:row>
          <xdr:rowOff>104775</xdr:rowOff>
        </xdr:to>
        <xdr:sp macro="" textlink="">
          <xdr:nvSpPr>
            <xdr:cNvPr id="74770" name="Option Button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93</xdr:row>
          <xdr:rowOff>190500</xdr:rowOff>
        </xdr:from>
        <xdr:to>
          <xdr:col>10</xdr:col>
          <xdr:colOff>762000</xdr:colOff>
          <xdr:row>95</xdr:row>
          <xdr:rowOff>28575</xdr:rowOff>
        </xdr:to>
        <xdr:sp macro="" textlink="">
          <xdr:nvSpPr>
            <xdr:cNvPr id="74771" name="Option Button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47625</xdr:rowOff>
        </xdr:from>
        <xdr:to>
          <xdr:col>8</xdr:col>
          <xdr:colOff>1162050</xdr:colOff>
          <xdr:row>48</xdr:row>
          <xdr:rowOff>57150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28575</xdr:rowOff>
        </xdr:from>
        <xdr:to>
          <xdr:col>8</xdr:col>
          <xdr:colOff>1152525</xdr:colOff>
          <xdr:row>81</xdr:row>
          <xdr:rowOff>171450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126</xdr:row>
          <xdr:rowOff>228600</xdr:rowOff>
        </xdr:from>
        <xdr:to>
          <xdr:col>10</xdr:col>
          <xdr:colOff>762000</xdr:colOff>
          <xdr:row>128</xdr:row>
          <xdr:rowOff>28575</xdr:rowOff>
        </xdr:to>
        <xdr:sp macro="" textlink="">
          <xdr:nvSpPr>
            <xdr:cNvPr id="74790" name="Option Button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111</xdr:row>
          <xdr:rowOff>9525</xdr:rowOff>
        </xdr:from>
        <xdr:to>
          <xdr:col>8</xdr:col>
          <xdr:colOff>1209675</xdr:colOff>
          <xdr:row>114</xdr:row>
          <xdr:rowOff>180975</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159</xdr:row>
          <xdr:rowOff>228600</xdr:rowOff>
        </xdr:from>
        <xdr:to>
          <xdr:col>10</xdr:col>
          <xdr:colOff>762000</xdr:colOff>
          <xdr:row>161</xdr:row>
          <xdr:rowOff>9525</xdr:rowOff>
        </xdr:to>
        <xdr:sp macro="" textlink="">
          <xdr:nvSpPr>
            <xdr:cNvPr id="74800" name="Option Button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904875</xdr:rowOff>
        </xdr:from>
        <xdr:to>
          <xdr:col>8</xdr:col>
          <xdr:colOff>1209675</xdr:colOff>
          <xdr:row>147</xdr:row>
          <xdr:rowOff>171450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387615</xdr:colOff>
      <xdr:row>240</xdr:row>
      <xdr:rowOff>187855</xdr:rowOff>
    </xdr:from>
    <xdr:to>
      <xdr:col>23</xdr:col>
      <xdr:colOff>649856</xdr:colOff>
      <xdr:row>247</xdr:row>
      <xdr:rowOff>155048</xdr:rowOff>
    </xdr:to>
    <xdr:pic>
      <xdr:nvPicPr>
        <xdr:cNvPr id="30" name="図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
        <a:stretch>
          <a:fillRect/>
        </a:stretch>
      </xdr:blipFill>
      <xdr:spPr>
        <a:xfrm>
          <a:off x="11936678" y="61052605"/>
          <a:ext cx="2405366" cy="1800755"/>
        </a:xfrm>
        <a:prstGeom prst="rect">
          <a:avLst/>
        </a:prstGeom>
      </xdr:spPr>
    </xdr:pic>
    <xdr:clientData/>
  </xdr:twoCellAnchor>
  <xdr:twoCellAnchor>
    <xdr:from>
      <xdr:col>19</xdr:col>
      <xdr:colOff>83343</xdr:colOff>
      <xdr:row>222</xdr:row>
      <xdr:rowOff>261939</xdr:rowOff>
    </xdr:from>
    <xdr:to>
      <xdr:col>28</xdr:col>
      <xdr:colOff>19845</xdr:colOff>
      <xdr:row>236</xdr:row>
      <xdr:rowOff>6872</xdr:rowOff>
    </xdr:to>
    <xdr:grpSp>
      <xdr:nvGrpSpPr>
        <xdr:cNvPr id="76" name="グループ化 75">
          <a:extLst>
            <a:ext uri="{FF2B5EF4-FFF2-40B4-BE49-F238E27FC236}">
              <a16:creationId xmlns:a16="http://schemas.microsoft.com/office/drawing/2014/main" id="{00000000-0008-0000-0200-00004C000000}"/>
            </a:ext>
          </a:extLst>
        </xdr:cNvPr>
        <xdr:cNvGrpSpPr/>
      </xdr:nvGrpSpPr>
      <xdr:grpSpPr>
        <a:xfrm>
          <a:off x="11477624" y="61483877"/>
          <a:ext cx="5889627" cy="4174058"/>
          <a:chOff x="11353800" y="55464086"/>
          <a:chExt cx="5889627" cy="3840682"/>
        </a:xfrm>
      </xdr:grpSpPr>
      <xdr:grpSp>
        <xdr:nvGrpSpPr>
          <xdr:cNvPr id="77" name="グループ化 76">
            <a:extLst>
              <a:ext uri="{FF2B5EF4-FFF2-40B4-BE49-F238E27FC236}">
                <a16:creationId xmlns:a16="http://schemas.microsoft.com/office/drawing/2014/main" id="{00000000-0008-0000-0200-00004D000000}"/>
              </a:ext>
            </a:extLst>
          </xdr:cNvPr>
          <xdr:cNvGrpSpPr/>
        </xdr:nvGrpSpPr>
        <xdr:grpSpPr>
          <a:xfrm>
            <a:off x="11353800" y="55464086"/>
            <a:ext cx="5889627" cy="3840682"/>
            <a:chOff x="11419418" y="56016484"/>
            <a:chExt cx="5889627" cy="3821679"/>
          </a:xfrm>
        </xdr:grpSpPr>
        <xdr:grpSp>
          <xdr:nvGrpSpPr>
            <xdr:cNvPr id="80" name="グループ化 79">
              <a:extLst>
                <a:ext uri="{FF2B5EF4-FFF2-40B4-BE49-F238E27FC236}">
                  <a16:creationId xmlns:a16="http://schemas.microsoft.com/office/drawing/2014/main" id="{00000000-0008-0000-0200-000050000000}"/>
                </a:ext>
              </a:extLst>
            </xdr:cNvPr>
            <xdr:cNvGrpSpPr/>
          </xdr:nvGrpSpPr>
          <xdr:grpSpPr>
            <a:xfrm>
              <a:off x="11419418" y="56016484"/>
              <a:ext cx="5889627" cy="3821679"/>
              <a:chOff x="11408833" y="55244222"/>
              <a:chExt cx="5889627" cy="3526079"/>
            </a:xfrm>
          </xdr:grpSpPr>
          <xdr:grpSp>
            <xdr:nvGrpSpPr>
              <xdr:cNvPr id="83" name="グループ化 82">
                <a:extLst>
                  <a:ext uri="{FF2B5EF4-FFF2-40B4-BE49-F238E27FC236}">
                    <a16:creationId xmlns:a16="http://schemas.microsoft.com/office/drawing/2014/main" id="{00000000-0008-0000-0200-000053000000}"/>
                  </a:ext>
                </a:extLst>
              </xdr:cNvPr>
              <xdr:cNvGrpSpPr/>
            </xdr:nvGrpSpPr>
            <xdr:grpSpPr>
              <a:xfrm>
                <a:off x="11408833" y="55244222"/>
                <a:ext cx="5889627" cy="3526079"/>
                <a:chOff x="11695639" y="55226705"/>
                <a:chExt cx="5889627" cy="3271845"/>
              </a:xfrm>
            </xdr:grpSpPr>
            <xdr:grpSp>
              <xdr:nvGrpSpPr>
                <xdr:cNvPr id="86" name="グループ化 85">
                  <a:extLst>
                    <a:ext uri="{FF2B5EF4-FFF2-40B4-BE49-F238E27FC236}">
                      <a16:creationId xmlns:a16="http://schemas.microsoft.com/office/drawing/2014/main" id="{00000000-0008-0000-0200-000056000000}"/>
                    </a:ext>
                  </a:extLst>
                </xdr:cNvPr>
                <xdr:cNvGrpSpPr/>
              </xdr:nvGrpSpPr>
              <xdr:grpSpPr>
                <a:xfrm>
                  <a:off x="11695639" y="55436560"/>
                  <a:ext cx="5887506" cy="3061990"/>
                  <a:chOff x="11582400" y="54351767"/>
                  <a:chExt cx="5839537" cy="3082390"/>
                </a:xfrm>
              </xdr:grpSpPr>
              <xdr:sp macro="" textlink="">
                <xdr:nvSpPr>
                  <xdr:cNvPr id="88" name="正方形/長方形 87">
                    <a:extLst>
                      <a:ext uri="{FF2B5EF4-FFF2-40B4-BE49-F238E27FC236}">
                        <a16:creationId xmlns:a16="http://schemas.microsoft.com/office/drawing/2014/main" id="{00000000-0008-0000-0200-000058000000}"/>
                      </a:ext>
                    </a:extLst>
                  </xdr:cNvPr>
                  <xdr:cNvSpPr/>
                </xdr:nvSpPr>
                <xdr:spPr bwMode="auto">
                  <a:xfrm>
                    <a:off x="11696353" y="54500004"/>
                    <a:ext cx="5725584" cy="2934153"/>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2000">
                      <a:solidFill>
                        <a:srgbClr val="FFFFFF"/>
                      </a:solidFill>
                    </a:endParaRPr>
                  </a:p>
                </xdr:txBody>
              </xdr:sp>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1582400" y="54351767"/>
                    <a:ext cx="285750" cy="31220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200">
                        <a:latin typeface="Meiryo UI" panose="020B0604030504040204" pitchFamily="50" charset="-128"/>
                        <a:ea typeface="Meiryo UI" panose="020B0604030504040204" pitchFamily="50" charset="-128"/>
                      </a:rPr>
                      <a:t>A</a:t>
                    </a:r>
                    <a:endParaRPr kumimoji="1" lang="ja-JP" altLang="en-US" sz="1200">
                      <a:latin typeface="Meiryo UI" panose="020B0604030504040204" pitchFamily="50" charset="-128"/>
                      <a:ea typeface="Meiryo UI" panose="020B0604030504040204" pitchFamily="50" charset="-128"/>
                    </a:endParaRPr>
                  </a:p>
                </xdr:txBody>
              </xdr:sp>
              <xdr:sp macro="" textlink="">
                <xdr:nvSpPr>
                  <xdr:cNvPr id="90" name="正方形/長方形 89">
                    <a:extLst>
                      <a:ext uri="{FF2B5EF4-FFF2-40B4-BE49-F238E27FC236}">
                        <a16:creationId xmlns:a16="http://schemas.microsoft.com/office/drawing/2014/main" id="{00000000-0008-0000-0200-00005A000000}"/>
                      </a:ext>
                    </a:extLst>
                  </xdr:cNvPr>
                  <xdr:cNvSpPr/>
                </xdr:nvSpPr>
                <xdr:spPr bwMode="auto">
                  <a:xfrm>
                    <a:off x="12024244" y="55908711"/>
                    <a:ext cx="2362200" cy="514350"/>
                  </a:xfrm>
                  <a:prstGeom prst="rect">
                    <a:avLst/>
                  </a:prstGeom>
                  <a:solidFill>
                    <a:schemeClr val="accent6">
                      <a:lumMod val="20000"/>
                      <a:lumOff val="80000"/>
                    </a:schemeClr>
                  </a:solidFill>
                  <a:ln>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2000">
                        <a:solidFill>
                          <a:sysClr val="windowText" lastClr="000000"/>
                        </a:solidFill>
                        <a:latin typeface="Meiryo UI" panose="020B0604030504040204" pitchFamily="50" charset="-128"/>
                        <a:ea typeface="Meiryo UI" panose="020B0604030504040204" pitchFamily="50" charset="-128"/>
                      </a:rPr>
                      <a:t>PV</a:t>
                    </a:r>
                    <a:endParaRPr kumimoji="1" lang="ja-JP" altLang="en-US" sz="20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11849876" y="55735991"/>
                    <a:ext cx="285750" cy="312208"/>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B</a:t>
                    </a: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2" name="正方形/長方形 91">
                    <a:extLst>
                      <a:ext uri="{FF2B5EF4-FFF2-40B4-BE49-F238E27FC236}">
                        <a16:creationId xmlns:a16="http://schemas.microsoft.com/office/drawing/2014/main" id="{00000000-0008-0000-0200-00005C000000}"/>
                      </a:ext>
                    </a:extLst>
                  </xdr:cNvPr>
                  <xdr:cNvSpPr/>
                </xdr:nvSpPr>
                <xdr:spPr bwMode="auto">
                  <a:xfrm>
                    <a:off x="12040378" y="54826082"/>
                    <a:ext cx="1305536" cy="831293"/>
                  </a:xfrm>
                  <a:prstGeom prst="rect">
                    <a:avLst/>
                  </a:prstGeom>
                  <a:solidFill>
                    <a:schemeClr val="accent5">
                      <a:lumMod val="20000"/>
                      <a:lumOff val="80000"/>
                    </a:schemeClr>
                  </a:solidFill>
                  <a:ln>
                    <a:headEnd/>
                    <a:tailEnd/>
                  </a:ln>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400">
                        <a:solidFill>
                          <a:sysClr val="windowText" lastClr="000000"/>
                        </a:solidFill>
                        <a:latin typeface="Meiryo UI" panose="020B0604030504040204" pitchFamily="50" charset="-128"/>
                        <a:ea typeface="Meiryo UI" panose="020B0604030504040204" pitchFamily="50" charset="-128"/>
                      </a:rPr>
                      <a:t>PV</a:t>
                    </a:r>
                    <a:r>
                      <a:rPr kumimoji="1" lang="ja-JP" altLang="en-US" sz="1400">
                        <a:solidFill>
                          <a:sysClr val="windowText" lastClr="000000"/>
                        </a:solidFill>
                        <a:latin typeface="Meiryo UI" panose="020B0604030504040204" pitchFamily="50" charset="-128"/>
                        <a:ea typeface="Meiryo UI" panose="020B0604030504040204" pitchFamily="50" charset="-128"/>
                      </a:rPr>
                      <a:t>以外の設備や機械等</a:t>
                    </a:r>
                  </a:p>
                </xdr:txBody>
              </xdr:sp>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11863291" y="54698621"/>
                    <a:ext cx="285750" cy="312208"/>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E</a:t>
                    </a:r>
                  </a:p>
                  <a:p>
                    <a:endParaRPr kumimoji="1" lang="en-US" altLang="ja-JP" sz="1200">
                      <a:latin typeface="Meiryo UI" panose="020B0604030504040204" pitchFamily="50" charset="-128"/>
                      <a:ea typeface="Meiryo UI" panose="020B0604030504040204" pitchFamily="50" charset="-128"/>
                    </a:endParaRP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4" name="正方形/長方形 93">
                    <a:extLst>
                      <a:ext uri="{FF2B5EF4-FFF2-40B4-BE49-F238E27FC236}">
                        <a16:creationId xmlns:a16="http://schemas.microsoft.com/office/drawing/2014/main" id="{00000000-0008-0000-0200-00005E000000}"/>
                      </a:ext>
                    </a:extLst>
                  </xdr:cNvPr>
                  <xdr:cNvSpPr/>
                </xdr:nvSpPr>
                <xdr:spPr bwMode="auto">
                  <a:xfrm>
                    <a:off x="12096749" y="56672958"/>
                    <a:ext cx="1157840" cy="612353"/>
                  </a:xfrm>
                  <a:prstGeom prst="rect">
                    <a:avLst/>
                  </a:prstGeom>
                  <a:solidFill>
                    <a:schemeClr val="accent3">
                      <a:lumMod val="20000"/>
                      <a:lumOff val="80000"/>
                    </a:schemeClr>
                  </a:solidFill>
                  <a:ln>
                    <a:headEnd/>
                    <a:tailEnd/>
                  </a:ln>
                </xdr:spPr>
                <xdr:style>
                  <a:lnRef idx="2">
                    <a:schemeClr val="accent3"/>
                  </a:lnRef>
                  <a:fillRef idx="1">
                    <a:schemeClr val="lt1"/>
                  </a:fillRef>
                  <a:effectRef idx="0">
                    <a:schemeClr val="accent3"/>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屋上緑化</a:t>
                    </a:r>
                  </a:p>
                </xdr:txBody>
              </xdr:sp>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11903334" y="56544915"/>
                    <a:ext cx="285653" cy="313170"/>
                  </a:xfrm>
                  <a:prstGeom prst="rect">
                    <a:avLst/>
                  </a:prstGeom>
                  <a:solidFill>
                    <a:schemeClr val="accent3">
                      <a:lumMod val="20000"/>
                      <a:lumOff val="8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kumimoji="1" lang="en-US" altLang="ja-JP" sz="1200">
                        <a:latin typeface="Meiryo UI" panose="020B0604030504040204" pitchFamily="50" charset="-128"/>
                        <a:ea typeface="Meiryo UI" panose="020B0604030504040204" pitchFamily="50" charset="-128"/>
                      </a:rPr>
                      <a:t>F</a:t>
                    </a:r>
                  </a:p>
                  <a:p>
                    <a:endParaRPr kumimoji="1" lang="en-US" altLang="ja-JP" sz="1200">
                      <a:latin typeface="Meiryo UI" panose="020B0604030504040204" pitchFamily="50" charset="-128"/>
                      <a:ea typeface="Meiryo UI" panose="020B0604030504040204" pitchFamily="50" charset="-128"/>
                    </a:endParaRPr>
                  </a:p>
                  <a:p>
                    <a:endParaRPr kumimoji="1" lang="ja-JP" altLang="en-US" sz="1200">
                      <a:latin typeface="Meiryo UI" panose="020B0604030504040204" pitchFamily="50" charset="-128"/>
                      <a:ea typeface="Meiryo UI" panose="020B0604030504040204" pitchFamily="50" charset="-128"/>
                    </a:endParaRPr>
                  </a:p>
                </xdr:txBody>
              </xdr:sp>
              <xdr:sp macro="" textlink="">
                <xdr:nvSpPr>
                  <xdr:cNvPr id="96" name="正方形/長方形 95">
                    <a:extLst>
                      <a:ext uri="{FF2B5EF4-FFF2-40B4-BE49-F238E27FC236}">
                        <a16:creationId xmlns:a16="http://schemas.microsoft.com/office/drawing/2014/main" id="{00000000-0008-0000-0200-000060000000}"/>
                      </a:ext>
                    </a:extLst>
                  </xdr:cNvPr>
                  <xdr:cNvSpPr/>
                </xdr:nvSpPr>
                <xdr:spPr bwMode="auto">
                  <a:xfrm>
                    <a:off x="14754225" y="54846753"/>
                    <a:ext cx="2352675" cy="1162878"/>
                  </a:xfrm>
                  <a:prstGeom prst="rect">
                    <a:avLst/>
                  </a:prstGeom>
                  <a:solidFill>
                    <a:srgbClr val="FFEBFF"/>
                  </a:solidFill>
                  <a:ln>
                    <a:solidFill>
                      <a:srgbClr val="FF99FF"/>
                    </a:solidFill>
                    <a:headEnd/>
                    <a:tailEnd/>
                  </a:ln>
                </xdr:spPr>
                <xdr:style>
                  <a:lnRef idx="2">
                    <a:schemeClr val="accent2"/>
                  </a:lnRef>
                  <a:fillRef idx="1">
                    <a:schemeClr val="lt1"/>
                  </a:fillRef>
                  <a:effectRef idx="0">
                    <a:schemeClr val="accent2"/>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屋上広場</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a:solidFill>
                          <a:sysClr val="windowText" lastClr="000000"/>
                        </a:solidFill>
                        <a:latin typeface="Meiryo UI" panose="020B0604030504040204" pitchFamily="50" charset="-128"/>
                        <a:ea typeface="Meiryo UI" panose="020B0604030504040204" pitchFamily="50" charset="-128"/>
                      </a:rPr>
                      <a:t>（手すり・壁・柵または</a:t>
                    </a:r>
                    <a:endParaRPr kumimoji="1" lang="en-US" altLang="ja-JP" sz="14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400">
                        <a:solidFill>
                          <a:sysClr val="windowText" lastClr="000000"/>
                        </a:solidFill>
                        <a:latin typeface="Meiryo UI" panose="020B0604030504040204" pitchFamily="50" charset="-128"/>
                        <a:ea typeface="Meiryo UI" panose="020B0604030504040204" pitchFamily="50" charset="-128"/>
                      </a:rPr>
                      <a:t>金網の内のり面積）</a:t>
                    </a:r>
                  </a:p>
                </xdr:txBody>
              </xdr:sp>
              <xdr:sp macro="" textlink="">
                <xdr:nvSpPr>
                  <xdr:cNvPr id="97" name="正方形/長方形 96">
                    <a:extLst>
                      <a:ext uri="{FF2B5EF4-FFF2-40B4-BE49-F238E27FC236}">
                        <a16:creationId xmlns:a16="http://schemas.microsoft.com/office/drawing/2014/main" id="{00000000-0008-0000-0200-000061000000}"/>
                      </a:ext>
                    </a:extLst>
                  </xdr:cNvPr>
                  <xdr:cNvSpPr/>
                </xdr:nvSpPr>
                <xdr:spPr bwMode="auto">
                  <a:xfrm>
                    <a:off x="16632594" y="54751864"/>
                    <a:ext cx="586752" cy="497556"/>
                  </a:xfrm>
                  <a:prstGeom prst="rect">
                    <a:avLst/>
                  </a:prstGeom>
                  <a:solidFill>
                    <a:schemeClr val="accent4">
                      <a:lumMod val="20000"/>
                      <a:lumOff val="80000"/>
                    </a:schemeClr>
                  </a:solidFill>
                  <a:ln>
                    <a:headEnd/>
                    <a:tailEnd/>
                  </a:ln>
                </xdr:spPr>
                <xdr:style>
                  <a:lnRef idx="2">
                    <a:schemeClr val="accent4"/>
                  </a:lnRef>
                  <a:fillRef idx="1">
                    <a:schemeClr val="lt1"/>
                  </a:fillRef>
                  <a:effectRef idx="0">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塔屋</a:t>
                    </a:r>
                  </a:p>
                </xdr:txBody>
              </xdr:sp>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16468725" y="54599417"/>
                    <a:ext cx="285750" cy="312208"/>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G</a:t>
                    </a:r>
                  </a:p>
                </xdr:txBody>
              </xdr: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14639925" y="54685142"/>
                    <a:ext cx="285750" cy="312208"/>
                  </a:xfrm>
                  <a:prstGeom prst="rect">
                    <a:avLst/>
                  </a:prstGeom>
                  <a:solidFill>
                    <a:srgbClr val="FFEBFF"/>
                  </a:solidFill>
                  <a:ln>
                    <a:solidFill>
                      <a:srgbClr val="FF99FF"/>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H</a:t>
                    </a:r>
                    <a:endParaRPr kumimoji="1" lang="ja-JP" altLang="en-US" sz="1200">
                      <a:latin typeface="Meiryo UI" panose="020B0604030504040204" pitchFamily="50" charset="-128"/>
                      <a:ea typeface="Meiryo UI" panose="020B0604030504040204" pitchFamily="50" charset="-128"/>
                    </a:endParaRPr>
                  </a:p>
                </xdr:txBody>
              </xdr:sp>
            </xdr:grpSp>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6136408" y="55226705"/>
                  <a:ext cx="1448858" cy="3598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400">
                      <a:latin typeface="Meiryo UI" panose="020B0604030504040204" pitchFamily="50" charset="-128"/>
                      <a:ea typeface="Meiryo UI" panose="020B0604030504040204" pitchFamily="50" charset="-128"/>
                    </a:rPr>
                    <a:t>屋上イメージ</a:t>
                  </a:r>
                </a:p>
              </xdr:txBody>
            </xdr:sp>
          </xdr:grpSp>
          <xdr:sp macro="" textlink="">
            <xdr:nvSpPr>
              <xdr:cNvPr id="84" name="正方形/長方形 83">
                <a:extLst>
                  <a:ext uri="{FF2B5EF4-FFF2-40B4-BE49-F238E27FC236}">
                    <a16:creationId xmlns:a16="http://schemas.microsoft.com/office/drawing/2014/main" id="{00000000-0008-0000-0200-000054000000}"/>
                  </a:ext>
                </a:extLst>
              </xdr:cNvPr>
              <xdr:cNvSpPr/>
            </xdr:nvSpPr>
            <xdr:spPr bwMode="auto">
              <a:xfrm>
                <a:off x="14624988" y="57472237"/>
                <a:ext cx="2308345" cy="1118152"/>
              </a:xfrm>
              <a:prstGeom prst="rect">
                <a:avLst/>
              </a:prstGeom>
              <a:solidFill>
                <a:schemeClr val="accent2">
                  <a:lumMod val="40000"/>
                  <a:lumOff val="60000"/>
                </a:schemeClr>
              </a:solidFill>
              <a:ln>
                <a:solidFill>
                  <a:schemeClr val="accent2">
                    <a:lumMod val="60000"/>
                    <a:lumOff val="40000"/>
                  </a:schemeClr>
                </a:solidFill>
                <a:headEnd/>
                <a:tailEnd/>
              </a:ln>
            </xdr:spPr>
            <xdr:style>
              <a:lnRef idx="2">
                <a:schemeClr val="accent2"/>
              </a:lnRef>
              <a:fillRef idx="1">
                <a:schemeClr val="lt1"/>
              </a:fillRef>
              <a:effectRef idx="0">
                <a:schemeClr val="accent2"/>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駐車場</a:t>
                </a:r>
              </a:p>
            </xdr:txBody>
          </xdr:sp>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14509749" y="57352138"/>
                <a:ext cx="288097" cy="334241"/>
              </a:xfrm>
              <a:prstGeom prst="rect">
                <a:avLst/>
              </a:prstGeom>
              <a:solidFill>
                <a:schemeClr val="accent2">
                  <a:lumMod val="40000"/>
                  <a:lumOff val="60000"/>
                </a:schemeClr>
              </a:solidFill>
              <a:ln>
                <a:solidFill>
                  <a:schemeClr val="accent2">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en-US" altLang="ja-JP" sz="1200">
                    <a:latin typeface="Meiryo UI" panose="020B0604030504040204" pitchFamily="50" charset="-128"/>
                    <a:ea typeface="Meiryo UI" panose="020B0604030504040204" pitchFamily="50" charset="-128"/>
                  </a:rPr>
                  <a:t>I</a:t>
                </a:r>
                <a:endParaRPr kumimoji="1" lang="ja-JP" altLang="en-US" sz="1200">
                  <a:latin typeface="Meiryo UI" panose="020B0604030504040204" pitchFamily="50" charset="-128"/>
                  <a:ea typeface="Meiryo UI" panose="020B0604030504040204" pitchFamily="50" charset="-128"/>
                </a:endParaRPr>
              </a:p>
            </xdr:txBody>
          </xdr:sp>
        </xdr:grpSp>
        <xdr:sp macro="" textlink="">
          <xdr:nvSpPr>
            <xdr:cNvPr id="81" name="正方形/長方形 80">
              <a:extLst>
                <a:ext uri="{FF2B5EF4-FFF2-40B4-BE49-F238E27FC236}">
                  <a16:creationId xmlns:a16="http://schemas.microsoft.com/office/drawing/2014/main" id="{00000000-0008-0000-0200-000051000000}"/>
                </a:ext>
              </a:extLst>
            </xdr:cNvPr>
            <xdr:cNvSpPr/>
          </xdr:nvSpPr>
          <xdr:spPr bwMode="auto">
            <a:xfrm>
              <a:off x="13419665" y="57028291"/>
              <a:ext cx="1026583" cy="714375"/>
            </a:xfrm>
            <a:prstGeom prst="rect">
              <a:avLst/>
            </a:prstGeom>
            <a:solidFill>
              <a:srgbClr val="FFFFCC"/>
            </a:solidFill>
            <a:ln>
              <a:solidFill>
                <a:srgbClr val="FFCC00"/>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太陽熱温水パネル</a:t>
              </a:r>
            </a:p>
          </xdr:txBody>
        </xdr:sp>
        <xdr:sp macro="" textlink="">
          <xdr:nvSpPr>
            <xdr:cNvPr id="82" name="正方形/長方形 81">
              <a:extLst>
                <a:ext uri="{FF2B5EF4-FFF2-40B4-BE49-F238E27FC236}">
                  <a16:creationId xmlns:a16="http://schemas.microsoft.com/office/drawing/2014/main" id="{00000000-0008-0000-0200-000052000000}"/>
                </a:ext>
              </a:extLst>
            </xdr:cNvPr>
            <xdr:cNvSpPr/>
          </xdr:nvSpPr>
          <xdr:spPr bwMode="auto">
            <a:xfrm>
              <a:off x="13293725" y="56790166"/>
              <a:ext cx="288000" cy="363378"/>
            </a:xfrm>
            <a:prstGeom prst="rect">
              <a:avLst/>
            </a:prstGeom>
            <a:solidFill>
              <a:srgbClr val="FFFFCC"/>
            </a:solidFill>
            <a:ln>
              <a:solidFill>
                <a:srgbClr val="FFCC00"/>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200">
                  <a:solidFill>
                    <a:sysClr val="windowText" lastClr="000000"/>
                  </a:solidFill>
                  <a:latin typeface="Meiryo UI" panose="020B0604030504040204" pitchFamily="50" charset="-128"/>
                  <a:ea typeface="Meiryo UI" panose="020B0604030504040204" pitchFamily="50" charset="-128"/>
                </a:rPr>
                <a:t>C</a:t>
              </a:r>
              <a:endParaRPr kumimoji="1" lang="ja-JP" altLang="en-US" sz="1200">
                <a:solidFill>
                  <a:sysClr val="windowText" lastClr="000000"/>
                </a:solidFill>
                <a:latin typeface="Meiryo UI" panose="020B0604030504040204" pitchFamily="50" charset="-128"/>
                <a:ea typeface="Meiryo UI" panose="020B0604030504040204" pitchFamily="50" charset="-128"/>
              </a:endParaRPr>
            </a:p>
          </xdr:txBody>
        </xdr:sp>
      </xdr:grpSp>
      <xdr:sp macro="" textlink="">
        <xdr:nvSpPr>
          <xdr:cNvPr id="78" name="正方形/長方形 77">
            <a:extLst>
              <a:ext uri="{FF2B5EF4-FFF2-40B4-BE49-F238E27FC236}">
                <a16:creationId xmlns:a16="http://schemas.microsoft.com/office/drawing/2014/main" id="{00000000-0008-0000-0200-00004E000000}"/>
              </a:ext>
            </a:extLst>
          </xdr:cNvPr>
          <xdr:cNvSpPr/>
        </xdr:nvSpPr>
        <xdr:spPr bwMode="auto">
          <a:xfrm>
            <a:off x="13299016" y="58493299"/>
            <a:ext cx="1074210" cy="647427"/>
          </a:xfrm>
          <a:prstGeom prst="rect">
            <a:avLst/>
          </a:prstGeom>
          <a:solidFill>
            <a:schemeClr val="bg2">
              <a:lumMod val="90000"/>
            </a:schemeClr>
          </a:solidFill>
          <a:ln>
            <a:solidFill>
              <a:schemeClr val="bg2">
                <a:lumMod val="50000"/>
              </a:schemeClr>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200">
                <a:solidFill>
                  <a:sysClr val="windowText" lastClr="000000"/>
                </a:solidFill>
                <a:latin typeface="Meiryo UI" panose="020B0604030504040204" pitchFamily="50" charset="-128"/>
                <a:ea typeface="Meiryo UI" panose="020B0604030504040204" pitchFamily="50" charset="-128"/>
              </a:rPr>
              <a:t>採光（トップ</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a:solidFill>
                  <a:sysClr val="windowText" lastClr="000000"/>
                </a:solidFill>
                <a:latin typeface="Meiryo UI" panose="020B0604030504040204" pitchFamily="50" charset="-128"/>
                <a:ea typeface="Meiryo UI" panose="020B0604030504040204" pitchFamily="50" charset="-128"/>
              </a:rPr>
              <a:t>ライト等）</a:t>
            </a:r>
          </a:p>
        </xdr:txBody>
      </xdr:sp>
      <xdr:sp macro="" textlink="">
        <xdr:nvSpPr>
          <xdr:cNvPr id="79" name="正方形/長方形 78">
            <a:extLst>
              <a:ext uri="{FF2B5EF4-FFF2-40B4-BE49-F238E27FC236}">
                <a16:creationId xmlns:a16="http://schemas.microsoft.com/office/drawing/2014/main" id="{00000000-0008-0000-0200-00004F000000}"/>
              </a:ext>
            </a:extLst>
          </xdr:cNvPr>
          <xdr:cNvSpPr/>
        </xdr:nvSpPr>
        <xdr:spPr bwMode="auto">
          <a:xfrm>
            <a:off x="13182600" y="58224694"/>
            <a:ext cx="288000" cy="365185"/>
          </a:xfrm>
          <a:prstGeom prst="rect">
            <a:avLst/>
          </a:prstGeom>
          <a:solidFill>
            <a:schemeClr val="bg2">
              <a:lumMod val="90000"/>
            </a:schemeClr>
          </a:solidFill>
          <a:ln>
            <a:solidFill>
              <a:schemeClr val="bg2">
                <a:lumMod val="50000"/>
              </a:schemeClr>
            </a:solidFill>
            <a:headEnd/>
            <a:tailEnd/>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200">
                <a:solidFill>
                  <a:schemeClr val="dk1"/>
                </a:solidFill>
                <a:effectLst/>
                <a:latin typeface="Meiryo UI" panose="020B0604030504040204" pitchFamily="50" charset="-128"/>
                <a:ea typeface="Meiryo UI" panose="020B0604030504040204" pitchFamily="50" charset="-128"/>
                <a:cs typeface="+mn-cs"/>
              </a:rPr>
              <a:t>D</a:t>
            </a:r>
            <a:endParaRPr lang="ja-JP" altLang="ja-JP" sz="1400">
              <a:effectLst/>
              <a:latin typeface="Meiryo UI" panose="020B0604030504040204" pitchFamily="50" charset="-128"/>
              <a:ea typeface="Meiryo UI"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100853</xdr:colOff>
      <xdr:row>7</xdr:row>
      <xdr:rowOff>145677</xdr:rowOff>
    </xdr:from>
    <xdr:to>
      <xdr:col>46</xdr:col>
      <xdr:colOff>194750</xdr:colOff>
      <xdr:row>10</xdr:row>
      <xdr:rowOff>75173</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7139828" y="1612527"/>
          <a:ext cx="6170847" cy="558146"/>
          <a:chOff x="7458075" y="2686049"/>
          <a:chExt cx="5800726" cy="581025"/>
        </a:xfrm>
      </xdr:grpSpPr>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7458075" y="2686049"/>
            <a:ext cx="5800726" cy="581025"/>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共同申請の場合はシートの保護を解除し、左側１３・１９・</a:t>
            </a:r>
            <a:r>
              <a:rPr kumimoji="1" lang="ja-JP" altLang="en-US" sz="1200" b="1" kern="1200">
                <a:solidFill>
                  <a:srgbClr val="FF0000"/>
                </a:solidFill>
                <a:effectLst/>
                <a:latin typeface="+mj-ea"/>
                <a:ea typeface="+mj-ea"/>
                <a:cs typeface="+mn-cs"/>
              </a:rPr>
              <a:t>２５・３１</a:t>
            </a:r>
            <a:r>
              <a:rPr kumimoji="1" lang="ja-JP" altLang="en-US" sz="1200" b="1" kern="1200">
                <a:solidFill>
                  <a:srgbClr val="FF0000"/>
                </a:solidFill>
                <a:effectLst/>
                <a:latin typeface="+mn-lt"/>
                <a:ea typeface="+mn-ea"/>
                <a:cs typeface="+mn-cs"/>
              </a:rPr>
              <a:t>行目のグループ化　　　</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を開いて表示させてください。</a:t>
            </a:r>
          </a:p>
        </xdr:txBody>
      </xdr:sp>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7696201" y="2982170"/>
            <a:ext cx="232522" cy="179264"/>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twoCellAnchor>
    <xdr:from>
      <xdr:col>24</xdr:col>
      <xdr:colOff>114300</xdr:colOff>
      <xdr:row>201</xdr:row>
      <xdr:rowOff>100853</xdr:rowOff>
    </xdr:from>
    <xdr:to>
      <xdr:col>44</xdr:col>
      <xdr:colOff>100060</xdr:colOff>
      <xdr:row>204</xdr:row>
      <xdr:rowOff>136805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7153275" y="40801178"/>
          <a:ext cx="5510260" cy="664602"/>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共同申請の場合はシートの保護を解除し、１９４～２４４行目までをコピーして</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全申請者分を作成してください。</a:t>
          </a:r>
          <a:endParaRPr kumimoji="1" lang="en-US" altLang="ja-JP" sz="1200" b="1" kern="1200">
            <a:solidFill>
              <a:srgbClr val="FF0000"/>
            </a:solidFill>
            <a:effectLst/>
            <a:latin typeface="+mn-lt"/>
            <a:ea typeface="+mn-ea"/>
            <a:cs typeface="+mn-cs"/>
          </a:endParaRPr>
        </a:p>
      </xdr:txBody>
    </xdr:sp>
    <xdr:clientData/>
  </xdr:twoCellAnchor>
  <xdr:twoCellAnchor>
    <xdr:from>
      <xdr:col>24</xdr:col>
      <xdr:colOff>95249</xdr:colOff>
      <xdr:row>280</xdr:row>
      <xdr:rowOff>44822</xdr:rowOff>
    </xdr:from>
    <xdr:to>
      <xdr:col>47</xdr:col>
      <xdr:colOff>133349</xdr:colOff>
      <xdr:row>292</xdr:row>
      <xdr:rowOff>38100</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7134224" y="59176022"/>
          <a:ext cx="6391275" cy="793378"/>
          <a:chOff x="7458075" y="2686049"/>
          <a:chExt cx="3441700" cy="753362"/>
        </a:xfrm>
      </xdr:grpSpPr>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458075" y="2686049"/>
            <a:ext cx="3441700" cy="753362"/>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共同申請の場合はシートの保護を解除し、左側２８１・２８４・</a:t>
            </a:r>
            <a:r>
              <a:rPr kumimoji="1" lang="ja-JP" altLang="en-US" sz="1200" b="1" kern="1200">
                <a:solidFill>
                  <a:srgbClr val="FF0000"/>
                </a:solidFill>
                <a:effectLst/>
                <a:latin typeface="+mj-ea"/>
                <a:ea typeface="+mj-ea"/>
                <a:cs typeface="+mn-cs"/>
              </a:rPr>
              <a:t>２８７・２９０</a:t>
            </a:r>
            <a:r>
              <a:rPr kumimoji="1" lang="ja-JP" altLang="en-US" sz="1200" b="1" kern="1200">
                <a:solidFill>
                  <a:srgbClr val="FF0000"/>
                </a:solidFill>
                <a:effectLst/>
                <a:latin typeface="+mn-lt"/>
                <a:ea typeface="+mn-ea"/>
                <a:cs typeface="+mn-cs"/>
              </a:rPr>
              <a:t>行目のグループ化　　　</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を開いて表示させてください。</a:t>
            </a:r>
          </a:p>
        </xdr:txBody>
      </xdr:sp>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7623124" y="3072314"/>
            <a:ext cx="136978" cy="199683"/>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twoCellAnchor>
    <xdr:from>
      <xdr:col>24</xdr:col>
      <xdr:colOff>104775</xdr:colOff>
      <xdr:row>276</xdr:row>
      <xdr:rowOff>66675</xdr:rowOff>
    </xdr:from>
    <xdr:to>
      <xdr:col>44</xdr:col>
      <xdr:colOff>166781</xdr:colOff>
      <xdr:row>279</xdr:row>
      <xdr:rowOff>136899</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7143750" y="58464450"/>
          <a:ext cx="5586506" cy="641724"/>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ja-JP" altLang="en-US" sz="1200" b="1" kern="1200">
              <a:solidFill>
                <a:srgbClr val="FF0000"/>
              </a:solidFill>
              <a:effectLst/>
              <a:latin typeface="+mn-lt"/>
              <a:ea typeface="+mn-ea"/>
              <a:cs typeface="+mn-cs"/>
            </a:rPr>
            <a:t>定型様式１</a:t>
          </a:r>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５が１ページに収まるよう、必要に応じて改ページの位置を調整してください。</a:t>
          </a:r>
          <a:endParaRPr kumimoji="1" lang="en-US" altLang="ja-JP" sz="1200" b="1" kern="120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57150</xdr:colOff>
      <xdr:row>3</xdr:row>
      <xdr:rowOff>209550</xdr:rowOff>
    </xdr:from>
    <xdr:to>
      <xdr:col>55</xdr:col>
      <xdr:colOff>200025</xdr:colOff>
      <xdr:row>7</xdr:row>
      <xdr:rowOff>70224</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7867650" y="723900"/>
          <a:ext cx="4305300" cy="1003674"/>
          <a:chOff x="7458075" y="2686049"/>
          <a:chExt cx="5800726" cy="1022768"/>
        </a:xfrm>
      </xdr:grpSpPr>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458075" y="2686049"/>
            <a:ext cx="5800726" cy="1022768"/>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複数年度事業の場合は左側１３・２３行目のグループ化　　　</a:t>
            </a:r>
            <a:endParaRPr kumimoji="1" lang="en-US" altLang="ja-JP" sz="1200" b="1" kern="1200">
              <a:solidFill>
                <a:srgbClr val="FF0000"/>
              </a:solidFill>
              <a:effectLst/>
              <a:latin typeface="+mn-lt"/>
              <a:ea typeface="+mn-ea"/>
              <a:cs typeface="+mn-cs"/>
            </a:endParaRPr>
          </a:p>
          <a:p>
            <a:pPr algn="l"/>
            <a:r>
              <a:rPr kumimoji="1" lang="ja-JP" altLang="en-US" sz="1200" b="1" kern="1200">
                <a:solidFill>
                  <a:srgbClr val="FF0000"/>
                </a:solidFill>
                <a:effectLst/>
                <a:latin typeface="+mn-lt"/>
                <a:ea typeface="+mn-ea"/>
                <a:cs typeface="+mn-cs"/>
              </a:rPr>
              <a:t>　　　　　を開いて表示し、２・３年目の情報を入力してください。</a:t>
            </a:r>
            <a:endParaRPr kumimoji="1" lang="en-US" altLang="ja-JP" sz="1200" b="1" kern="1200">
              <a:solidFill>
                <a:srgbClr val="FF0000"/>
              </a:solidFill>
              <a:effectLst/>
              <a:latin typeface="+mn-lt"/>
              <a:ea typeface="+mn-ea"/>
              <a:cs typeface="+mn-cs"/>
            </a:endParaRPr>
          </a:p>
        </xdr:txBody>
      </xdr:sp>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821641" y="3182268"/>
            <a:ext cx="355105" cy="183215"/>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326571</xdr:colOff>
      <xdr:row>44</xdr:row>
      <xdr:rowOff>54429</xdr:rowOff>
    </xdr:from>
    <xdr:to>
      <xdr:col>27</xdr:col>
      <xdr:colOff>190500</xdr:colOff>
      <xdr:row>56</xdr:row>
      <xdr:rowOff>258536</xdr:rowOff>
    </xdr:to>
    <xdr:grpSp>
      <xdr:nvGrpSpPr>
        <xdr:cNvPr id="11" name="グループ化 10">
          <a:extLst>
            <a:ext uri="{FF2B5EF4-FFF2-40B4-BE49-F238E27FC236}">
              <a16:creationId xmlns:a16="http://schemas.microsoft.com/office/drawing/2014/main" id="{00000000-0008-0000-0B00-00000B000000}"/>
            </a:ext>
          </a:extLst>
        </xdr:cNvPr>
        <xdr:cNvGrpSpPr/>
      </xdr:nvGrpSpPr>
      <xdr:grpSpPr>
        <a:xfrm>
          <a:off x="7375071" y="12368893"/>
          <a:ext cx="2911929" cy="3469822"/>
          <a:chOff x="425820" y="12899610"/>
          <a:chExt cx="3675533" cy="3538814"/>
        </a:xfrm>
      </xdr:grpSpPr>
      <xdr:grpSp>
        <xdr:nvGrpSpPr>
          <xdr:cNvPr id="68" name="グループ化 67">
            <a:extLst>
              <a:ext uri="{FF2B5EF4-FFF2-40B4-BE49-F238E27FC236}">
                <a16:creationId xmlns:a16="http://schemas.microsoft.com/office/drawing/2014/main" id="{00000000-0008-0000-0B00-000044000000}"/>
              </a:ext>
            </a:extLst>
          </xdr:cNvPr>
          <xdr:cNvGrpSpPr/>
        </xdr:nvGrpSpPr>
        <xdr:grpSpPr>
          <a:xfrm>
            <a:off x="831432" y="13035043"/>
            <a:ext cx="3007175" cy="3057237"/>
            <a:chOff x="3256733" y="13567546"/>
            <a:chExt cx="2164042" cy="2134365"/>
          </a:xfrm>
        </xdr:grpSpPr>
        <xdr:sp macro="" textlink="">
          <xdr:nvSpPr>
            <xdr:cNvPr id="69" name="フリーフォーム 68">
              <a:extLst>
                <a:ext uri="{FF2B5EF4-FFF2-40B4-BE49-F238E27FC236}">
                  <a16:creationId xmlns:a16="http://schemas.microsoft.com/office/drawing/2014/main" id="{00000000-0008-0000-0B00-000045000000}"/>
                </a:ext>
              </a:extLst>
            </xdr:cNvPr>
            <xdr:cNvSpPr/>
          </xdr:nvSpPr>
          <xdr:spPr bwMode="auto">
            <a:xfrm>
              <a:off x="3258315" y="13567546"/>
              <a:ext cx="1546510" cy="2132134"/>
            </a:xfrm>
            <a:custGeom>
              <a:avLst/>
              <a:gdLst>
                <a:gd name="connsiteX0" fmla="*/ 0 w 1539363"/>
                <a:gd name="connsiteY0" fmla="*/ 0 h 2120081"/>
                <a:gd name="connsiteX1" fmla="*/ 1539363 w 1539363"/>
                <a:gd name="connsiteY1" fmla="*/ 6145 h 2120081"/>
                <a:gd name="connsiteX2" fmla="*/ 1539363 w 1539363"/>
                <a:gd name="connsiteY2" fmla="*/ 611444 h 2120081"/>
                <a:gd name="connsiteX3" fmla="*/ 0 w 1539363"/>
                <a:gd name="connsiteY3" fmla="*/ 2120081 h 2120081"/>
                <a:gd name="connsiteX4" fmla="*/ 0 w 1539363"/>
                <a:gd name="connsiteY4" fmla="*/ 0 h 212008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9363" h="2120081">
                  <a:moveTo>
                    <a:pt x="0" y="0"/>
                  </a:moveTo>
                  <a:lnTo>
                    <a:pt x="1539363" y="6145"/>
                  </a:lnTo>
                  <a:lnTo>
                    <a:pt x="1539363" y="611444"/>
                  </a:lnTo>
                  <a:lnTo>
                    <a:pt x="0" y="2120081"/>
                  </a:lnTo>
                  <a:lnTo>
                    <a:pt x="0" y="0"/>
                  </a:lnTo>
                  <a:close/>
                </a:path>
              </a:pathLst>
            </a:custGeom>
            <a:solidFill>
              <a:srgbClr val="AAC2D4"/>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0" name="フリーフォーム 69">
              <a:extLst>
                <a:ext uri="{FF2B5EF4-FFF2-40B4-BE49-F238E27FC236}">
                  <a16:creationId xmlns:a16="http://schemas.microsoft.com/office/drawing/2014/main" id="{00000000-0008-0000-0B00-000046000000}"/>
                </a:ext>
              </a:extLst>
            </xdr:cNvPr>
            <xdr:cNvSpPr/>
          </xdr:nvSpPr>
          <xdr:spPr bwMode="auto">
            <a:xfrm>
              <a:off x="3256733" y="14183645"/>
              <a:ext cx="1548957" cy="1518266"/>
            </a:xfrm>
            <a:custGeom>
              <a:avLst/>
              <a:gdLst>
                <a:gd name="connsiteX0" fmla="*/ 1535723 w 1535723"/>
                <a:gd name="connsiteY0" fmla="*/ 0 h 1518139"/>
                <a:gd name="connsiteX1" fmla="*/ 1535723 w 1535723"/>
                <a:gd name="connsiteY1" fmla="*/ 759069 h 1518139"/>
                <a:gd name="connsiteX2" fmla="*/ 764930 w 1535723"/>
                <a:gd name="connsiteY2" fmla="*/ 1518139 h 1518139"/>
                <a:gd name="connsiteX3" fmla="*/ 0 w 1535723"/>
                <a:gd name="connsiteY3" fmla="*/ 1518139 h 1518139"/>
                <a:gd name="connsiteX4" fmla="*/ 1535723 w 1535723"/>
                <a:gd name="connsiteY4" fmla="*/ 0 h 151813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5723" h="1518139">
                  <a:moveTo>
                    <a:pt x="1535723" y="0"/>
                  </a:moveTo>
                  <a:lnTo>
                    <a:pt x="1535723" y="759069"/>
                  </a:lnTo>
                  <a:lnTo>
                    <a:pt x="764930" y="1518139"/>
                  </a:lnTo>
                  <a:lnTo>
                    <a:pt x="0" y="1518139"/>
                  </a:lnTo>
                  <a:lnTo>
                    <a:pt x="1535723" y="0"/>
                  </a:lnTo>
                  <a:close/>
                </a:path>
              </a:pathLst>
            </a:custGeom>
            <a:solidFill>
              <a:srgbClr val="CADDEB"/>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 name="フリーフォーム 70">
              <a:extLst>
                <a:ext uri="{FF2B5EF4-FFF2-40B4-BE49-F238E27FC236}">
                  <a16:creationId xmlns:a16="http://schemas.microsoft.com/office/drawing/2014/main" id="{00000000-0008-0000-0B00-000047000000}"/>
                </a:ext>
              </a:extLst>
            </xdr:cNvPr>
            <xdr:cNvSpPr/>
          </xdr:nvSpPr>
          <xdr:spPr bwMode="auto">
            <a:xfrm>
              <a:off x="4032850" y="14933672"/>
              <a:ext cx="772840" cy="768239"/>
            </a:xfrm>
            <a:custGeom>
              <a:avLst/>
              <a:gdLst>
                <a:gd name="connsiteX0" fmla="*/ 764931 w 764931"/>
                <a:gd name="connsiteY0" fmla="*/ 0 h 767862"/>
                <a:gd name="connsiteX1" fmla="*/ 764931 w 764931"/>
                <a:gd name="connsiteY1" fmla="*/ 767862 h 767862"/>
                <a:gd name="connsiteX2" fmla="*/ 0 w 764931"/>
                <a:gd name="connsiteY2" fmla="*/ 764931 h 767862"/>
                <a:gd name="connsiteX3" fmla="*/ 764931 w 764931"/>
                <a:gd name="connsiteY3" fmla="*/ 0 h 767862"/>
              </a:gdLst>
              <a:ahLst/>
              <a:cxnLst>
                <a:cxn ang="0">
                  <a:pos x="connsiteX0" y="connsiteY0"/>
                </a:cxn>
                <a:cxn ang="0">
                  <a:pos x="connsiteX1" y="connsiteY1"/>
                </a:cxn>
                <a:cxn ang="0">
                  <a:pos x="connsiteX2" y="connsiteY2"/>
                </a:cxn>
                <a:cxn ang="0">
                  <a:pos x="connsiteX3" y="connsiteY3"/>
                </a:cxn>
              </a:cxnLst>
              <a:rect l="l" t="t" r="r" b="b"/>
              <a:pathLst>
                <a:path w="764931" h="767862">
                  <a:moveTo>
                    <a:pt x="764931" y="0"/>
                  </a:moveTo>
                  <a:lnTo>
                    <a:pt x="764931" y="767862"/>
                  </a:lnTo>
                  <a:lnTo>
                    <a:pt x="0" y="764931"/>
                  </a:lnTo>
                  <a:lnTo>
                    <a:pt x="764931" y="0"/>
                  </a:lnTo>
                  <a:close/>
                </a:path>
              </a:pathLst>
            </a:custGeom>
            <a:solidFill>
              <a:srgbClr val="E1EDF3"/>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2" name="正方形/長方形 71">
              <a:extLst>
                <a:ext uri="{FF2B5EF4-FFF2-40B4-BE49-F238E27FC236}">
                  <a16:creationId xmlns:a16="http://schemas.microsoft.com/office/drawing/2014/main" id="{00000000-0008-0000-0B00-000048000000}"/>
                </a:ext>
              </a:extLst>
            </xdr:cNvPr>
            <xdr:cNvSpPr/>
          </xdr:nvSpPr>
          <xdr:spPr bwMode="auto">
            <a:xfrm>
              <a:off x="4803881" y="13567546"/>
              <a:ext cx="616894" cy="2132512"/>
            </a:xfrm>
            <a:prstGeom prst="rect">
              <a:avLst/>
            </a:prstGeom>
            <a:solidFill>
              <a:srgbClr val="D2EED5"/>
            </a:solidFill>
            <a:ln w="9525" cap="flat" cmpd="sng" algn="ctr">
              <a:noFill/>
              <a:prstDash val="solid"/>
              <a:headEnd/>
              <a:tailEnd/>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aphicFrame macro="">
        <xdr:nvGraphicFramePr>
          <xdr:cNvPr id="73" name="グラフ 72">
            <a:extLst>
              <a:ext uri="{FF2B5EF4-FFF2-40B4-BE49-F238E27FC236}">
                <a16:creationId xmlns:a16="http://schemas.microsoft.com/office/drawing/2014/main" id="{00000000-0008-0000-0B00-000049000000}"/>
              </a:ext>
            </a:extLst>
          </xdr:cNvPr>
          <xdr:cNvGraphicFramePr>
            <a:graphicFrameLocks noChangeAspect="1"/>
          </xdr:cNvGraphicFramePr>
        </xdr:nvGraphicFramePr>
        <xdr:xfrm>
          <a:off x="425820" y="12899610"/>
          <a:ext cx="3675533" cy="353881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74" name="グループ化 73">
            <a:extLst>
              <a:ext uri="{FF2B5EF4-FFF2-40B4-BE49-F238E27FC236}">
                <a16:creationId xmlns:a16="http://schemas.microsoft.com/office/drawing/2014/main" id="{00000000-0008-0000-0B00-00004A000000}"/>
              </a:ext>
            </a:extLst>
          </xdr:cNvPr>
          <xdr:cNvGrpSpPr/>
        </xdr:nvGrpSpPr>
        <xdr:grpSpPr>
          <a:xfrm>
            <a:off x="918936" y="13971697"/>
            <a:ext cx="1544501" cy="332861"/>
            <a:chOff x="6293079" y="9872673"/>
            <a:chExt cx="1105373" cy="252000"/>
          </a:xfrm>
        </xdr:grpSpPr>
        <xdr:sp macro="" textlink="">
          <xdr:nvSpPr>
            <xdr:cNvPr id="75" name="テキスト ボックス 23">
              <a:extLst>
                <a:ext uri="{FF2B5EF4-FFF2-40B4-BE49-F238E27FC236}">
                  <a16:creationId xmlns:a16="http://schemas.microsoft.com/office/drawing/2014/main" id="{00000000-0008-0000-0B00-00004B000000}"/>
                </a:ext>
              </a:extLst>
            </xdr:cNvPr>
            <xdr:cNvSpPr txBox="1"/>
          </xdr:nvSpPr>
          <xdr:spPr>
            <a:xfrm>
              <a:off x="6381232" y="9872673"/>
              <a:ext cx="940778" cy="25200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200" b="1" i="0" u="none" strike="noStrike" kern="1200" cap="none" spc="0" normalizeH="0" baseline="0" noProof="0">
                <a:ln w="19050">
                  <a:solidFill>
                    <a:sysClr val="window" lastClr="FFFFFF"/>
                  </a:solid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76" name="テキスト ボックス 20">
              <a:extLst>
                <a:ext uri="{FF2B5EF4-FFF2-40B4-BE49-F238E27FC236}">
                  <a16:creationId xmlns:a16="http://schemas.microsoft.com/office/drawing/2014/main" id="{00000000-0008-0000-0B00-00004C000000}"/>
                </a:ext>
              </a:extLst>
            </xdr:cNvPr>
            <xdr:cNvSpPr txBox="1"/>
          </xdr:nvSpPr>
          <xdr:spPr>
            <a:xfrm>
              <a:off x="6293079" y="9880802"/>
              <a:ext cx="1105373" cy="23324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a:no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r>
                <a:rPr kumimoji="1" lang="ja-JP" altLang="en-US" sz="1200" b="1" i="0" u="none" strike="noStrike" kern="1200" cap="none" spc="0" normalizeH="0" baseline="0" noProof="0">
                  <a:ln>
                    <a:noFill/>
                  </a:ln>
                  <a:solidFill>
                    <a:srgbClr val="BF1313"/>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　　</a:t>
              </a:r>
            </a:p>
          </xdr:txBody>
        </xdr:sp>
      </xdr:grpSp>
      <xdr:grpSp>
        <xdr:nvGrpSpPr>
          <xdr:cNvPr id="77" name="グループ化 76">
            <a:extLst>
              <a:ext uri="{FF2B5EF4-FFF2-40B4-BE49-F238E27FC236}">
                <a16:creationId xmlns:a16="http://schemas.microsoft.com/office/drawing/2014/main" id="{00000000-0008-0000-0B00-00004D000000}"/>
              </a:ext>
            </a:extLst>
          </xdr:cNvPr>
          <xdr:cNvGrpSpPr/>
        </xdr:nvGrpSpPr>
        <xdr:grpSpPr>
          <a:xfrm>
            <a:off x="1644003" y="15122528"/>
            <a:ext cx="1085891" cy="339799"/>
            <a:chOff x="6379460" y="10267859"/>
            <a:chExt cx="771664" cy="234782"/>
          </a:xfrm>
        </xdr:grpSpPr>
        <xdr:sp macro="" textlink="">
          <xdr:nvSpPr>
            <xdr:cNvPr id="78" name="テキスト ボックス 25">
              <a:extLst>
                <a:ext uri="{FF2B5EF4-FFF2-40B4-BE49-F238E27FC236}">
                  <a16:creationId xmlns:a16="http://schemas.microsoft.com/office/drawing/2014/main" id="{00000000-0008-0000-0B00-00004E000000}"/>
                </a:ext>
              </a:extLst>
            </xdr:cNvPr>
            <xdr:cNvSpPr txBox="1"/>
          </xdr:nvSpPr>
          <xdr:spPr>
            <a:xfrm>
              <a:off x="6379598" y="10267859"/>
              <a:ext cx="771388" cy="234782"/>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Nearly</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solidFill>
                      <a:sysClr val="window" lastClr="FFFFFF"/>
                    </a:solid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xdr:txBody>
        </xdr:sp>
        <xdr:sp macro="" textlink="">
          <xdr:nvSpPr>
            <xdr:cNvPr id="79" name="テキスト ボックス 21">
              <a:extLst>
                <a:ext uri="{FF2B5EF4-FFF2-40B4-BE49-F238E27FC236}">
                  <a16:creationId xmlns:a16="http://schemas.microsoft.com/office/drawing/2014/main" id="{00000000-0008-0000-0B00-00004F000000}"/>
                </a:ext>
              </a:extLst>
            </xdr:cNvPr>
            <xdr:cNvSpPr txBox="1"/>
          </xdr:nvSpPr>
          <xdr:spPr>
            <a:xfrm>
              <a:off x="6379460" y="10267920"/>
              <a:ext cx="771664" cy="234677"/>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Nearly</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1" i="0" u="none" strike="noStrike" kern="1200" cap="none" spc="0" normalizeH="0" baseline="0" noProof="0">
                  <a:ln w="19050">
                    <a:noFill/>
                  </a:ln>
                  <a:solidFill>
                    <a:srgbClr val="EF5B5B"/>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xdr:txBody>
        </xdr:sp>
      </xdr:grpSp>
      <xdr:grpSp>
        <xdr:nvGrpSpPr>
          <xdr:cNvPr id="80" name="グループ化 79">
            <a:extLst>
              <a:ext uri="{FF2B5EF4-FFF2-40B4-BE49-F238E27FC236}">
                <a16:creationId xmlns:a16="http://schemas.microsoft.com/office/drawing/2014/main" id="{00000000-0008-0000-0B00-000050000000}"/>
              </a:ext>
            </a:extLst>
          </xdr:cNvPr>
          <xdr:cNvGrpSpPr/>
        </xdr:nvGrpSpPr>
        <xdr:grpSpPr>
          <a:xfrm>
            <a:off x="2107707" y="15662555"/>
            <a:ext cx="1069397" cy="331558"/>
            <a:chOff x="7170059" y="11357802"/>
            <a:chExt cx="761773" cy="234780"/>
          </a:xfrm>
        </xdr:grpSpPr>
        <xdr:sp macro="" textlink="">
          <xdr:nvSpPr>
            <xdr:cNvPr id="81" name="テキスト ボックス 24">
              <a:extLst>
                <a:ext uri="{FF2B5EF4-FFF2-40B4-BE49-F238E27FC236}">
                  <a16:creationId xmlns:a16="http://schemas.microsoft.com/office/drawing/2014/main" id="{00000000-0008-0000-0B00-000051000000}"/>
                </a:ext>
              </a:extLst>
            </xdr:cNvPr>
            <xdr:cNvSpPr txBox="1"/>
          </xdr:nvSpPr>
          <xdr:spPr>
            <a:xfrm>
              <a:off x="7170157" y="11357802"/>
              <a:ext cx="761576" cy="23478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Ready</a:t>
              </a:r>
            </a:p>
          </xdr:txBody>
        </xdr:sp>
        <xdr:sp macro="" textlink="">
          <xdr:nvSpPr>
            <xdr:cNvPr id="82" name="テキスト ボックス 22">
              <a:extLst>
                <a:ext uri="{FF2B5EF4-FFF2-40B4-BE49-F238E27FC236}">
                  <a16:creationId xmlns:a16="http://schemas.microsoft.com/office/drawing/2014/main" id="{00000000-0008-0000-0B00-000052000000}"/>
                </a:ext>
              </a:extLst>
            </xdr:cNvPr>
            <xdr:cNvSpPr txBox="1"/>
          </xdr:nvSpPr>
          <xdr:spPr>
            <a:xfrm>
              <a:off x="7170059" y="11357868"/>
              <a:ext cx="761773" cy="23467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F49292"/>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Ready</a:t>
              </a:r>
            </a:p>
          </xdr:txBody>
        </xdr:sp>
      </xdr:grpSp>
      <xdr:grpSp>
        <xdr:nvGrpSpPr>
          <xdr:cNvPr id="83" name="グループ化 82">
            <a:extLst>
              <a:ext uri="{FF2B5EF4-FFF2-40B4-BE49-F238E27FC236}">
                <a16:creationId xmlns:a16="http://schemas.microsoft.com/office/drawing/2014/main" id="{00000000-0008-0000-0B00-000053000000}"/>
              </a:ext>
            </a:extLst>
          </xdr:cNvPr>
          <xdr:cNvGrpSpPr/>
        </xdr:nvGrpSpPr>
        <xdr:grpSpPr>
          <a:xfrm>
            <a:off x="2798951" y="14408002"/>
            <a:ext cx="1241464" cy="339790"/>
            <a:chOff x="7170062" y="11647488"/>
            <a:chExt cx="761773" cy="234780"/>
          </a:xfrm>
        </xdr:grpSpPr>
        <xdr:sp macro="" textlink="">
          <xdr:nvSpPr>
            <xdr:cNvPr id="84" name="テキスト ボックス 24">
              <a:extLst>
                <a:ext uri="{FF2B5EF4-FFF2-40B4-BE49-F238E27FC236}">
                  <a16:creationId xmlns:a16="http://schemas.microsoft.com/office/drawing/2014/main" id="{00000000-0008-0000-0B00-000054000000}"/>
                </a:ext>
              </a:extLst>
            </xdr:cNvPr>
            <xdr:cNvSpPr txBox="1"/>
          </xdr:nvSpPr>
          <xdr:spPr>
            <a:xfrm>
              <a:off x="7170157" y="11647488"/>
              <a:ext cx="761576" cy="234780"/>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w="19050">
                    <a:solidFill>
                      <a:sysClr val="window" lastClr="FFFFFF"/>
                    </a:solid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Oriented</a:t>
              </a:r>
            </a:p>
          </xdr:txBody>
        </xdr:sp>
        <xdr:sp macro="" textlink="">
          <xdr:nvSpPr>
            <xdr:cNvPr id="85" name="テキスト ボックス 22">
              <a:extLst>
                <a:ext uri="{FF2B5EF4-FFF2-40B4-BE49-F238E27FC236}">
                  <a16:creationId xmlns:a16="http://schemas.microsoft.com/office/drawing/2014/main" id="{00000000-0008-0000-0B00-000055000000}"/>
                </a:ext>
              </a:extLst>
            </xdr:cNvPr>
            <xdr:cNvSpPr txBox="1"/>
          </xdr:nvSpPr>
          <xdr:spPr>
            <a:xfrm>
              <a:off x="7170062" y="11647536"/>
              <a:ext cx="761773" cy="234675"/>
            </a:xfrm>
            <a:prstGeom prst="rect">
              <a:avLst/>
            </a:prstGeom>
            <a:noFill/>
            <a:ln>
              <a:no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rgbClr val="E57E17"/>
                  </a:solidFill>
                  <a:effectLst/>
                  <a:uLnTx/>
                  <a:uFillTx/>
                  <a:latin typeface="HGS創英角ｺﾞｼｯｸUB" panose="020B0900000000000000" pitchFamily="50" charset="-128"/>
                  <a:ea typeface="HGS創英角ｺﾞｼｯｸUB" panose="020B0900000000000000" pitchFamily="50" charset="-128"/>
                  <a:cs typeface="Meiryo UI" panose="020B0604030504040204" pitchFamily="50" charset="-128"/>
                </a:rPr>
                <a:t>Oriented</a:t>
              </a:r>
            </a:p>
          </xdr:txBody>
        </xdr:sp>
      </xdr:grpSp>
    </xdr:grpSp>
    <xdr:clientData/>
  </xdr:twoCellAnchor>
  <xdr:oneCellAnchor>
    <xdr:from>
      <xdr:col>93</xdr:col>
      <xdr:colOff>0</xdr:colOff>
      <xdr:row>64</xdr:row>
      <xdr:rowOff>40105</xdr:rowOff>
    </xdr:from>
    <xdr:ext cx="184731" cy="26456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24317325" y="14527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38</xdr:row>
      <xdr:rowOff>40105</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381000" y="83554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25</xdr:row>
      <xdr:rowOff>0</xdr:rowOff>
    </xdr:from>
    <xdr:to>
      <xdr:col>25</xdr:col>
      <xdr:colOff>99172</xdr:colOff>
      <xdr:row>25</xdr:row>
      <xdr:rowOff>0</xdr:rowOff>
    </xdr:to>
    <xdr:cxnSp macro="">
      <xdr:nvCxnSpPr>
        <xdr:cNvPr id="5" name="直線コネクタ 4">
          <a:extLst>
            <a:ext uri="{FF2B5EF4-FFF2-40B4-BE49-F238E27FC236}">
              <a16:creationId xmlns:a16="http://schemas.microsoft.com/office/drawing/2014/main" id="{00000000-0008-0000-0B00-000005000000}"/>
            </a:ext>
          </a:extLst>
        </xdr:cNvPr>
        <xdr:cNvCxnSpPr/>
      </xdr:nvCxnSpPr>
      <xdr:spPr>
        <a:xfrm>
          <a:off x="6819900" y="5343525"/>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23273</xdr:colOff>
      <xdr:row>56</xdr:row>
      <xdr:rowOff>220918</xdr:rowOff>
    </xdr:from>
    <xdr:to>
      <xdr:col>28</xdr:col>
      <xdr:colOff>204106</xdr:colOff>
      <xdr:row>57</xdr:row>
      <xdr:rowOff>230372</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7071773" y="15215989"/>
          <a:ext cx="3609833" cy="281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ルギー</a:t>
          </a:r>
          <a:r>
            <a:rPr kumimoji="1" lang="ja-JP"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削減率</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（創エネ・その他含まず）（％）</a:t>
          </a:r>
          <a:endParaRPr kumimoji="1" lang="en-US" altLang="ja-JP" sz="10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19</xdr:col>
      <xdr:colOff>17701</xdr:colOff>
      <xdr:row>47</xdr:row>
      <xdr:rowOff>54430</xdr:rowOff>
    </xdr:from>
    <xdr:to>
      <xdr:col>20</xdr:col>
      <xdr:colOff>50844</xdr:colOff>
      <xdr:row>53</xdr:row>
      <xdr:rowOff>27215</xdr:rowOff>
    </xdr:to>
    <xdr:grpSp>
      <xdr:nvGrpSpPr>
        <xdr:cNvPr id="7" name="グループ化 6">
          <a:extLst>
            <a:ext uri="{FF2B5EF4-FFF2-40B4-BE49-F238E27FC236}">
              <a16:creationId xmlns:a16="http://schemas.microsoft.com/office/drawing/2014/main" id="{00000000-0008-0000-0B00-000007000000}"/>
            </a:ext>
          </a:extLst>
        </xdr:cNvPr>
        <xdr:cNvGrpSpPr/>
      </xdr:nvGrpSpPr>
      <xdr:grpSpPr>
        <a:xfrm>
          <a:off x="7066201" y="13185323"/>
          <a:ext cx="414143" cy="1605642"/>
          <a:chOff x="5225224" y="2524951"/>
          <a:chExt cx="421983" cy="992239"/>
        </a:xfrm>
      </xdr:grpSpPr>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5225224" y="2524951"/>
            <a:ext cx="421983" cy="82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HGPｺﾞｼｯｸM" panose="020B0600000000000000" pitchFamily="50" charset="-128"/>
                <a:ea typeface="HGPｺﾞｼｯｸM" panose="020B0600000000000000" pitchFamily="50" charset="-128"/>
                <a:cs typeface="メイリオ" panose="020B0604030504040204" pitchFamily="50" charset="-128"/>
              </a:rPr>
              <a:t>創エネルギー率</a:t>
            </a:r>
          </a:p>
        </xdr:txBody>
      </xdr:sp>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5289510" y="3297771"/>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8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grpSp>
    <xdr:clientData/>
  </xdr:twoCellAnchor>
  <xdr:twoCellAnchor>
    <xdr:from>
      <xdr:col>27</xdr:col>
      <xdr:colOff>161466</xdr:colOff>
      <xdr:row>56</xdr:row>
      <xdr:rowOff>220920</xdr:rowOff>
    </xdr:from>
    <xdr:to>
      <xdr:col>35</xdr:col>
      <xdr:colOff>353843</xdr:colOff>
      <xdr:row>57</xdr:row>
      <xdr:rowOff>230374</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0257966" y="14577693"/>
          <a:ext cx="3240377" cy="269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一次エネルギー消費量 </a:t>
          </a:r>
          <a:r>
            <a:rPr kumimoji="1" lang="en-US"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(MJ/m²</a:t>
          </a:r>
          <a:r>
            <a:rPr kumimoji="1" lang="ja-JP" altLang="en-US"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年</a:t>
          </a:r>
          <a:r>
            <a:rPr kumimoji="1" lang="en-US" altLang="ja-JP" sz="10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10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27</xdr:col>
      <xdr:colOff>108857</xdr:colOff>
      <xdr:row>44</xdr:row>
      <xdr:rowOff>258536</xdr:rowOff>
    </xdr:from>
    <xdr:to>
      <xdr:col>34</xdr:col>
      <xdr:colOff>258537</xdr:colOff>
      <xdr:row>57</xdr:row>
      <xdr:rowOff>53230</xdr:rowOff>
    </xdr:to>
    <xdr:graphicFrame macro="">
      <xdr:nvGraphicFramePr>
        <xdr:cNvPr id="21" name="グラフ 20">
          <a:extLst>
            <a:ext uri="{FF2B5EF4-FFF2-40B4-BE49-F238E27FC236}">
              <a16:creationId xmlns:a16="http://schemas.microsoft.com/office/drawing/2014/main" id="{00000000-0008-0000-0B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196905</xdr:colOff>
      <xdr:row>0</xdr:row>
      <xdr:rowOff>95250</xdr:rowOff>
    </xdr:from>
    <xdr:to>
      <xdr:col>22</xdr:col>
      <xdr:colOff>68035</xdr:colOff>
      <xdr:row>15</xdr:row>
      <xdr:rowOff>0</xdr:rowOff>
    </xdr:to>
    <xdr:grpSp>
      <xdr:nvGrpSpPr>
        <xdr:cNvPr id="6" name="グループ化 5">
          <a:extLst>
            <a:ext uri="{FF2B5EF4-FFF2-40B4-BE49-F238E27FC236}">
              <a16:creationId xmlns:a16="http://schemas.microsoft.com/office/drawing/2014/main" id="{00000000-0008-0000-0F00-000006000000}"/>
            </a:ext>
          </a:extLst>
        </xdr:cNvPr>
        <xdr:cNvGrpSpPr/>
      </xdr:nvGrpSpPr>
      <xdr:grpSpPr>
        <a:xfrm>
          <a:off x="11109834" y="95250"/>
          <a:ext cx="5776630" cy="3619500"/>
          <a:chOff x="11626905" y="768405"/>
          <a:chExt cx="5716808" cy="3609348"/>
        </a:xfrm>
      </xdr:grpSpPr>
      <xdr:pic>
        <xdr:nvPicPr>
          <xdr:cNvPr id="5" name="図 4">
            <a:extLst>
              <a:ext uri="{FF2B5EF4-FFF2-40B4-BE49-F238E27FC236}">
                <a16:creationId xmlns:a16="http://schemas.microsoft.com/office/drawing/2014/main" id="{00000000-0008-0000-0F00-000005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2" name="正方形/長方形 1">
            <a:extLst>
              <a:ext uri="{FF2B5EF4-FFF2-40B4-BE49-F238E27FC236}">
                <a16:creationId xmlns:a16="http://schemas.microsoft.com/office/drawing/2014/main" id="{00000000-0008-0000-0F00-000002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twoCellAnchor>
    <xdr:from>
      <xdr:col>15</xdr:col>
      <xdr:colOff>95251</xdr:colOff>
      <xdr:row>57</xdr:row>
      <xdr:rowOff>27214</xdr:rowOff>
    </xdr:from>
    <xdr:to>
      <xdr:col>15</xdr:col>
      <xdr:colOff>258535</xdr:colOff>
      <xdr:row>59</xdr:row>
      <xdr:rowOff>1</xdr:rowOff>
    </xdr:to>
    <xdr:sp macro="" textlink="">
      <xdr:nvSpPr>
        <xdr:cNvPr id="3" name="右中かっこ 2">
          <a:extLst>
            <a:ext uri="{FF2B5EF4-FFF2-40B4-BE49-F238E27FC236}">
              <a16:creationId xmlns:a16="http://schemas.microsoft.com/office/drawing/2014/main" id="{00000000-0008-0000-0F00-000003000000}"/>
            </a:ext>
          </a:extLst>
        </xdr:cNvPr>
        <xdr:cNvSpPr/>
      </xdr:nvSpPr>
      <xdr:spPr>
        <a:xfrm>
          <a:off x="11008180" y="14790964"/>
          <a:ext cx="163284" cy="462644"/>
        </a:xfrm>
        <a:prstGeom prst="rightBrace">
          <a:avLst>
            <a:gd name="adj1" fmla="val 8333"/>
            <a:gd name="adj2" fmla="val 55406"/>
          </a:avLst>
        </a:prstGeom>
        <a:ln w="28575">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367392</xdr:colOff>
      <xdr:row>57</xdr:row>
      <xdr:rowOff>27214</xdr:rowOff>
    </xdr:from>
    <xdr:to>
      <xdr:col>18</xdr:col>
      <xdr:colOff>666750</xdr:colOff>
      <xdr:row>59</xdr:row>
      <xdr:rowOff>40821</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11280321" y="14790964"/>
          <a:ext cx="2721429" cy="503464"/>
        </a:xfrm>
        <a:prstGeom prst="rect">
          <a:avLst/>
        </a:prstGeom>
        <a:noFill/>
        <a:ln w="190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rgbClr val="FFFF00"/>
              </a:solidFill>
              <a:latin typeface="Meiryo UI" panose="020B0604030504040204" pitchFamily="50" charset="-128"/>
              <a:ea typeface="Meiryo UI" panose="020B0604030504040204" pitchFamily="50" charset="-128"/>
            </a:rPr>
            <a:t>58</a:t>
          </a:r>
          <a:r>
            <a:rPr kumimoji="1" lang="ja-JP" altLang="en-US" sz="1400" b="1">
              <a:solidFill>
                <a:srgbClr val="FFFF00"/>
              </a:solidFill>
              <a:latin typeface="Meiryo UI" panose="020B0604030504040204" pitchFamily="50" charset="-128"/>
              <a:ea typeface="Meiryo UI" panose="020B0604030504040204" pitchFamily="50" charset="-128"/>
            </a:rPr>
            <a:t>・</a:t>
          </a:r>
          <a:r>
            <a:rPr kumimoji="1" lang="en-US" altLang="ja-JP" sz="1400" b="1">
              <a:solidFill>
                <a:srgbClr val="FFFF00"/>
              </a:solidFill>
              <a:latin typeface="Meiryo UI" panose="020B0604030504040204" pitchFamily="50" charset="-128"/>
              <a:ea typeface="Meiryo UI" panose="020B0604030504040204" pitchFamily="50" charset="-128"/>
            </a:rPr>
            <a:t>59</a:t>
          </a:r>
          <a:r>
            <a:rPr kumimoji="1" lang="ja-JP" altLang="en-US" sz="1400" b="1">
              <a:solidFill>
                <a:srgbClr val="FFFF00"/>
              </a:solidFill>
              <a:latin typeface="Meiryo UI" panose="020B0604030504040204" pitchFamily="50" charset="-128"/>
              <a:ea typeface="Meiryo UI" panose="020B0604030504040204" pitchFamily="50" charset="-128"/>
            </a:rPr>
            <a:t>行目は自動計算されます。</a:t>
          </a:r>
          <a:endParaRPr kumimoji="1" lang="en-US" altLang="ja-JP" sz="1400" b="1">
            <a:solidFill>
              <a:srgbClr val="FFFF00"/>
            </a:solidFill>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149678</xdr:colOff>
      <xdr:row>57</xdr:row>
      <xdr:rowOff>27214</xdr:rowOff>
    </xdr:from>
    <xdr:to>
      <xdr:col>15</xdr:col>
      <xdr:colOff>312962</xdr:colOff>
      <xdr:row>59</xdr:row>
      <xdr:rowOff>1</xdr:rowOff>
    </xdr:to>
    <xdr:sp macro="" textlink="">
      <xdr:nvSpPr>
        <xdr:cNvPr id="6" name="右中かっこ 5">
          <a:extLst>
            <a:ext uri="{FF2B5EF4-FFF2-40B4-BE49-F238E27FC236}">
              <a16:creationId xmlns:a16="http://schemas.microsoft.com/office/drawing/2014/main" id="{00000000-0008-0000-1000-000006000000}"/>
            </a:ext>
          </a:extLst>
        </xdr:cNvPr>
        <xdr:cNvSpPr/>
      </xdr:nvSpPr>
      <xdr:spPr>
        <a:xfrm>
          <a:off x="11062607" y="14790964"/>
          <a:ext cx="163284" cy="462644"/>
        </a:xfrm>
        <a:prstGeom prst="rightBrace">
          <a:avLst>
            <a:gd name="adj1" fmla="val 8333"/>
            <a:gd name="adj2" fmla="val 55406"/>
          </a:avLst>
        </a:prstGeom>
        <a:ln w="28575">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421819</xdr:colOff>
      <xdr:row>57</xdr:row>
      <xdr:rowOff>27214</xdr:rowOff>
    </xdr:from>
    <xdr:to>
      <xdr:col>18</xdr:col>
      <xdr:colOff>721177</xdr:colOff>
      <xdr:row>59</xdr:row>
      <xdr:rowOff>40821</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11334748" y="14790964"/>
          <a:ext cx="2721429" cy="503464"/>
        </a:xfrm>
        <a:prstGeom prst="rect">
          <a:avLst/>
        </a:prstGeom>
        <a:noFill/>
        <a:ln w="190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rgbClr val="FFFF00"/>
              </a:solidFill>
              <a:latin typeface="Meiryo UI" panose="020B0604030504040204" pitchFamily="50" charset="-128"/>
              <a:ea typeface="Meiryo UI" panose="020B0604030504040204" pitchFamily="50" charset="-128"/>
            </a:rPr>
            <a:t>58</a:t>
          </a:r>
          <a:r>
            <a:rPr kumimoji="1" lang="ja-JP" altLang="en-US" sz="1400" b="1">
              <a:solidFill>
                <a:srgbClr val="FFFF00"/>
              </a:solidFill>
              <a:latin typeface="Meiryo UI" panose="020B0604030504040204" pitchFamily="50" charset="-128"/>
              <a:ea typeface="Meiryo UI" panose="020B0604030504040204" pitchFamily="50" charset="-128"/>
            </a:rPr>
            <a:t>・</a:t>
          </a:r>
          <a:r>
            <a:rPr kumimoji="1" lang="en-US" altLang="ja-JP" sz="1400" b="1">
              <a:solidFill>
                <a:srgbClr val="FFFF00"/>
              </a:solidFill>
              <a:latin typeface="Meiryo UI" panose="020B0604030504040204" pitchFamily="50" charset="-128"/>
              <a:ea typeface="Meiryo UI" panose="020B0604030504040204" pitchFamily="50" charset="-128"/>
            </a:rPr>
            <a:t>59</a:t>
          </a:r>
          <a:r>
            <a:rPr kumimoji="1" lang="ja-JP" altLang="en-US" sz="1400" b="1">
              <a:solidFill>
                <a:srgbClr val="FFFF00"/>
              </a:solidFill>
              <a:latin typeface="Meiryo UI" panose="020B0604030504040204" pitchFamily="50" charset="-128"/>
              <a:ea typeface="Meiryo UI" panose="020B0604030504040204" pitchFamily="50" charset="-128"/>
            </a:rPr>
            <a:t>行目は自動計算されます。</a:t>
          </a:r>
          <a:endParaRPr kumimoji="1" lang="en-US" altLang="ja-JP" sz="1400" b="1">
            <a:solidFill>
              <a:srgbClr val="FFFF00"/>
            </a:solidFill>
            <a:latin typeface="Meiryo UI" panose="020B0604030504040204" pitchFamily="50" charset="-128"/>
            <a:ea typeface="Meiryo UI" panose="020B0604030504040204" pitchFamily="50" charset="-128"/>
          </a:endParaRPr>
        </a:p>
      </xdr:txBody>
    </xdr:sp>
    <xdr:clientData/>
  </xdr:twoCellAnchor>
  <xdr:twoCellAnchor>
    <xdr:from>
      <xdr:col>15</xdr:col>
      <xdr:colOff>176894</xdr:colOff>
      <xdr:row>0</xdr:row>
      <xdr:rowOff>108857</xdr:rowOff>
    </xdr:from>
    <xdr:to>
      <xdr:col>22</xdr:col>
      <xdr:colOff>48024</xdr:colOff>
      <xdr:row>15</xdr:row>
      <xdr:rowOff>13607</xdr:rowOff>
    </xdr:to>
    <xdr:grpSp>
      <xdr:nvGrpSpPr>
        <xdr:cNvPr id="8" name="グループ化 7">
          <a:extLst>
            <a:ext uri="{FF2B5EF4-FFF2-40B4-BE49-F238E27FC236}">
              <a16:creationId xmlns:a16="http://schemas.microsoft.com/office/drawing/2014/main" id="{00000000-0008-0000-1000-000008000000}"/>
            </a:ext>
          </a:extLst>
        </xdr:cNvPr>
        <xdr:cNvGrpSpPr/>
      </xdr:nvGrpSpPr>
      <xdr:grpSpPr>
        <a:xfrm>
          <a:off x="11089823" y="108857"/>
          <a:ext cx="5776630" cy="3619500"/>
          <a:chOff x="11626905" y="768405"/>
          <a:chExt cx="5716808" cy="3609348"/>
        </a:xfrm>
      </xdr:grpSpPr>
      <xdr:pic>
        <xdr:nvPicPr>
          <xdr:cNvPr id="9" name="図 8">
            <a:extLst>
              <a:ext uri="{FF2B5EF4-FFF2-40B4-BE49-F238E27FC236}">
                <a16:creationId xmlns:a16="http://schemas.microsoft.com/office/drawing/2014/main" id="{00000000-0008-0000-1000-000009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10" name="正方形/長方形 9">
            <a:extLst>
              <a:ext uri="{FF2B5EF4-FFF2-40B4-BE49-F238E27FC236}">
                <a16:creationId xmlns:a16="http://schemas.microsoft.com/office/drawing/2014/main" id="{00000000-0008-0000-1000-00000A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204107</xdr:colOff>
      <xdr:row>0</xdr:row>
      <xdr:rowOff>54429</xdr:rowOff>
    </xdr:from>
    <xdr:to>
      <xdr:col>22</xdr:col>
      <xdr:colOff>75237</xdr:colOff>
      <xdr:row>14</xdr:row>
      <xdr:rowOff>204108</xdr:rowOff>
    </xdr:to>
    <xdr:grpSp>
      <xdr:nvGrpSpPr>
        <xdr:cNvPr id="6" name="グループ化 5">
          <a:extLst>
            <a:ext uri="{FF2B5EF4-FFF2-40B4-BE49-F238E27FC236}">
              <a16:creationId xmlns:a16="http://schemas.microsoft.com/office/drawing/2014/main" id="{00000000-0008-0000-1100-000006000000}"/>
            </a:ext>
          </a:extLst>
        </xdr:cNvPr>
        <xdr:cNvGrpSpPr/>
      </xdr:nvGrpSpPr>
      <xdr:grpSpPr>
        <a:xfrm>
          <a:off x="11117036" y="54429"/>
          <a:ext cx="5776630" cy="3619500"/>
          <a:chOff x="11626905" y="768405"/>
          <a:chExt cx="5716808" cy="3609348"/>
        </a:xfrm>
      </xdr:grpSpPr>
      <xdr:pic>
        <xdr:nvPicPr>
          <xdr:cNvPr id="7" name="図 6">
            <a:extLst>
              <a:ext uri="{FF2B5EF4-FFF2-40B4-BE49-F238E27FC236}">
                <a16:creationId xmlns:a16="http://schemas.microsoft.com/office/drawing/2014/main" id="{00000000-0008-0000-1100-000007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8" name="正方形/長方形 7">
            <a:extLst>
              <a:ext uri="{FF2B5EF4-FFF2-40B4-BE49-F238E27FC236}">
                <a16:creationId xmlns:a16="http://schemas.microsoft.com/office/drawing/2014/main" id="{00000000-0008-0000-1100-000008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122464</xdr:colOff>
      <xdr:row>0</xdr:row>
      <xdr:rowOff>54428</xdr:rowOff>
    </xdr:from>
    <xdr:to>
      <xdr:col>21</xdr:col>
      <xdr:colOff>673952</xdr:colOff>
      <xdr:row>14</xdr:row>
      <xdr:rowOff>204107</xdr:rowOff>
    </xdr:to>
    <xdr:grpSp>
      <xdr:nvGrpSpPr>
        <xdr:cNvPr id="5" name="グループ化 4">
          <a:extLst>
            <a:ext uri="{FF2B5EF4-FFF2-40B4-BE49-F238E27FC236}">
              <a16:creationId xmlns:a16="http://schemas.microsoft.com/office/drawing/2014/main" id="{00000000-0008-0000-1200-000005000000}"/>
            </a:ext>
          </a:extLst>
        </xdr:cNvPr>
        <xdr:cNvGrpSpPr/>
      </xdr:nvGrpSpPr>
      <xdr:grpSpPr>
        <a:xfrm>
          <a:off x="11035393" y="54428"/>
          <a:ext cx="5776630" cy="3619500"/>
          <a:chOff x="11626905" y="768405"/>
          <a:chExt cx="5716808" cy="3609348"/>
        </a:xfrm>
      </xdr:grpSpPr>
      <xdr:pic>
        <xdr:nvPicPr>
          <xdr:cNvPr id="6" name="図 5">
            <a:extLst>
              <a:ext uri="{FF2B5EF4-FFF2-40B4-BE49-F238E27FC236}">
                <a16:creationId xmlns:a16="http://schemas.microsoft.com/office/drawing/2014/main" id="{00000000-0008-0000-1200-000006000000}"/>
              </a:ext>
            </a:extLst>
          </xdr:cNvPr>
          <xdr:cNvPicPr>
            <a:picLocks noChangeAspect="1"/>
          </xdr:cNvPicPr>
        </xdr:nvPicPr>
        <xdr:blipFill rotWithShape="1">
          <a:blip xmlns:r="http://schemas.openxmlformats.org/officeDocument/2006/relationships" r:embed="rId1"/>
          <a:srcRect l="1" r="698"/>
          <a:stretch/>
        </xdr:blipFill>
        <xdr:spPr>
          <a:xfrm>
            <a:off x="11626905" y="768405"/>
            <a:ext cx="5716808" cy="3609348"/>
          </a:xfrm>
          <a:prstGeom prst="rect">
            <a:avLst/>
          </a:prstGeom>
        </xdr:spPr>
      </xdr:pic>
      <xdr:sp macro="" textlink="">
        <xdr:nvSpPr>
          <xdr:cNvPr id="8" name="正方形/長方形 7">
            <a:extLst>
              <a:ext uri="{FF2B5EF4-FFF2-40B4-BE49-F238E27FC236}">
                <a16:creationId xmlns:a16="http://schemas.microsoft.com/office/drawing/2014/main" id="{00000000-0008-0000-1200-000008000000}"/>
              </a:ext>
            </a:extLst>
          </xdr:cNvPr>
          <xdr:cNvSpPr/>
        </xdr:nvSpPr>
        <xdr:spPr bwMode="auto">
          <a:xfrm>
            <a:off x="11954364" y="1883832"/>
            <a:ext cx="1658916" cy="904386"/>
          </a:xfrm>
          <a:prstGeom prst="rect">
            <a:avLst/>
          </a:prstGeom>
          <a:solidFill>
            <a:schemeClr val="bg1"/>
          </a:solidFill>
          <a:ln w="38100" cap="rnd">
            <a:solidFill>
              <a:srgbClr val="FF0000"/>
            </a:solidFill>
            <a:round/>
            <a:headEnd/>
            <a:tailEnd/>
          </a:ln>
        </xdr:spPr>
        <xdr:txBody>
          <a:bodyPr vertOverflow="clip" horzOverflow="clip" rtlCol="0" anchor="t"/>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各項目を増やす場合は赤枠範囲すべてコピーした行を挿入してください。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9;&#12521;&#12452;&#12502;/2&#37096;_zeb/018_R3(2021)&#24180;&#24230;ZEB&#23455;&#35388;&#20107;&#26989;/&#9733;ZB03-100%20&#35036;&#21161;&#37329;&#20107;&#26989;/012_&#35036;&#21161;&#20107;&#26989;&#32773;&#65288;&#20107;&#26989;&#32773;&#21029;&#65289;/03-3-011_&#20061;&#24030;&#26053;&#23458;&#37444;&#36947;&#26666;&#24335;&#20250;&#31038;&#31038;&#21729;&#30740;&#20462;&#12475;&#12531;&#12479;&#12540;ZEB&#21270;&#20107;&#26989;/&#9312;&#20132;&#20184;&#30003;&#35531;&#26360;/&#9314;&#20132;&#20184;&#23529;&#26619;&#23436;&#20102;&#26178;/&#12304;&#26368;&#32066;&#29256;&#12305;&#20196;&#21644;3&#24180;&#24230;ZEB&#23455;&#35388;&#20107;&#26989;&#65288;&#24460;&#24180;&#24230;3&#24180;&#30446;&#65289;&#65372;&#20132;&#20184;&#30003;&#35531;&#27096;&#24335;_&#20462;&#27491;&#652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入力シート"/>
      <sheetName val="入力シート２"/>
      <sheetName val="入力シート２_参考資料"/>
      <sheetName val="申請書類一覧"/>
      <sheetName val="チェックシート"/>
      <sheetName val="交付申請書"/>
      <sheetName val="１．申請者の詳細"/>
      <sheetName val="２．事業計画概要①"/>
      <sheetName val="２．事業計画概要②"/>
      <sheetName val="３．システム提案概要(1)"/>
      <sheetName val="３．システム提案概要(2)"/>
      <sheetName val="４-１．概略予算書（まとめ）"/>
      <sheetName val="４-２．概略予算書（未評価技術分） "/>
      <sheetName val="４-３．（全体）"/>
      <sheetName val="４-４．（１年目）"/>
      <sheetName val="４-５．（２年目）"/>
      <sheetName val="４-６．（３年目）"/>
      <sheetName val="別添１"/>
      <sheetName val="別添２"/>
      <sheetName val="別添３"/>
    </sheetNames>
    <sheetDataSet>
      <sheetData sheetId="0">
        <row r="3">
          <cell r="G3" t="str">
            <v>北海道</v>
          </cell>
          <cell r="L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5098DAF-629F-4068-A54D-F58D568F0431}" name="テーブル4" displayName="テーブル4" ref="E4:E9" totalsRowShown="0" headerRowDxfId="316" dataDxfId="315" tableBorderDxfId="314">
  <autoFilter ref="E4:E9" xr:uid="{D1FE7215-4C65-4A0E-8056-5218DDA2DBB1}"/>
  <tableColumns count="1">
    <tableColumn id="1" xr3:uid="{9CAF2101-3B0C-4458-A069-CFD4AF343D3A}" name="建物配置計画" dataDxfId="31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86C7314-2A9B-40F2-83F7-767FEA331A07}" name="テーブル13" displayName="テーブル13" ref="F16:F27" totalsRowShown="0" headerRowDxfId="288" dataDxfId="287" tableBorderDxfId="286">
  <autoFilter ref="F16:F27" xr:uid="{760A42FE-D0BB-4ECE-BFE1-DD686B4BE3E7}"/>
  <tableColumns count="1">
    <tableColumn id="1" xr3:uid="{AA859E56-8AAA-45B1-94F1-C51B878ED7F7}" name="高効率熱源機" dataDxfId="285"/>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D4C807-47A2-4AD3-B916-260E4CF70C93}" name="テーブル14" displayName="テーブル14" ref="G16:G20" totalsRowShown="0" headerRowDxfId="284" tableBorderDxfId="283">
  <autoFilter ref="G16:G20" xr:uid="{40398544-33D7-4DA7-9CDC-386163918092}"/>
  <tableColumns count="1">
    <tableColumn id="1" xr3:uid="{A06407E2-B509-4E52-96A9-B3F318AC5AFB}" name="再エネ利用システム"/>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E8F3188-955C-4B49-9723-172833F9FDBC}" name="テーブル15" displayName="テーブル15" ref="H16:H20" totalsRowShown="0" headerRowDxfId="282" tableBorderDxfId="281">
  <autoFilter ref="H16:H20" xr:uid="{88D18084-7948-4D31-ADD5-AF9610E8A677}"/>
  <tableColumns count="1">
    <tableColumn id="1" xr3:uid="{A9567B01-E153-4250-A9B0-136515AC3D71}" name="外気利用・抑制システム"/>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277667A-6DC1-44E9-A3C1-982D6FB915EB}" name="テーブル16" displayName="テーブル16" ref="I16:I26" totalsRowShown="0" headerRowDxfId="280" dataDxfId="279" tableBorderDxfId="278">
  <autoFilter ref="I16:I26" xr:uid="{5715FE47-81DD-4621-87E9-ABCC41CF822E}"/>
  <tableColumns count="1">
    <tableColumn id="1" xr3:uid="{B11E5643-61A8-4C54-BEE7-25C9E74D820F}" name="流量・温度等可変システム" dataDxfId="277"/>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F1270A9-8B5D-4174-9741-63057EB364D0}" name="テーブル17" displayName="テーブル17" ref="J16:J20" totalsRowShown="0" headerRowDxfId="276" tableBorderDxfId="275">
  <autoFilter ref="J16:J20" xr:uid="{29C72CA3-609D-4E03-83C7-BCB393E89E55}"/>
  <tableColumns count="1">
    <tableColumn id="1" xr3:uid="{18BE84A8-3778-4928-8F3C-E1E72D287514}" name="その他空調機器"/>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DBEE32E-1A6A-4851-91E7-00C1D6B2DB30}" name="テーブル18" displayName="テーブル18" ref="K16:K20" totalsRowShown="0" headerRowDxfId="274" tableBorderDxfId="273">
  <autoFilter ref="K16:K20" xr:uid="{D820A7AB-782F-48A6-A88E-2C06784C85BA}"/>
  <tableColumns count="1">
    <tableColumn id="1" xr3:uid="{53CE6C50-7798-4A0A-9119-11E7DC5CE247}" name="その他空調システム"/>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6BE39B1-14F3-4EBA-B90D-ED8921DA6CA4}" name="テーブル19" displayName="テーブル19" ref="E29:E37" totalsRowShown="0" headerRowDxfId="272" dataDxfId="271" tableBorderDxfId="270">
  <autoFilter ref="E29:E37" xr:uid="{6644F3C5-B534-4040-8767-37D2DAFBB3F8}"/>
  <tableColumns count="1">
    <tableColumn id="1" xr3:uid="{A550BF18-0473-43EA-A10A-57B27338BA50}" name="高効率電動機" dataDxfId="269"/>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173F9F0-D67B-42A7-981B-578C6179198B}" name="テーブル20" displayName="テーブル20" ref="F29:F37" totalsRowShown="0" headerRowDxfId="268" dataDxfId="267" tableBorderDxfId="266">
  <autoFilter ref="F29:F37" xr:uid="{8870E0B5-BBAC-4835-9734-29508650C76A}"/>
  <tableColumns count="1">
    <tableColumn id="1" xr3:uid="{2002EECF-A792-4A47-8356-09D30DBFD21D}" name="DCモータ" dataDxfId="265"/>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595A0F1-9FE8-484D-BC6C-18F789B77C3E}" name="テーブル21" displayName="テーブル21" ref="G29:G37" totalsRowShown="0" headerRowDxfId="264" dataDxfId="263" tableBorderDxfId="262">
  <autoFilter ref="G29:G37" xr:uid="{A53CF798-CC8D-4C3C-A79A-9F6F960A260D}"/>
  <tableColumns count="1">
    <tableColumn id="1" xr3:uid="{D1FFDF59-6F9A-4537-A54A-FA44A05AA6AE}" name="インバータファン" dataDxfId="261"/>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0B99A1A-A8F1-4303-8E40-70D93590E6E9}" name="テーブル22" displayName="テーブル22" ref="E39:E46" totalsRowShown="0" headerRowDxfId="260" dataDxfId="259" tableBorderDxfId="258">
  <autoFilter ref="E39:E46" xr:uid="{D7B1CA61-F34E-4CE8-8682-41CF44D873CA}"/>
  <tableColumns count="1">
    <tableColumn id="1" xr3:uid="{E2E1C15D-19E7-4F18-A7CD-9FCD6FEC1A04}" name="LED照明器具" dataDxfId="25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27E97E1-9D86-4909-B206-6E496C9C3A77}" name="テーブル5" displayName="テーブル5" ref="F4:F7" totalsRowShown="0" headerRowDxfId="312" tableBorderDxfId="311">
  <autoFilter ref="F4:F7" xr:uid="{345830D1-762A-44A3-9ECB-DBEC60AEAB44}"/>
  <tableColumns count="1">
    <tableColumn id="1" xr3:uid="{F3C5481A-6557-45A7-A6DE-01F201066F0E}" name="高断熱化"/>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304F3D0-3145-4829-A8C4-D5D05F802607}" name="テーブル23" displayName="テーブル23" ref="F39:F46" totalsRowShown="0" headerRowDxfId="256" dataDxfId="255" tableBorderDxfId="254">
  <autoFilter ref="F39:F46" xr:uid="{46354F81-9669-4E36-AE6B-F94F97335111}"/>
  <tableColumns count="1">
    <tableColumn id="1" xr3:uid="{21E2314C-D3FF-488B-8E65-CD9B38DCF177}" name="有機EL照明器具" dataDxfId="253"/>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492FEF9B-0F54-4BCB-8E9C-02A1EDDFD34F}" name="テーブル24" displayName="テーブル24" ref="G39:G44" totalsRowShown="0" headerRowDxfId="252" tableBorderDxfId="251">
  <autoFilter ref="G39:G44" xr:uid="{C5716ACD-8387-499D-BF4F-5EF4D6ED215B}"/>
  <tableColumns count="1">
    <tableColumn id="1" xr3:uid="{B08E0BED-EFA6-45AF-ABAD-C256D8160187}" name="高輝度誘導灯"/>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289B3B4-8981-4109-A183-3ACEC2D29096}" name="テーブル25" displayName="テーブル25" ref="E48:E60" totalsRowShown="0" headerRowDxfId="250" headerRowBorderDxfId="249" tableBorderDxfId="248" totalsRowBorderDxfId="247">
  <autoFilter ref="E48:E60" xr:uid="{B4071399-F854-4822-9263-9CD8763DF3B4}"/>
  <tableColumns count="1">
    <tableColumn id="1" xr3:uid="{30F27E37-7F9F-4417-8253-B3EDD58C4D3D}" name="個別方式"/>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DABA568-36B3-4451-B418-0E6C77C37022}" name="テーブル26" displayName="テーブル26" ref="F48:F60" totalsRowShown="0" headerRowDxfId="246" headerRowBorderDxfId="245" tableBorderDxfId="244" totalsRowBorderDxfId="243">
  <autoFilter ref="F48:F60" xr:uid="{6AB6C07E-6997-4077-97BC-BFE8314393DF}"/>
  <tableColumns count="1">
    <tableColumn id="1" xr3:uid="{65651300-EDF5-4228-9CEE-7C0227C43655}" name="中央方式"/>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EE69BA9-680A-43B1-955F-DC031B0E0962}" name="テーブル27" displayName="テーブル27" ref="G48:G60" totalsRowShown="0" headerRowDxfId="242" headerRowBorderDxfId="241" tableBorderDxfId="240" totalsRowBorderDxfId="239">
  <autoFilter ref="G48:G60" xr:uid="{DFD618D8-A87B-4F92-9250-51339EAA2114}"/>
  <tableColumns count="1">
    <tableColumn id="1" xr3:uid="{52F8A6BB-003F-454C-8EE3-71F63455B479}" name="併用方式"/>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1192339-09E2-401F-B8CA-5951BD0E08BF}" name="テーブル28" displayName="テーブル28" ref="E62:E68" totalsRowShown="0" headerRowDxfId="238" dataDxfId="237" tableBorderDxfId="236">
  <autoFilter ref="E62:E68" xr:uid="{12806357-503D-4636-8B3B-70E68DA29727}"/>
  <tableColumns count="1">
    <tableColumn id="1" xr3:uid="{46C65D07-2777-4D8A-8887-689A142CCC0C}" name="常用" dataDxfId="235"/>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66AADD4-30C2-4717-B9A9-A9D0E9455498}" name="テーブル29" displayName="テーブル29" ref="F62:F68" totalsRowShown="0" headerRowDxfId="234" dataDxfId="233" tableBorderDxfId="232">
  <autoFilter ref="F62:F68" xr:uid="{EBD340E3-06BD-40D5-91DA-856E1B8107E2}"/>
  <tableColumns count="1">
    <tableColumn id="1" xr3:uid="{34F2D80B-3500-4D61-994D-442C9B78B281}" name="非常用" dataDxfId="231"/>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322A9DC-3A2E-4660-861D-B599314F7985}" name="テーブル30" displayName="テーブル30" ref="G62:G68" totalsRowShown="0" headerRowDxfId="230" dataDxfId="229" tableBorderDxfId="228">
  <autoFilter ref="G62:G68" xr:uid="{0DCB7591-97E3-4D7E-9CDA-63A26EA0C699}"/>
  <tableColumns count="1">
    <tableColumn id="1" xr3:uid="{141C9BBB-668D-4823-9885-502F005C3414}" name="人荷用" dataDxfId="227"/>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4CA102B-AB39-4DFD-8739-4B2C1204C50F}" name="テーブル31" displayName="テーブル31" ref="E72:E76" totalsRowShown="0" headerRowDxfId="226" tableBorderDxfId="225">
  <autoFilter ref="E72:E76" xr:uid="{E8144668-7111-46A9-88DF-B1D3D70F271C}"/>
  <tableColumns count="1">
    <tableColumn id="1" xr3:uid="{424F6CA7-6F4D-43C0-94B7-BCAB4188A00A}" name="鉛蓄電池"/>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E32ACE2-1661-490E-B9A6-3F28471909EA}" name="テーブル32" displayName="テーブル32" ref="F72:F76" totalsRowShown="0" headerRowDxfId="224" tableBorderDxfId="223">
  <autoFilter ref="F72:F76" xr:uid="{B3D0749B-25A4-47DC-948D-0CB38886000E}"/>
  <tableColumns count="1">
    <tableColumn id="1" xr3:uid="{6987EB0D-6141-4E1B-B368-4D2BF90220CE}" name="ＮＡＳ蓄電池"/>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B2F495-1F14-48B7-A88D-CF07446D63F8}" name="テーブル6" displayName="テーブル6" ref="G4:G9" totalsRowShown="0" headerRowDxfId="310" dataDxfId="309" tableBorderDxfId="308">
  <autoFilter ref="G4:G9" xr:uid="{C53D2F5D-9D13-4086-BCD0-52C615EDD14A}"/>
  <tableColumns count="1">
    <tableColumn id="1" xr3:uid="{C2477E11-EE18-423C-A268-19FCF8148228}" name="高性能窓ガラス" dataDxfId="307"/>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4D062BD-5DC6-48AB-BD81-FF397F548696}" name="テーブル33" displayName="テーブル33" ref="G72:G76" totalsRowShown="0" headerRowDxfId="222" tableBorderDxfId="221">
  <autoFilter ref="G72:G76" xr:uid="{F09BED78-83CD-423B-A1D4-C4B18E5E5B1D}"/>
  <tableColumns count="1">
    <tableColumn id="1" xr3:uid="{255F4C05-ACC1-4ED5-9C37-849DC1327618}" name="ニッケル水素電池"/>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FB9C9E8-996C-4E46-8995-1B6577864072}" name="テーブル34" displayName="テーブル34" ref="H72:H76" totalsRowShown="0" headerRowDxfId="220" tableBorderDxfId="219">
  <autoFilter ref="H72:H76" xr:uid="{0BEE1F00-BD78-4464-858F-EEB1ED5D9966}"/>
  <tableColumns count="1">
    <tableColumn id="1" xr3:uid="{EEA16C30-D591-4F6B-BABE-191D9B551219}" name="リチウムイオン電池"/>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CC7DBB4-0A8E-480F-9CCC-200A12ADEF2F}" name="テーブル35" displayName="テーブル35" ref="H78:H83" totalsRowShown="0" headerRowDxfId="218" dataDxfId="216" headerRowBorderDxfId="217" tableBorderDxfId="215" totalsRowBorderDxfId="214">
  <autoFilter ref="H78:H83" xr:uid="{F1B30D6A-E38A-4171-BA5D-632B0FBCD543}"/>
  <tableColumns count="1">
    <tableColumn id="1" xr3:uid="{38F4AD79-F906-43F1-8F59-E6B6CFC45082}" name="ガスタービン" dataDxfId="213"/>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FD3A797-2C4F-49F9-B8A0-693BDEFA9D9F}" name="テーブル36" displayName="テーブル36" ref="E78:E83" totalsRowShown="0" headerRowDxfId="212" dataDxfId="210" headerRowBorderDxfId="211" tableBorderDxfId="209" totalsRowBorderDxfId="208">
  <autoFilter ref="E78:E83" xr:uid="{240868D7-8CDA-4AD8-8920-D5FC3F31368E}"/>
  <tableColumns count="1">
    <tableColumn id="1" xr3:uid="{B140B421-C4E9-4EA1-8B6F-12EF49CFF04D}" name="ガスエンジン" dataDxfId="207"/>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FAB939E-D3B5-48BC-94ED-7CECB9DC59C8}" name="テーブル37" displayName="テーブル37" ref="F78:F83" totalsRowShown="0" headerRowDxfId="206" dataDxfId="204" headerRowBorderDxfId="205" tableBorderDxfId="203" totalsRowBorderDxfId="202">
  <autoFilter ref="F78:F83" xr:uid="{B79858AE-8DA6-43D4-AAED-526B8D8A7851}"/>
  <tableColumns count="1">
    <tableColumn id="1" xr3:uid="{A5875E7A-A520-4C15-BCBD-3A4A8D744DED}" name="ディーゼルエンジン" dataDxfId="201"/>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1E97636-9B46-47A7-ADDE-8077B1443D1F}" name="テーブル38" displayName="テーブル38" ref="G78:G83" totalsRowShown="0" headerRowDxfId="200" dataDxfId="198" headerRowBorderDxfId="199" tableBorderDxfId="197" totalsRowBorderDxfId="196">
  <autoFilter ref="G78:G83" xr:uid="{9A6EB707-7CAA-4D78-BB40-C19815D227EC}"/>
  <tableColumns count="1">
    <tableColumn id="1" xr3:uid="{B5369260-9335-494D-B1EC-B1BB69654532}" name="燃料電池" dataDxfId="195"/>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796A5CE-F8B4-4F3C-BEEB-DA8B3512A785}" name="テーブル40" displayName="テーブル40" ref="E85:E88" totalsRowShown="0" headerRowDxfId="194" tableBorderDxfId="193">
  <autoFilter ref="E85:E88" xr:uid="{A03BEAAA-2B6F-4C8C-92C3-D498E9642A7A}"/>
  <tableColumns count="1">
    <tableColumn id="1" xr3:uid="{0379AB60-65F2-4799-B633-95A2557A51E0}" name="風力発電"/>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AC014D5F-6CBE-453C-9914-4AA06DDB4C79}" name="テーブル41" displayName="テーブル41" ref="F85:F88" totalsRowShown="0" headerRowDxfId="192" tableBorderDxfId="191">
  <autoFilter ref="F85:F88" xr:uid="{B38896DF-E415-4A14-9717-63EF7B08AC06}"/>
  <tableColumns count="1">
    <tableColumn id="1" xr3:uid="{882DE4B2-5CED-4EC1-851F-A721AB3D438E}" name="水力発電"/>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3C04309-1202-446B-B906-280F6CA85341}" name="テーブル42" displayName="テーブル42" ref="G85:H88" totalsRowShown="0" headerRowDxfId="190" tableBorderDxfId="189">
  <autoFilter ref="G85:H88" xr:uid="{06C8D66E-F202-4039-9031-4F329E337255}"/>
  <tableColumns count="2">
    <tableColumn id="1" xr3:uid="{1F1FE9F4-36CF-4723-BAFD-4567D4046C49}" name="バイオマス発電"/>
    <tableColumn id="2" xr3:uid="{D5006E2A-1B21-4511-A57A-4D3A0D52D048}" name="太陽熱収集装置" dataDxfId="188"/>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678F71B7-1D0A-4062-A600-87A5C07F78F1}" name="テーブル43" displayName="テーブル43" ref="U3:U4" totalsRowShown="0" headerRowDxfId="187" dataDxfId="185" headerRowBorderDxfId="186" tableBorderDxfId="184" totalsRowBorderDxfId="183">
  <autoFilter ref="U3:U4" xr:uid="{240B252E-7C0E-4456-91EA-F4EA7D51BD1B}"/>
  <tableColumns count="1">
    <tableColumn id="1" xr3:uid="{685D9026-F618-4A7B-B879-F4F3B13880FB}" name="事務所等" dataDxfId="182"/>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75368F5-652C-4D53-9B1D-BED83C514B99}" name="テーブル7" displayName="テーブル7" ref="H4:H7" totalsRowShown="0" headerRowDxfId="306" tableBorderDxfId="305">
  <autoFilter ref="H4:H7" xr:uid="{AFD2E67A-796A-4F37-A15D-6FD6DD9B3137}"/>
  <tableColumns count="1">
    <tableColumn id="1" xr3:uid="{BD662864-C8FC-4535-B5F4-4F3680C6D89F}" name="高性能窓サッシ"/>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E77EE89-2D4B-444F-9FA4-809C6B2A4B76}" name="テーブル44" displayName="テーブル44" ref="V3:V5" totalsRowShown="0" headerRowDxfId="181" dataDxfId="179" headerRowBorderDxfId="180" tableBorderDxfId="178" totalsRowBorderDxfId="177">
  <autoFilter ref="V3:V5" xr:uid="{3A72A067-89CA-4B66-A4D4-3929448853E3}"/>
  <tableColumns count="1">
    <tableColumn id="1" xr3:uid="{9A787EEC-97ED-42E8-A0F7-E28815576847}" name="ホテル等" dataDxfId="176"/>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DDE0BB8-1AA2-49C4-9E83-35E3F1A5180A}" name="テーブル45" displayName="テーブル45" ref="W3:W6" totalsRowShown="0" headerRowDxfId="175" dataDxfId="173" headerRowBorderDxfId="174" tableBorderDxfId="172" totalsRowBorderDxfId="171">
  <autoFilter ref="W3:W6" xr:uid="{E8A9D0FA-7FFA-4739-BC85-40D6ACD1A5BF}"/>
  <tableColumns count="1">
    <tableColumn id="1" xr3:uid="{F0F034A8-5B5A-4174-92FA-E7CAFC8FA36F}" name="病院等" dataDxfId="170"/>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A313FCEF-5DA0-4A52-8E09-049DFCBC1C09}" name="テーブル46" displayName="テーブル46" ref="X3:X5" totalsRowShown="0" headerRowDxfId="169" dataDxfId="167" headerRowBorderDxfId="168" tableBorderDxfId="166" totalsRowBorderDxfId="165">
  <autoFilter ref="X3:X5" xr:uid="{13A3FCB3-A357-412D-AD7A-0D8D24CF65D4}"/>
  <tableColumns count="1">
    <tableColumn id="1" xr3:uid="{876B7E4F-92AE-4A0D-BFCA-7BFEE69C5907}" name="百貨店等" dataDxfId="164"/>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92D316C-2B21-4C66-9F7F-E4C3DA1D2F98}" name="テーブル47" displayName="テーブル47" ref="Y3:Y11" totalsRowShown="0" headerRowDxfId="163" dataDxfId="161" headerRowBorderDxfId="162" tableBorderDxfId="160" totalsRowBorderDxfId="159">
  <autoFilter ref="Y3:Y11" xr:uid="{B91FE276-F4F4-47FF-A791-F98CE1BE1B25}"/>
  <tableColumns count="1">
    <tableColumn id="1" xr3:uid="{28866DEE-BCC2-4BB6-9C18-29DABE178092}" name="学校等" dataDxfId="158"/>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F0322C07-2223-4EB1-A048-6AB6999C5247}" name="テーブル48" displayName="テーブル48" ref="Z3:Z6" totalsRowShown="0" headerRowDxfId="157" dataDxfId="155" headerRowBorderDxfId="156" tableBorderDxfId="154" totalsRowBorderDxfId="153">
  <autoFilter ref="Z3:Z6" xr:uid="{80D0DF2E-D8C5-4176-A1D4-9B45FF7A4202}"/>
  <tableColumns count="1">
    <tableColumn id="1" xr3:uid="{C463CA45-A958-4135-8855-A6D6E71FD8A1}" name="集会所等" dataDxfId="15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1B7AAD1-7F34-44BF-9601-EAE5E80F44DE}" name="テーブル8" displayName="テーブル8" ref="I4:I7" totalsRowShown="0" headerRowDxfId="304" tableBorderDxfId="303">
  <autoFilter ref="I4:I7" xr:uid="{9E87F750-27B7-47B5-9340-C7310ABAC87F}"/>
  <tableColumns count="1">
    <tableColumn id="1" xr3:uid="{A2A721AD-C396-468A-AD09-A34F1CAB381F}" name="日射遮蔽"/>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D670DA-8406-4241-B55A-B25B095A38AB}" name="テーブル9" displayName="テーブル9" ref="J4:J6" totalsRowShown="0" headerRowDxfId="302" tableBorderDxfId="301">
  <autoFilter ref="J4:J6" xr:uid="{9E380C5A-C029-4934-9489-8057BEB52A2D}"/>
  <tableColumns count="1">
    <tableColumn id="1" xr3:uid="{60AE8AD8-AC62-4F8E-82C0-3350497C90CA}" name="日射遮熱"/>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079D765-B0AA-41B7-B9F3-CB38F322AF1D}" name="テーブル10" displayName="テーブル10" ref="K4:K9" totalsRowShown="0" headerRowDxfId="300" dataDxfId="299" tableBorderDxfId="298">
  <autoFilter ref="K4:K9" xr:uid="{EB18CE27-0BC8-44C5-96F8-B424DBE16D5E}"/>
  <tableColumns count="1">
    <tableColumn id="1" xr3:uid="{A0B14CCC-D639-4848-9C8D-58CB8E73C5F0}" name="自然通風" dataDxfId="297"/>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59B8DF2-CA9E-4DAD-8836-8B2095DBBF95}" name="テーブル11" displayName="テーブル11" ref="L4:L14" totalsRowShown="0" headerRowDxfId="296" dataDxfId="295" tableBorderDxfId="294">
  <autoFilter ref="L4:L14" xr:uid="{9FF8B7B3-1927-4C1B-9620-39C143E41C05}"/>
  <tableColumns count="1">
    <tableColumn id="1" xr3:uid="{E13A5F09-CCC9-4565-AEA4-007265466D30}" name="自然採光" dataDxfId="29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E276FC7-77C2-4EF6-95A2-34557D85B29C}" name="テーブル12" displayName="テーブル12" ref="E16:E22" totalsRowShown="0" headerRowDxfId="292" dataDxfId="291" tableBorderDxfId="290">
  <autoFilter ref="E16:E22" xr:uid="{4B106B36-A8F1-4CF3-BF45-304043906D44}"/>
  <tableColumns count="1">
    <tableColumn id="1" xr3:uid="{42730D40-BF4E-40BB-9596-AA8FA4845311}" name="高効率空調機" dataDxfId="289"/>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8" Type="http://schemas.openxmlformats.org/officeDocument/2006/relationships/table" Target="../tables/table44.xml"/><Relationship Id="rId3" Type="http://schemas.openxmlformats.org/officeDocument/2006/relationships/table" Target="../tables/table39.xml"/><Relationship Id="rId7" Type="http://schemas.openxmlformats.org/officeDocument/2006/relationships/table" Target="../tables/table4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2.xml"/><Relationship Id="rId5" Type="http://schemas.openxmlformats.org/officeDocument/2006/relationships/table" Target="../tables/table41.xml"/><Relationship Id="rId4" Type="http://schemas.openxmlformats.org/officeDocument/2006/relationships/table" Target="../tables/table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599D8-3B48-4294-A830-7D532665D5E2}">
  <sheetPr>
    <pageSetUpPr fitToPage="1"/>
  </sheetPr>
  <dimension ref="B2:M88"/>
  <sheetViews>
    <sheetView topLeftCell="M1" workbookViewId="0">
      <selection activeCell="F18" sqref="F18"/>
    </sheetView>
  </sheetViews>
  <sheetFormatPr defaultColWidth="9" defaultRowHeight="14.25" outlineLevelCol="1" x14ac:dyDescent="0.25"/>
  <cols>
    <col min="1" max="1" width="2.625" style="751" customWidth="1"/>
    <col min="2" max="2" width="27.75" style="751" hidden="1" customWidth="1" outlineLevel="1"/>
    <col min="3" max="3" width="12.5" style="751" hidden="1" customWidth="1" outlineLevel="1"/>
    <col min="4" max="4" width="14.625" style="751" hidden="1" customWidth="1" outlineLevel="1"/>
    <col min="5" max="5" width="31.875" style="751" hidden="1" customWidth="1" outlineLevel="1"/>
    <col min="6" max="6" width="28.75" style="751" hidden="1" customWidth="1" outlineLevel="1"/>
    <col min="7" max="7" width="28.25" style="751" hidden="1" customWidth="1" outlineLevel="1"/>
    <col min="8" max="8" width="19.875" style="751" hidden="1" customWidth="1" outlineLevel="1"/>
    <col min="9" max="9" width="24.75" style="751" hidden="1" customWidth="1" outlineLevel="1"/>
    <col min="10" max="10" width="24" style="751" hidden="1" customWidth="1" outlineLevel="1"/>
    <col min="11" max="11" width="25" style="751" hidden="1" customWidth="1" outlineLevel="1"/>
    <col min="12" max="12" width="19.25" style="751" hidden="1" customWidth="1" outlineLevel="1"/>
    <col min="13" max="13" width="9" style="751" collapsed="1"/>
    <col min="14" max="16384" width="9" style="751"/>
  </cols>
  <sheetData>
    <row r="2" spans="2:12" ht="15.75" x14ac:dyDescent="0.25">
      <c r="B2" s="759" t="s">
        <v>1154</v>
      </c>
      <c r="D2" s="759" t="s">
        <v>1522</v>
      </c>
    </row>
    <row r="4" spans="2:12" ht="14.25" customHeight="1" x14ac:dyDescent="0.25">
      <c r="B4" s="1536" t="s">
        <v>90</v>
      </c>
      <c r="C4" s="1537"/>
      <c r="D4" s="756" t="s">
        <v>1312</v>
      </c>
      <c r="E4" s="797" t="s">
        <v>1374</v>
      </c>
      <c r="F4" s="797" t="s">
        <v>1155</v>
      </c>
      <c r="G4" s="797" t="s">
        <v>1156</v>
      </c>
      <c r="H4" s="797" t="s">
        <v>1157</v>
      </c>
      <c r="I4" s="797" t="s">
        <v>1158</v>
      </c>
      <c r="J4" s="797" t="s">
        <v>1159</v>
      </c>
      <c r="K4" s="797" t="s">
        <v>1190</v>
      </c>
      <c r="L4" s="797" t="s">
        <v>1160</v>
      </c>
    </row>
    <row r="5" spans="2:12" x14ac:dyDescent="0.25">
      <c r="B5" s="1538"/>
      <c r="C5" s="1539"/>
      <c r="D5" s="1534" t="s">
        <v>1161</v>
      </c>
      <c r="E5" s="794" t="s">
        <v>1162</v>
      </c>
      <c r="F5" s="794" t="s">
        <v>1167</v>
      </c>
      <c r="G5" s="794" t="s">
        <v>1170</v>
      </c>
      <c r="H5" s="794" t="s">
        <v>1175</v>
      </c>
      <c r="I5" s="794" t="s">
        <v>1178</v>
      </c>
      <c r="J5" s="794" t="s">
        <v>1179</v>
      </c>
      <c r="K5" s="794" t="s">
        <v>1181</v>
      </c>
      <c r="L5" s="794" t="s">
        <v>1185</v>
      </c>
    </row>
    <row r="6" spans="2:12" x14ac:dyDescent="0.25">
      <c r="B6" s="1538"/>
      <c r="C6" s="1539"/>
      <c r="D6" s="1534"/>
      <c r="E6" s="795" t="s">
        <v>1163</v>
      </c>
      <c r="F6" s="795" t="s">
        <v>1168</v>
      </c>
      <c r="G6" s="795" t="s">
        <v>1171</v>
      </c>
      <c r="H6" s="795" t="s">
        <v>1176</v>
      </c>
      <c r="I6" s="795" t="s">
        <v>665</v>
      </c>
      <c r="J6" s="795" t="s">
        <v>1180</v>
      </c>
      <c r="K6" s="795" t="s">
        <v>1182</v>
      </c>
      <c r="L6" s="795" t="s">
        <v>1186</v>
      </c>
    </row>
    <row r="7" spans="2:12" x14ac:dyDescent="0.25">
      <c r="B7" s="1538"/>
      <c r="C7" s="1539"/>
      <c r="D7" s="1534"/>
      <c r="E7" s="794" t="s">
        <v>1164</v>
      </c>
      <c r="F7" s="794" t="s">
        <v>1169</v>
      </c>
      <c r="G7" s="794" t="s">
        <v>1172</v>
      </c>
      <c r="H7" s="794" t="s">
        <v>1177</v>
      </c>
      <c r="I7" s="794" t="s">
        <v>1274</v>
      </c>
      <c r="J7" s="755"/>
      <c r="K7" s="794" t="s">
        <v>1183</v>
      </c>
      <c r="L7" s="794" t="s">
        <v>1523</v>
      </c>
    </row>
    <row r="8" spans="2:12" x14ac:dyDescent="0.25">
      <c r="B8" s="1538"/>
      <c r="C8" s="1539"/>
      <c r="D8" s="1534"/>
      <c r="E8" s="795" t="s">
        <v>1165</v>
      </c>
      <c r="F8" s="803"/>
      <c r="G8" s="795" t="s">
        <v>1173</v>
      </c>
      <c r="H8" s="755"/>
      <c r="I8" s="755"/>
      <c r="J8" s="755"/>
      <c r="K8" s="795" t="s">
        <v>1532</v>
      </c>
      <c r="L8" s="795" t="s">
        <v>1524</v>
      </c>
    </row>
    <row r="9" spans="2:12" x14ac:dyDescent="0.25">
      <c r="B9" s="1538"/>
      <c r="C9" s="1539"/>
      <c r="D9" s="1534"/>
      <c r="E9" s="794" t="s">
        <v>1166</v>
      </c>
      <c r="F9" s="800"/>
      <c r="G9" s="794" t="s">
        <v>1174</v>
      </c>
      <c r="H9" s="755"/>
      <c r="I9" s="755"/>
      <c r="J9" s="755"/>
      <c r="K9" s="794" t="s">
        <v>1184</v>
      </c>
      <c r="L9" s="794" t="s">
        <v>1188</v>
      </c>
    </row>
    <row r="10" spans="2:12" x14ac:dyDescent="0.25">
      <c r="B10" s="1538"/>
      <c r="C10" s="1539"/>
      <c r="D10" s="1526"/>
      <c r="E10" s="802"/>
      <c r="F10" s="800"/>
      <c r="G10" s="804"/>
      <c r="H10" s="755"/>
      <c r="I10" s="755"/>
      <c r="J10" s="755"/>
      <c r="K10" s="755"/>
      <c r="L10" s="795" t="s">
        <v>1525</v>
      </c>
    </row>
    <row r="11" spans="2:12" x14ac:dyDescent="0.25">
      <c r="B11" s="1538"/>
      <c r="C11" s="1539"/>
      <c r="D11" s="1526"/>
      <c r="E11" s="799"/>
      <c r="F11" s="800"/>
      <c r="G11" s="798"/>
      <c r="H11" s="755"/>
      <c r="I11" s="755"/>
      <c r="J11" s="755"/>
      <c r="K11" s="755"/>
      <c r="L11" s="794" t="s">
        <v>162</v>
      </c>
    </row>
    <row r="12" spans="2:12" x14ac:dyDescent="0.25">
      <c r="B12" s="1540"/>
      <c r="C12" s="1541"/>
      <c r="D12" s="1526"/>
      <c r="E12" s="799"/>
      <c r="F12" s="801"/>
      <c r="G12" s="799"/>
      <c r="H12" s="755"/>
      <c r="I12" s="755"/>
      <c r="J12" s="755"/>
      <c r="K12" s="755"/>
      <c r="L12" s="795" t="s">
        <v>1526</v>
      </c>
    </row>
    <row r="13" spans="2:12" x14ac:dyDescent="0.25">
      <c r="L13" s="795" t="s">
        <v>1527</v>
      </c>
    </row>
    <row r="14" spans="2:12" ht="15" customHeight="1" x14ac:dyDescent="0.25">
      <c r="B14" s="1534" t="s">
        <v>1191</v>
      </c>
      <c r="C14" s="1535"/>
      <c r="D14" s="757" t="s">
        <v>1313</v>
      </c>
      <c r="E14" s="754" t="s">
        <v>1192</v>
      </c>
      <c r="F14" s="754" t="s">
        <v>1193</v>
      </c>
      <c r="L14" s="795" t="s">
        <v>1528</v>
      </c>
    </row>
    <row r="16" spans="2:12" ht="14.25" customHeight="1" x14ac:dyDescent="0.25">
      <c r="B16" s="1527" t="s">
        <v>411</v>
      </c>
      <c r="C16" s="1527" t="s">
        <v>1194</v>
      </c>
      <c r="D16" s="761" t="s">
        <v>1314</v>
      </c>
      <c r="E16" s="797" t="s">
        <v>1195</v>
      </c>
      <c r="F16" s="797" t="s">
        <v>1276</v>
      </c>
      <c r="G16" s="797" t="s">
        <v>1196</v>
      </c>
      <c r="H16" s="797" t="s">
        <v>1541</v>
      </c>
      <c r="I16" s="797" t="s">
        <v>1197</v>
      </c>
      <c r="J16" s="797" t="s">
        <v>1198</v>
      </c>
      <c r="K16" s="797" t="s">
        <v>1199</v>
      </c>
    </row>
    <row r="17" spans="2:11" x14ac:dyDescent="0.25">
      <c r="B17" s="1528"/>
      <c r="C17" s="1528"/>
      <c r="D17" s="1527" t="s">
        <v>1270</v>
      </c>
      <c r="E17" s="794" t="s">
        <v>1275</v>
      </c>
      <c r="F17" s="794" t="s">
        <v>1204</v>
      </c>
      <c r="G17" s="794" t="s">
        <v>1215</v>
      </c>
      <c r="H17" s="794" t="s">
        <v>1219</v>
      </c>
      <c r="I17" s="794" t="s">
        <v>1222</v>
      </c>
      <c r="J17" s="794" t="s">
        <v>1232</v>
      </c>
      <c r="K17" s="794" t="s">
        <v>1236</v>
      </c>
    </row>
    <row r="18" spans="2:11" x14ac:dyDescent="0.25">
      <c r="B18" s="1528"/>
      <c r="C18" s="1528"/>
      <c r="D18" s="1528"/>
      <c r="E18" s="795" t="s">
        <v>1200</v>
      </c>
      <c r="F18" s="795" t="s">
        <v>1205</v>
      </c>
      <c r="G18" s="795" t="s">
        <v>1216</v>
      </c>
      <c r="H18" s="795" t="s">
        <v>1542</v>
      </c>
      <c r="I18" s="795" t="s">
        <v>1223</v>
      </c>
      <c r="J18" s="795" t="s">
        <v>1233</v>
      </c>
      <c r="K18" s="795" t="s">
        <v>1237</v>
      </c>
    </row>
    <row r="19" spans="2:11" x14ac:dyDescent="0.25">
      <c r="B19" s="1528"/>
      <c r="C19" s="1528"/>
      <c r="D19" s="1528"/>
      <c r="E19" s="794" t="s">
        <v>1201</v>
      </c>
      <c r="F19" s="794" t="s">
        <v>1206</v>
      </c>
      <c r="G19" s="794" t="s">
        <v>1217</v>
      </c>
      <c r="H19" s="794" t="s">
        <v>1220</v>
      </c>
      <c r="I19" s="794" t="s">
        <v>1224</v>
      </c>
      <c r="J19" s="794" t="s">
        <v>1234</v>
      </c>
      <c r="K19" s="794" t="s">
        <v>1238</v>
      </c>
    </row>
    <row r="20" spans="2:11" x14ac:dyDescent="0.25">
      <c r="B20" s="1528"/>
      <c r="C20" s="1528"/>
      <c r="D20" s="1528"/>
      <c r="E20" s="795" t="s">
        <v>954</v>
      </c>
      <c r="F20" s="795" t="s">
        <v>1207</v>
      </c>
      <c r="G20" s="795" t="s">
        <v>1218</v>
      </c>
      <c r="H20" s="795" t="s">
        <v>1221</v>
      </c>
      <c r="I20" s="795" t="s">
        <v>1225</v>
      </c>
      <c r="J20" s="795" t="s">
        <v>1235</v>
      </c>
      <c r="K20" s="795" t="s">
        <v>1239</v>
      </c>
    </row>
    <row r="21" spans="2:11" x14ac:dyDescent="0.25">
      <c r="B21" s="1528"/>
      <c r="C21" s="1528"/>
      <c r="D21" s="1528"/>
      <c r="E21" s="794" t="s">
        <v>1202</v>
      </c>
      <c r="F21" s="794" t="s">
        <v>1208</v>
      </c>
      <c r="G21" s="753"/>
      <c r="H21" s="753"/>
      <c r="I21" s="794" t="s">
        <v>1226</v>
      </c>
      <c r="J21" s="753"/>
      <c r="K21" s="753"/>
    </row>
    <row r="22" spans="2:11" x14ac:dyDescent="0.25">
      <c r="B22" s="1528"/>
      <c r="C22" s="1528"/>
      <c r="D22" s="1528"/>
      <c r="E22" s="795" t="s">
        <v>1203</v>
      </c>
      <c r="F22" s="795" t="s">
        <v>1209</v>
      </c>
      <c r="G22" s="753"/>
      <c r="H22" s="753"/>
      <c r="I22" s="795" t="s">
        <v>1227</v>
      </c>
      <c r="J22" s="753"/>
      <c r="K22" s="753"/>
    </row>
    <row r="23" spans="2:11" x14ac:dyDescent="0.25">
      <c r="B23" s="1528"/>
      <c r="C23" s="1528"/>
      <c r="D23" s="1528"/>
      <c r="E23" s="753"/>
      <c r="F23" s="794" t="s">
        <v>1210</v>
      </c>
      <c r="G23" s="753"/>
      <c r="H23" s="753"/>
      <c r="I23" s="794" t="s">
        <v>1228</v>
      </c>
      <c r="J23" s="753"/>
      <c r="K23" s="753"/>
    </row>
    <row r="24" spans="2:11" x14ac:dyDescent="0.25">
      <c r="B24" s="1528"/>
      <c r="C24" s="1528"/>
      <c r="D24" s="1528"/>
      <c r="E24" s="753"/>
      <c r="F24" s="795" t="s">
        <v>1211</v>
      </c>
      <c r="G24" s="753"/>
      <c r="H24" s="753"/>
      <c r="I24" s="795" t="s">
        <v>1229</v>
      </c>
      <c r="J24" s="753"/>
      <c r="K24" s="753"/>
    </row>
    <row r="25" spans="2:11" x14ac:dyDescent="0.25">
      <c r="B25" s="1528"/>
      <c r="C25" s="1528"/>
      <c r="D25" s="1528"/>
      <c r="E25" s="753"/>
      <c r="F25" s="794" t="s">
        <v>1212</v>
      </c>
      <c r="G25" s="753"/>
      <c r="H25" s="753"/>
      <c r="I25" s="794" t="s">
        <v>1230</v>
      </c>
      <c r="J25" s="753"/>
      <c r="K25" s="753"/>
    </row>
    <row r="26" spans="2:11" x14ac:dyDescent="0.25">
      <c r="B26" s="1528"/>
      <c r="C26" s="1528"/>
      <c r="D26" s="1528"/>
      <c r="E26" s="753"/>
      <c r="F26" s="795" t="s">
        <v>1213</v>
      </c>
      <c r="G26" s="753"/>
      <c r="H26" s="753"/>
      <c r="I26" s="795" t="s">
        <v>1231</v>
      </c>
      <c r="J26" s="753"/>
      <c r="K26" s="753"/>
    </row>
    <row r="27" spans="2:11" x14ac:dyDescent="0.25">
      <c r="B27" s="1529"/>
      <c r="C27" s="1529"/>
      <c r="D27" s="1529"/>
      <c r="E27" s="753"/>
      <c r="F27" s="794" t="s">
        <v>1214</v>
      </c>
      <c r="G27" s="753"/>
      <c r="H27" s="753"/>
      <c r="I27" s="753"/>
      <c r="J27" s="753"/>
      <c r="K27" s="753"/>
    </row>
    <row r="29" spans="2:11" x14ac:dyDescent="0.25">
      <c r="B29" s="1526" t="s">
        <v>411</v>
      </c>
      <c r="C29" s="1530" t="s">
        <v>1250</v>
      </c>
      <c r="D29" s="758" t="s">
        <v>1315</v>
      </c>
      <c r="E29" s="797" t="s">
        <v>1240</v>
      </c>
      <c r="F29" s="797" t="s">
        <v>1241</v>
      </c>
      <c r="G29" s="797" t="s">
        <v>1242</v>
      </c>
    </row>
    <row r="30" spans="2:11" x14ac:dyDescent="0.25">
      <c r="B30" s="1526"/>
      <c r="C30" s="1526"/>
      <c r="D30" s="1527" t="s">
        <v>1270</v>
      </c>
      <c r="E30" s="794" t="s">
        <v>1243</v>
      </c>
      <c r="F30" s="794" t="s">
        <v>1243</v>
      </c>
      <c r="G30" s="794" t="s">
        <v>1243</v>
      </c>
    </row>
    <row r="31" spans="2:11" x14ac:dyDescent="0.25">
      <c r="B31" s="1526"/>
      <c r="C31" s="1526"/>
      <c r="D31" s="1528"/>
      <c r="E31" s="927" t="s">
        <v>1244</v>
      </c>
      <c r="F31" s="927" t="s">
        <v>1244</v>
      </c>
      <c r="G31" s="927" t="s">
        <v>1244</v>
      </c>
    </row>
    <row r="32" spans="2:11" x14ac:dyDescent="0.25">
      <c r="B32" s="1526"/>
      <c r="C32" s="1526"/>
      <c r="D32" s="1528"/>
      <c r="E32" s="795" t="s">
        <v>1245</v>
      </c>
      <c r="F32" s="795" t="s">
        <v>1245</v>
      </c>
      <c r="G32" s="795" t="s">
        <v>1245</v>
      </c>
    </row>
    <row r="33" spans="2:7" x14ac:dyDescent="0.25">
      <c r="B33" s="1526"/>
      <c r="C33" s="1526"/>
      <c r="D33" s="1528"/>
      <c r="E33" s="927" t="s">
        <v>1246</v>
      </c>
      <c r="F33" s="927" t="s">
        <v>1246</v>
      </c>
      <c r="G33" s="927" t="s">
        <v>1246</v>
      </c>
    </row>
    <row r="34" spans="2:7" x14ac:dyDescent="0.25">
      <c r="B34" s="1526"/>
      <c r="C34" s="1526"/>
      <c r="D34" s="1528"/>
      <c r="E34" s="795" t="s">
        <v>1247</v>
      </c>
      <c r="F34" s="795" t="s">
        <v>1247</v>
      </c>
      <c r="G34" s="795" t="s">
        <v>1247</v>
      </c>
    </row>
    <row r="35" spans="2:7" x14ac:dyDescent="0.25">
      <c r="B35" s="1526"/>
      <c r="C35" s="1526"/>
      <c r="D35" s="1528"/>
      <c r="E35" s="927" t="s">
        <v>1248</v>
      </c>
      <c r="F35" s="927" t="s">
        <v>1248</v>
      </c>
      <c r="G35" s="927" t="s">
        <v>1248</v>
      </c>
    </row>
    <row r="36" spans="2:7" x14ac:dyDescent="0.25">
      <c r="B36" s="1526"/>
      <c r="C36" s="1526"/>
      <c r="D36" s="1528"/>
      <c r="E36" s="795" t="s">
        <v>1249</v>
      </c>
      <c r="F36" s="795" t="s">
        <v>1249</v>
      </c>
      <c r="G36" s="795" t="s">
        <v>1249</v>
      </c>
    </row>
    <row r="37" spans="2:7" x14ac:dyDescent="0.25">
      <c r="B37" s="1526"/>
      <c r="C37" s="1526"/>
      <c r="D37" s="1529"/>
      <c r="E37" s="795"/>
      <c r="F37" s="795"/>
      <c r="G37" s="795"/>
    </row>
    <row r="39" spans="2:7" ht="14.25" customHeight="1" x14ac:dyDescent="0.25">
      <c r="B39" s="1526" t="s">
        <v>411</v>
      </c>
      <c r="C39" s="1530" t="s">
        <v>1251</v>
      </c>
      <c r="D39" s="758" t="s">
        <v>1316</v>
      </c>
      <c r="E39" s="797" t="s">
        <v>1252</v>
      </c>
      <c r="F39" s="797" t="s">
        <v>1253</v>
      </c>
      <c r="G39" s="797" t="s">
        <v>1254</v>
      </c>
    </row>
    <row r="40" spans="2:7" x14ac:dyDescent="0.25">
      <c r="B40" s="1526"/>
      <c r="C40" s="1526"/>
      <c r="D40" s="1527" t="s">
        <v>1270</v>
      </c>
      <c r="E40" s="794" t="s">
        <v>1255</v>
      </c>
      <c r="F40" s="794" t="s">
        <v>1255</v>
      </c>
      <c r="G40" s="794" t="s">
        <v>552</v>
      </c>
    </row>
    <row r="41" spans="2:7" x14ac:dyDescent="0.25">
      <c r="B41" s="1526"/>
      <c r="C41" s="1526"/>
      <c r="D41" s="1528"/>
      <c r="E41" s="795" t="s">
        <v>1256</v>
      </c>
      <c r="F41" s="795" t="s">
        <v>1256</v>
      </c>
      <c r="G41" s="795" t="s">
        <v>553</v>
      </c>
    </row>
    <row r="42" spans="2:7" x14ac:dyDescent="0.25">
      <c r="B42" s="1526"/>
      <c r="C42" s="1526"/>
      <c r="D42" s="1528"/>
      <c r="E42" s="794" t="s">
        <v>1257</v>
      </c>
      <c r="F42" s="794" t="s">
        <v>1257</v>
      </c>
      <c r="G42" s="794" t="s">
        <v>554</v>
      </c>
    </row>
    <row r="43" spans="2:7" x14ac:dyDescent="0.25">
      <c r="B43" s="1526"/>
      <c r="C43" s="1526"/>
      <c r="D43" s="1528"/>
      <c r="E43" s="795" t="s">
        <v>1258</v>
      </c>
      <c r="F43" s="795" t="s">
        <v>1258</v>
      </c>
      <c r="G43" s="795" t="s">
        <v>1309</v>
      </c>
    </row>
    <row r="44" spans="2:7" x14ac:dyDescent="0.25">
      <c r="B44" s="1526"/>
      <c r="C44" s="1526"/>
      <c r="D44" s="1528"/>
      <c r="E44" s="794" t="s">
        <v>1259</v>
      </c>
      <c r="F44" s="794" t="s">
        <v>555</v>
      </c>
      <c r="G44" s="1223" t="s">
        <v>1675</v>
      </c>
    </row>
    <row r="45" spans="2:7" x14ac:dyDescent="0.25">
      <c r="B45" s="1526"/>
      <c r="C45" s="1526"/>
      <c r="D45" s="1528"/>
      <c r="E45" s="795" t="s">
        <v>1260</v>
      </c>
      <c r="F45" s="795" t="s">
        <v>1260</v>
      </c>
      <c r="G45" s="753"/>
    </row>
    <row r="46" spans="2:7" x14ac:dyDescent="0.25">
      <c r="B46" s="1526"/>
      <c r="C46" s="1526"/>
      <c r="D46" s="1529"/>
      <c r="E46" s="794" t="s">
        <v>1261</v>
      </c>
      <c r="F46" s="794" t="s">
        <v>1261</v>
      </c>
      <c r="G46" s="753"/>
    </row>
    <row r="48" spans="2:7" x14ac:dyDescent="0.25">
      <c r="B48" s="1527" t="s">
        <v>411</v>
      </c>
      <c r="C48" s="1531" t="s">
        <v>1262</v>
      </c>
      <c r="D48" s="784" t="s">
        <v>1317</v>
      </c>
      <c r="E48" s="806" t="s">
        <v>1263</v>
      </c>
      <c r="F48" s="806" t="s">
        <v>1264</v>
      </c>
      <c r="G48" s="806" t="s">
        <v>1265</v>
      </c>
    </row>
    <row r="49" spans="2:7" x14ac:dyDescent="0.25">
      <c r="B49" s="1528"/>
      <c r="C49" s="1532"/>
      <c r="D49" s="1527" t="s">
        <v>1270</v>
      </c>
      <c r="E49" s="796" t="s">
        <v>1282</v>
      </c>
      <c r="F49" s="796" t="s">
        <v>1282</v>
      </c>
      <c r="G49" s="796" t="s">
        <v>1282</v>
      </c>
    </row>
    <row r="50" spans="2:7" x14ac:dyDescent="0.25">
      <c r="B50" s="1528"/>
      <c r="C50" s="1532"/>
      <c r="D50" s="1528"/>
      <c r="E50" s="805" t="s">
        <v>1283</v>
      </c>
      <c r="F50" s="805" t="s">
        <v>1283</v>
      </c>
      <c r="G50" s="805" t="s">
        <v>1283</v>
      </c>
    </row>
    <row r="51" spans="2:7" x14ac:dyDescent="0.25">
      <c r="B51" s="1528"/>
      <c r="C51" s="1532"/>
      <c r="D51" s="1528"/>
      <c r="E51" s="796" t="s">
        <v>1284</v>
      </c>
      <c r="F51" s="796" t="s">
        <v>1284</v>
      </c>
      <c r="G51" s="796" t="s">
        <v>1284</v>
      </c>
    </row>
    <row r="52" spans="2:7" x14ac:dyDescent="0.25">
      <c r="B52" s="1528"/>
      <c r="C52" s="1532"/>
      <c r="D52" s="1528"/>
      <c r="E52" s="805" t="s">
        <v>1285</v>
      </c>
      <c r="F52" s="805" t="s">
        <v>1285</v>
      </c>
      <c r="G52" s="805" t="s">
        <v>1285</v>
      </c>
    </row>
    <row r="53" spans="2:7" x14ac:dyDescent="0.25">
      <c r="B53" s="1528"/>
      <c r="C53" s="1532"/>
      <c r="D53" s="1528"/>
      <c r="E53" s="796" t="s">
        <v>1286</v>
      </c>
      <c r="F53" s="796" t="s">
        <v>1286</v>
      </c>
      <c r="G53" s="796" t="s">
        <v>1286</v>
      </c>
    </row>
    <row r="54" spans="2:7" x14ac:dyDescent="0.25">
      <c r="B54" s="1528"/>
      <c r="C54" s="1532"/>
      <c r="D54" s="1528"/>
      <c r="E54" s="805" t="s">
        <v>1287</v>
      </c>
      <c r="F54" s="805" t="s">
        <v>1287</v>
      </c>
      <c r="G54" s="805" t="s">
        <v>1287</v>
      </c>
    </row>
    <row r="55" spans="2:7" s="763" customFormat="1" x14ac:dyDescent="0.25">
      <c r="B55" s="1528"/>
      <c r="C55" s="1532"/>
      <c r="D55" s="1528"/>
      <c r="E55" s="796" t="s">
        <v>1288</v>
      </c>
      <c r="F55" s="796" t="s">
        <v>1288</v>
      </c>
      <c r="G55" s="796" t="s">
        <v>1288</v>
      </c>
    </row>
    <row r="56" spans="2:7" s="763" customFormat="1" x14ac:dyDescent="0.25">
      <c r="B56" s="1528"/>
      <c r="C56" s="1532"/>
      <c r="D56" s="1528"/>
      <c r="E56" s="805" t="s">
        <v>1289</v>
      </c>
      <c r="F56" s="805" t="s">
        <v>1289</v>
      </c>
      <c r="G56" s="805" t="s">
        <v>1289</v>
      </c>
    </row>
    <row r="57" spans="2:7" s="763" customFormat="1" x14ac:dyDescent="0.25">
      <c r="B57" s="1528"/>
      <c r="C57" s="1532"/>
      <c r="D57" s="1528"/>
      <c r="E57" s="796" t="s">
        <v>1290</v>
      </c>
      <c r="F57" s="796" t="s">
        <v>1290</v>
      </c>
      <c r="G57" s="796" t="s">
        <v>1290</v>
      </c>
    </row>
    <row r="58" spans="2:7" s="763" customFormat="1" x14ac:dyDescent="0.25">
      <c r="B58" s="1528"/>
      <c r="C58" s="1532"/>
      <c r="D58" s="1528"/>
      <c r="E58" s="805" t="s">
        <v>1291</v>
      </c>
      <c r="F58" s="805" t="s">
        <v>1291</v>
      </c>
      <c r="G58" s="805" t="s">
        <v>1291</v>
      </c>
    </row>
    <row r="59" spans="2:7" x14ac:dyDescent="0.25">
      <c r="B59" s="1528"/>
      <c r="C59" s="1532"/>
      <c r="D59" s="1528"/>
      <c r="E59" s="796" t="s">
        <v>1292</v>
      </c>
      <c r="F59" s="796" t="s">
        <v>1292</v>
      </c>
      <c r="G59" s="796" t="s">
        <v>1292</v>
      </c>
    </row>
    <row r="60" spans="2:7" s="785" customFormat="1" x14ac:dyDescent="0.25">
      <c r="B60" s="1529"/>
      <c r="C60" s="1533"/>
      <c r="D60" s="1529"/>
      <c r="E60" s="807" t="s">
        <v>1356</v>
      </c>
      <c r="F60" s="807" t="s">
        <v>1356</v>
      </c>
      <c r="G60" s="807" t="s">
        <v>1356</v>
      </c>
    </row>
    <row r="62" spans="2:7" x14ac:dyDescent="0.25">
      <c r="B62" s="1526" t="s">
        <v>411</v>
      </c>
      <c r="C62" s="1530" t="s">
        <v>1273</v>
      </c>
      <c r="D62" s="758" t="s">
        <v>1318</v>
      </c>
      <c r="E62" s="797" t="s">
        <v>1266</v>
      </c>
      <c r="F62" s="797" t="s">
        <v>1267</v>
      </c>
      <c r="G62" s="797" t="s">
        <v>1268</v>
      </c>
    </row>
    <row r="63" spans="2:7" x14ac:dyDescent="0.25">
      <c r="B63" s="1526"/>
      <c r="C63" s="1526"/>
      <c r="D63" s="1526" t="s">
        <v>1270</v>
      </c>
      <c r="E63" s="794" t="s">
        <v>1311</v>
      </c>
      <c r="F63" s="794" t="s">
        <v>1311</v>
      </c>
      <c r="G63" s="794" t="s">
        <v>1311</v>
      </c>
    </row>
    <row r="64" spans="2:7" x14ac:dyDescent="0.25">
      <c r="B64" s="1526"/>
      <c r="C64" s="1526"/>
      <c r="D64" s="1526"/>
      <c r="E64" s="795" t="s">
        <v>1277</v>
      </c>
      <c r="F64" s="795" t="s">
        <v>1277</v>
      </c>
      <c r="G64" s="795" t="s">
        <v>1277</v>
      </c>
    </row>
    <row r="65" spans="2:8" x14ac:dyDescent="0.25">
      <c r="B65" s="1526"/>
      <c r="C65" s="1526"/>
      <c r="D65" s="1526"/>
      <c r="E65" s="794" t="s">
        <v>1278</v>
      </c>
      <c r="F65" s="794" t="s">
        <v>1278</v>
      </c>
      <c r="G65" s="794" t="s">
        <v>1278</v>
      </c>
    </row>
    <row r="66" spans="2:8" x14ac:dyDescent="0.25">
      <c r="B66" s="1526"/>
      <c r="C66" s="1526"/>
      <c r="D66" s="1526"/>
      <c r="E66" s="795" t="s">
        <v>1279</v>
      </c>
      <c r="F66" s="795" t="s">
        <v>1279</v>
      </c>
      <c r="G66" s="795" t="s">
        <v>1279</v>
      </c>
    </row>
    <row r="67" spans="2:8" x14ac:dyDescent="0.25">
      <c r="B67" s="1526"/>
      <c r="C67" s="1526"/>
      <c r="D67" s="1526"/>
      <c r="E67" s="794" t="s">
        <v>1280</v>
      </c>
      <c r="F67" s="794" t="s">
        <v>116</v>
      </c>
      <c r="G67" s="794" t="s">
        <v>116</v>
      </c>
    </row>
    <row r="68" spans="2:8" x14ac:dyDescent="0.25">
      <c r="B68" s="1526"/>
      <c r="C68" s="1526"/>
      <c r="D68" s="1526"/>
      <c r="E68" s="795" t="s">
        <v>1281</v>
      </c>
      <c r="F68" s="795" t="s">
        <v>117</v>
      </c>
      <c r="G68" s="795" t="s">
        <v>117</v>
      </c>
    </row>
    <row r="70" spans="2:8" x14ac:dyDescent="0.25">
      <c r="B70" s="760" t="s">
        <v>1586</v>
      </c>
      <c r="C70" s="760" t="s">
        <v>149</v>
      </c>
      <c r="D70" s="758" t="s">
        <v>1319</v>
      </c>
      <c r="E70" s="764" t="s">
        <v>1269</v>
      </c>
      <c r="F70" s="764" t="s">
        <v>1535</v>
      </c>
    </row>
    <row r="72" spans="2:8" x14ac:dyDescent="0.25">
      <c r="B72" s="1526" t="s">
        <v>475</v>
      </c>
      <c r="C72" s="1526" t="s">
        <v>151</v>
      </c>
      <c r="D72" s="762" t="s">
        <v>1320</v>
      </c>
      <c r="E72" s="808" t="s">
        <v>143</v>
      </c>
      <c r="F72" s="808" t="s">
        <v>147</v>
      </c>
      <c r="G72" s="808" t="s">
        <v>1293</v>
      </c>
      <c r="H72" s="808" t="s">
        <v>1294</v>
      </c>
    </row>
    <row r="73" spans="2:8" x14ac:dyDescent="0.25">
      <c r="B73" s="1526"/>
      <c r="C73" s="1526"/>
      <c r="D73" s="1526" t="s">
        <v>1270</v>
      </c>
      <c r="E73" s="794" t="s">
        <v>1295</v>
      </c>
      <c r="F73" s="794" t="s">
        <v>1295</v>
      </c>
      <c r="G73" s="794" t="s">
        <v>1295</v>
      </c>
      <c r="H73" s="794" t="s">
        <v>1295</v>
      </c>
    </row>
    <row r="74" spans="2:8" x14ac:dyDescent="0.25">
      <c r="B74" s="1526"/>
      <c r="C74" s="1526"/>
      <c r="D74" s="1526"/>
      <c r="E74" s="795" t="s">
        <v>1296</v>
      </c>
      <c r="F74" s="795" t="s">
        <v>1296</v>
      </c>
      <c r="G74" s="795" t="s">
        <v>1296</v>
      </c>
      <c r="H74" s="795" t="s">
        <v>1296</v>
      </c>
    </row>
    <row r="75" spans="2:8" x14ac:dyDescent="0.25">
      <c r="B75" s="1526"/>
      <c r="C75" s="1526"/>
      <c r="D75" s="1526"/>
      <c r="E75" s="794" t="s">
        <v>1297</v>
      </c>
      <c r="F75" s="794" t="s">
        <v>1297</v>
      </c>
      <c r="G75" s="794" t="s">
        <v>1297</v>
      </c>
      <c r="H75" s="794" t="s">
        <v>1297</v>
      </c>
    </row>
    <row r="76" spans="2:8" x14ac:dyDescent="0.25">
      <c r="B76" s="1526"/>
      <c r="C76" s="1526"/>
      <c r="D76" s="1526"/>
      <c r="E76" s="795" t="s">
        <v>1298</v>
      </c>
      <c r="F76" s="795" t="s">
        <v>1298</v>
      </c>
      <c r="G76" s="795" t="s">
        <v>1298</v>
      </c>
      <c r="H76" s="795" t="s">
        <v>1298</v>
      </c>
    </row>
    <row r="78" spans="2:8" x14ac:dyDescent="0.25">
      <c r="B78" s="1527" t="s">
        <v>1299</v>
      </c>
      <c r="C78" s="1527" t="s">
        <v>154</v>
      </c>
      <c r="D78" s="784" t="s">
        <v>1321</v>
      </c>
      <c r="E78" s="809" t="s">
        <v>970</v>
      </c>
      <c r="F78" s="809" t="s">
        <v>971</v>
      </c>
      <c r="G78" s="809" t="s">
        <v>1300</v>
      </c>
      <c r="H78" s="809" t="s">
        <v>969</v>
      </c>
    </row>
    <row r="79" spans="2:8" x14ac:dyDescent="0.25">
      <c r="B79" s="1528"/>
      <c r="C79" s="1528"/>
      <c r="D79" s="1527" t="s">
        <v>1270</v>
      </c>
      <c r="E79" s="796" t="s">
        <v>1301</v>
      </c>
      <c r="F79" s="796" t="s">
        <v>1301</v>
      </c>
      <c r="G79" s="796" t="s">
        <v>1301</v>
      </c>
      <c r="H79" s="796" t="s">
        <v>1301</v>
      </c>
    </row>
    <row r="80" spans="2:8" x14ac:dyDescent="0.25">
      <c r="B80" s="1528"/>
      <c r="C80" s="1528"/>
      <c r="D80" s="1528"/>
      <c r="E80" s="805" t="s">
        <v>1302</v>
      </c>
      <c r="F80" s="805" t="s">
        <v>1302</v>
      </c>
      <c r="G80" s="805" t="s">
        <v>1302</v>
      </c>
      <c r="H80" s="805" t="s">
        <v>1302</v>
      </c>
    </row>
    <row r="81" spans="2:8" x14ac:dyDescent="0.25">
      <c r="B81" s="1528"/>
      <c r="C81" s="1528"/>
      <c r="D81" s="1528"/>
      <c r="E81" s="796" t="s">
        <v>1303</v>
      </c>
      <c r="F81" s="796" t="s">
        <v>1303</v>
      </c>
      <c r="G81" s="796" t="s">
        <v>1303</v>
      </c>
      <c r="H81" s="796" t="s">
        <v>1303</v>
      </c>
    </row>
    <row r="82" spans="2:8" x14ac:dyDescent="0.25">
      <c r="B82" s="1528"/>
      <c r="C82" s="1528"/>
      <c r="D82" s="1528"/>
      <c r="E82" s="805" t="s">
        <v>1304</v>
      </c>
      <c r="F82" s="805" t="s">
        <v>1304</v>
      </c>
      <c r="G82" s="805" t="s">
        <v>1304</v>
      </c>
      <c r="H82" s="805" t="s">
        <v>1304</v>
      </c>
    </row>
    <row r="83" spans="2:8" s="785" customFormat="1" x14ac:dyDescent="0.25">
      <c r="B83" s="1529"/>
      <c r="C83" s="1529"/>
      <c r="D83" s="1529"/>
      <c r="E83" s="795" t="s">
        <v>1358</v>
      </c>
      <c r="F83" s="795" t="s">
        <v>1358</v>
      </c>
      <c r="G83" s="795" t="s">
        <v>1358</v>
      </c>
      <c r="H83" s="795" t="s">
        <v>1357</v>
      </c>
    </row>
    <row r="85" spans="2:8" s="763" customFormat="1" x14ac:dyDescent="0.25">
      <c r="B85" s="1526" t="s">
        <v>1299</v>
      </c>
      <c r="C85" s="1526" t="s">
        <v>1305</v>
      </c>
      <c r="D85" s="762" t="s">
        <v>1322</v>
      </c>
      <c r="E85" s="808" t="s">
        <v>145</v>
      </c>
      <c r="F85" s="808" t="s">
        <v>148</v>
      </c>
      <c r="G85" s="808" t="s">
        <v>150</v>
      </c>
      <c r="H85" s="963" t="s">
        <v>1584</v>
      </c>
    </row>
    <row r="86" spans="2:8" s="763" customFormat="1" x14ac:dyDescent="0.25">
      <c r="B86" s="1526"/>
      <c r="C86" s="1526"/>
      <c r="D86" s="1526" t="s">
        <v>1270</v>
      </c>
      <c r="E86" s="794" t="s">
        <v>1306</v>
      </c>
      <c r="F86" s="794" t="s">
        <v>1306</v>
      </c>
      <c r="G86" s="794" t="s">
        <v>1306</v>
      </c>
      <c r="H86" s="964" t="s">
        <v>1585</v>
      </c>
    </row>
    <row r="87" spans="2:8" s="763" customFormat="1" x14ac:dyDescent="0.25">
      <c r="B87" s="1526"/>
      <c r="C87" s="1526"/>
      <c r="D87" s="1526"/>
      <c r="E87" s="795" t="s">
        <v>1307</v>
      </c>
      <c r="F87" s="795" t="s">
        <v>1307</v>
      </c>
      <c r="G87" s="795" t="s">
        <v>1307</v>
      </c>
      <c r="H87" s="965"/>
    </row>
    <row r="88" spans="2:8" s="763" customFormat="1" x14ac:dyDescent="0.25">
      <c r="B88" s="1526"/>
      <c r="C88" s="1526"/>
      <c r="D88" s="1526"/>
      <c r="E88" s="794" t="s">
        <v>1308</v>
      </c>
      <c r="F88" s="794" t="s">
        <v>1308</v>
      </c>
      <c r="G88" s="794" t="s">
        <v>1308</v>
      </c>
      <c r="H88" s="964"/>
    </row>
  </sheetData>
  <sheetProtection algorithmName="SHA-512" hashValue="pHjBcnt/ojWFOSmwCf/WV0IGhmXflI2CpbzgcseZwUb5PEnRFtGf6zAXYgTnOTX5f8RSla+cUUTT6JdfS7oleQ==" saltValue="EthDwoagLePw9MNNPsHfDQ==" spinCount="100000" sheet="1" objects="1" scenarios="1"/>
  <mergeCells count="27">
    <mergeCell ref="B14:C14"/>
    <mergeCell ref="B4:C12"/>
    <mergeCell ref="B16:B27"/>
    <mergeCell ref="C16:C27"/>
    <mergeCell ref="D5:D12"/>
    <mergeCell ref="B29:B37"/>
    <mergeCell ref="C29:C37"/>
    <mergeCell ref="B39:B46"/>
    <mergeCell ref="C39:C46"/>
    <mergeCell ref="D17:D27"/>
    <mergeCell ref="D30:D37"/>
    <mergeCell ref="D40:D46"/>
    <mergeCell ref="B62:B68"/>
    <mergeCell ref="C62:C68"/>
    <mergeCell ref="D63:D68"/>
    <mergeCell ref="B48:B60"/>
    <mergeCell ref="C48:C60"/>
    <mergeCell ref="D49:D60"/>
    <mergeCell ref="B85:B88"/>
    <mergeCell ref="C85:C88"/>
    <mergeCell ref="D86:D88"/>
    <mergeCell ref="D73:D76"/>
    <mergeCell ref="C72:C76"/>
    <mergeCell ref="B72:B76"/>
    <mergeCell ref="B78:B83"/>
    <mergeCell ref="C78:C83"/>
    <mergeCell ref="D79:D83"/>
  </mergeCells>
  <phoneticPr fontId="21"/>
  <pageMargins left="0.70866141732283472" right="0" top="0.15748031496062992" bottom="0.15748031496062992" header="0.31496062992125984" footer="0.31496062992125984"/>
  <pageSetup paperSize="8" scale="71" orientation="landscape"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Q54"/>
  <sheetViews>
    <sheetView showGridLines="0" view="pageBreakPreview" zoomScaleNormal="90" zoomScaleSheetLayoutView="100" workbookViewId="0"/>
  </sheetViews>
  <sheetFormatPr defaultColWidth="2.875" defaultRowHeight="16.5" customHeight="1" x14ac:dyDescent="0.15"/>
  <cols>
    <col min="1" max="1" width="1.875" style="467" customWidth="1"/>
    <col min="2" max="11" width="2.875" style="467"/>
    <col min="12" max="12" width="2.875" style="467" customWidth="1"/>
    <col min="13" max="14" width="2.875" style="467"/>
    <col min="15" max="15" width="5.125" style="467" customWidth="1"/>
    <col min="16" max="26" width="2.875" style="467"/>
    <col min="27" max="27" width="2.875" style="33"/>
    <col min="28" max="40" width="2.875" style="467"/>
    <col min="41" max="41" width="2.875" style="467" customWidth="1"/>
    <col min="42" max="16384" width="2.875" style="467"/>
  </cols>
  <sheetData>
    <row r="1" spans="1:43" ht="16.5" customHeight="1" x14ac:dyDescent="0.15">
      <c r="A1" s="121"/>
      <c r="B1" s="8"/>
      <c r="C1" s="48"/>
      <c r="D1" s="48"/>
      <c r="E1" s="48"/>
      <c r="F1" s="48"/>
      <c r="G1" s="48"/>
      <c r="H1" s="34"/>
      <c r="I1" s="34"/>
      <c r="J1" s="34"/>
      <c r="K1" s="34"/>
      <c r="L1" s="34"/>
      <c r="M1" s="34"/>
      <c r="N1" s="34"/>
      <c r="O1" s="34"/>
      <c r="P1" s="34"/>
      <c r="Q1" s="34"/>
      <c r="R1" s="34"/>
      <c r="S1" s="34"/>
      <c r="T1" s="34"/>
      <c r="U1" s="34"/>
      <c r="V1" s="34"/>
      <c r="W1" s="34"/>
      <c r="X1" s="34"/>
      <c r="Y1" s="34"/>
      <c r="Z1" s="34"/>
      <c r="AA1" s="34"/>
      <c r="AB1" s="16"/>
      <c r="AC1" s="121"/>
    </row>
    <row r="2" spans="1:43" ht="16.5" customHeight="1" x14ac:dyDescent="0.15">
      <c r="B2" s="20" t="s">
        <v>521</v>
      </c>
      <c r="C2" s="5"/>
      <c r="D2" s="5"/>
      <c r="E2" s="5"/>
      <c r="F2" s="5"/>
      <c r="G2" s="5"/>
      <c r="H2" s="5"/>
      <c r="I2" s="5"/>
      <c r="J2" s="5"/>
      <c r="K2" s="5"/>
      <c r="L2" s="49"/>
      <c r="M2" s="49"/>
      <c r="N2" s="5"/>
      <c r="O2" s="5"/>
      <c r="P2" s="5"/>
      <c r="Q2" s="5"/>
      <c r="R2" s="5"/>
      <c r="S2" s="5"/>
      <c r="T2" s="5"/>
      <c r="U2" s="5"/>
      <c r="V2" s="5"/>
      <c r="W2" s="5"/>
      <c r="X2" s="5"/>
      <c r="Y2" s="5"/>
      <c r="Z2" s="5"/>
      <c r="AA2" s="16"/>
      <c r="AB2" s="16"/>
    </row>
    <row r="3" spans="1:43" ht="16.5" customHeight="1" x14ac:dyDescent="0.15">
      <c r="B3" s="121"/>
      <c r="C3" s="461"/>
      <c r="D3" s="463"/>
      <c r="E3" s="463"/>
      <c r="F3" s="50"/>
      <c r="G3" s="463"/>
      <c r="H3" s="463"/>
      <c r="I3" s="463"/>
      <c r="J3" s="463"/>
      <c r="K3" s="463"/>
      <c r="L3" s="463"/>
      <c r="M3" s="462"/>
      <c r="N3" s="461"/>
      <c r="O3" s="461"/>
      <c r="P3" s="461"/>
      <c r="Q3" s="461"/>
      <c r="R3" s="461"/>
      <c r="S3" s="461"/>
      <c r="T3" s="461"/>
      <c r="U3" s="461"/>
      <c r="V3" s="461"/>
      <c r="W3" s="461"/>
      <c r="X3" s="461"/>
      <c r="Y3" s="461"/>
      <c r="Z3" s="461"/>
      <c r="AA3" s="461"/>
      <c r="AB3" s="461"/>
    </row>
    <row r="4" spans="1:43" ht="16.5" customHeight="1" x14ac:dyDescent="0.15">
      <c r="C4" s="6" t="s">
        <v>222</v>
      </c>
      <c r="D4" s="4" t="s">
        <v>515</v>
      </c>
      <c r="E4" s="463"/>
      <c r="F4" s="463"/>
      <c r="G4" s="463"/>
      <c r="H4" s="463"/>
      <c r="I4" s="463"/>
      <c r="J4" s="463"/>
      <c r="K4" s="463"/>
      <c r="L4" s="463"/>
      <c r="M4" s="462"/>
      <c r="N4" s="461"/>
      <c r="O4" s="461"/>
      <c r="P4" s="461"/>
      <c r="Q4" s="461"/>
      <c r="R4" s="461"/>
      <c r="S4" s="461"/>
      <c r="T4" s="461"/>
      <c r="U4" s="461"/>
      <c r="V4" s="461"/>
      <c r="W4" s="461"/>
      <c r="X4" s="461"/>
      <c r="Y4" s="461"/>
      <c r="Z4" s="461"/>
      <c r="AA4" s="461"/>
      <c r="AB4" s="461"/>
    </row>
    <row r="5" spans="1:43" ht="16.5" customHeight="1" x14ac:dyDescent="0.15">
      <c r="B5" s="461"/>
      <c r="C5" s="461"/>
      <c r="D5" s="463"/>
      <c r="E5" s="463"/>
      <c r="F5" s="463"/>
      <c r="G5" s="463"/>
      <c r="H5" s="463"/>
      <c r="I5" s="463"/>
      <c r="J5" s="463"/>
      <c r="K5" s="463"/>
      <c r="L5" s="463"/>
      <c r="M5" s="462"/>
      <c r="N5" s="461"/>
      <c r="O5" s="461"/>
      <c r="P5" s="461"/>
      <c r="Q5" s="461"/>
      <c r="R5" s="461"/>
      <c r="S5" s="461"/>
      <c r="T5" s="461"/>
      <c r="U5" s="461"/>
      <c r="V5" s="461"/>
      <c r="W5" s="461"/>
      <c r="X5" s="461"/>
      <c r="Y5" s="461"/>
      <c r="Z5" s="461"/>
      <c r="AA5" s="461"/>
      <c r="AB5" s="461"/>
      <c r="AC5" s="121"/>
      <c r="AD5" s="121"/>
      <c r="AQ5" s="121"/>
    </row>
    <row r="6" spans="1:43" ht="16.5" customHeight="1" x14ac:dyDescent="0.15">
      <c r="B6" s="461"/>
      <c r="C6" s="2563" t="s">
        <v>524</v>
      </c>
      <c r="D6" s="2563"/>
      <c r="E6" s="2563"/>
      <c r="F6" s="2563"/>
      <c r="G6" s="2563"/>
      <c r="H6" s="2563"/>
      <c r="I6" s="2563"/>
      <c r="J6" s="2563"/>
      <c r="K6" s="2563"/>
      <c r="L6" s="2563"/>
      <c r="M6" s="2563"/>
      <c r="N6" s="2563"/>
      <c r="O6" s="2563"/>
      <c r="P6" s="2628" t="s">
        <v>514</v>
      </c>
      <c r="Q6" s="2628"/>
      <c r="R6" s="2628"/>
      <c r="S6" s="2628"/>
      <c r="T6" s="2628"/>
      <c r="U6" s="2628"/>
      <c r="V6" s="2628"/>
      <c r="W6" s="461"/>
      <c r="X6" s="461"/>
      <c r="Y6" s="461"/>
      <c r="Z6" s="461"/>
      <c r="AA6" s="461"/>
      <c r="AB6" s="461"/>
      <c r="AC6" s="121"/>
      <c r="AD6" s="121"/>
    </row>
    <row r="7" spans="1:43" ht="16.5" customHeight="1" x14ac:dyDescent="0.15">
      <c r="B7" s="461"/>
      <c r="C7" s="2563" t="s">
        <v>525</v>
      </c>
      <c r="D7" s="2563"/>
      <c r="E7" s="2563"/>
      <c r="F7" s="2563"/>
      <c r="G7" s="2563"/>
      <c r="H7" s="2563"/>
      <c r="I7" s="2563"/>
      <c r="J7" s="2563"/>
      <c r="K7" s="2563"/>
      <c r="L7" s="2563"/>
      <c r="M7" s="2563"/>
      <c r="N7" s="2563"/>
      <c r="O7" s="2563"/>
      <c r="P7" s="2629" t="str">
        <f>IF(入力シート!K11="","",入力シート!K11)</f>
        <v/>
      </c>
      <c r="Q7" s="2629"/>
      <c r="R7" s="2629"/>
      <c r="S7" s="2629"/>
      <c r="T7" s="2629"/>
      <c r="U7" s="2629"/>
      <c r="V7" s="2629"/>
      <c r="W7" s="461"/>
      <c r="X7" s="461"/>
      <c r="Y7" s="461"/>
      <c r="Z7" s="461"/>
      <c r="AA7" s="461"/>
      <c r="AB7" s="461"/>
      <c r="AC7" s="121"/>
      <c r="AD7" s="121"/>
    </row>
    <row r="8" spans="1:43" ht="16.5" customHeight="1" x14ac:dyDescent="0.15">
      <c r="B8" s="461"/>
      <c r="C8" s="2563" t="s">
        <v>512</v>
      </c>
      <c r="D8" s="2563"/>
      <c r="E8" s="2563"/>
      <c r="F8" s="2563"/>
      <c r="G8" s="2563"/>
      <c r="H8" s="2563"/>
      <c r="I8" s="2563"/>
      <c r="J8" s="2563"/>
      <c r="K8" s="2563"/>
      <c r="L8" s="2563"/>
      <c r="M8" s="2563"/>
      <c r="N8" s="2563"/>
      <c r="O8" s="2563"/>
      <c r="P8" s="2629" t="str">
        <f>IF(入力シート!K12="","",入力シート!K12)</f>
        <v/>
      </c>
      <c r="Q8" s="2629"/>
      <c r="R8" s="2629"/>
      <c r="S8" s="2629"/>
      <c r="T8" s="2629"/>
      <c r="U8" s="2629"/>
      <c r="V8" s="2629"/>
      <c r="W8" s="461"/>
      <c r="X8" s="461"/>
      <c r="Y8" s="461"/>
      <c r="Z8" s="461"/>
      <c r="AA8" s="461"/>
      <c r="AB8" s="461"/>
      <c r="AC8" s="121"/>
      <c r="AD8" s="121"/>
    </row>
    <row r="9" spans="1:43" ht="16.5" customHeight="1" x14ac:dyDescent="0.15">
      <c r="B9" s="461"/>
      <c r="C9" s="673"/>
      <c r="D9" s="673"/>
      <c r="E9" s="673"/>
      <c r="F9" s="673"/>
      <c r="G9" s="673"/>
      <c r="H9" s="673"/>
      <c r="I9" s="673"/>
      <c r="J9" s="673"/>
      <c r="K9" s="673"/>
      <c r="L9" s="673"/>
      <c r="M9" s="673"/>
      <c r="N9" s="673"/>
      <c r="O9" s="673"/>
      <c r="P9" s="1271"/>
      <c r="Q9" s="1271"/>
      <c r="R9" s="1271"/>
      <c r="S9" s="1271"/>
      <c r="T9" s="1271"/>
      <c r="U9" s="1271"/>
      <c r="V9" s="1271"/>
      <c r="W9" s="461"/>
      <c r="X9" s="461"/>
      <c r="Y9" s="461"/>
      <c r="Z9" s="461"/>
      <c r="AA9" s="461"/>
      <c r="AB9" s="461"/>
      <c r="AC9" s="121"/>
      <c r="AD9" s="121"/>
    </row>
    <row r="10" spans="1:43" ht="16.5" customHeight="1" x14ac:dyDescent="0.15">
      <c r="B10" s="121"/>
      <c r="C10" s="461" t="s">
        <v>1346</v>
      </c>
      <c r="D10" s="463"/>
      <c r="E10" s="463"/>
      <c r="F10" s="50"/>
      <c r="G10" s="463"/>
      <c r="H10" s="463"/>
      <c r="I10" s="463"/>
      <c r="J10" s="463"/>
      <c r="K10" s="463"/>
      <c r="L10" s="463"/>
      <c r="M10" s="462"/>
      <c r="N10" s="461"/>
      <c r="O10" s="461"/>
      <c r="P10" s="776"/>
      <c r="Q10" s="776"/>
      <c r="R10" s="776"/>
      <c r="S10" s="776"/>
      <c r="T10" s="776"/>
      <c r="U10" s="776"/>
      <c r="V10" s="776"/>
      <c r="W10" s="461"/>
      <c r="X10" s="461"/>
      <c r="Y10" s="461"/>
      <c r="Z10" s="461"/>
      <c r="AA10" s="461"/>
      <c r="AB10" s="461"/>
      <c r="AC10" s="121"/>
      <c r="AD10" s="121"/>
    </row>
    <row r="11" spans="1:43" ht="16.5" customHeight="1" x14ac:dyDescent="0.15">
      <c r="B11" s="461"/>
      <c r="C11" s="2563" t="s">
        <v>526</v>
      </c>
      <c r="D11" s="2563"/>
      <c r="E11" s="2563"/>
      <c r="F11" s="2563"/>
      <c r="G11" s="2563"/>
      <c r="H11" s="2563"/>
      <c r="I11" s="2563"/>
      <c r="J11" s="2563"/>
      <c r="K11" s="2563"/>
      <c r="L11" s="2563"/>
      <c r="M11" s="2563"/>
      <c r="N11" s="2563"/>
      <c r="O11" s="2563"/>
      <c r="P11" s="2629" t="str">
        <f>IF(入力シート!K182="","",入力シート!K182)</f>
        <v/>
      </c>
      <c r="Q11" s="2629"/>
      <c r="R11" s="2629"/>
      <c r="S11" s="2629"/>
      <c r="T11" s="2629"/>
      <c r="U11" s="2629"/>
      <c r="V11" s="2629"/>
      <c r="W11" s="461"/>
      <c r="X11" s="461"/>
      <c r="Y11" s="461"/>
      <c r="Z11" s="461"/>
      <c r="AA11" s="461"/>
      <c r="AB11" s="461"/>
      <c r="AC11" s="121"/>
      <c r="AD11" s="121"/>
    </row>
    <row r="12" spans="1:43" ht="16.5" customHeight="1" x14ac:dyDescent="0.15">
      <c r="B12" s="461"/>
      <c r="C12" s="2563" t="s">
        <v>1015</v>
      </c>
      <c r="D12" s="2563"/>
      <c r="E12" s="2563"/>
      <c r="F12" s="2563"/>
      <c r="G12" s="2563"/>
      <c r="H12" s="2563"/>
      <c r="I12" s="2563"/>
      <c r="J12" s="2563"/>
      <c r="K12" s="2563"/>
      <c r="L12" s="2563"/>
      <c r="M12" s="2563"/>
      <c r="N12" s="2563"/>
      <c r="O12" s="2563"/>
      <c r="P12" s="2629" t="str">
        <f>IF(入力シート!K183="","",入力シート!K183)</f>
        <v/>
      </c>
      <c r="Q12" s="2629"/>
      <c r="R12" s="2629"/>
      <c r="S12" s="2629"/>
      <c r="T12" s="2629"/>
      <c r="U12" s="2629"/>
      <c r="V12" s="2629"/>
      <c r="W12" s="461"/>
      <c r="X12" s="461"/>
      <c r="Y12" s="461"/>
      <c r="Z12" s="461"/>
      <c r="AA12" s="461"/>
      <c r="AB12" s="461"/>
      <c r="AC12" s="121"/>
      <c r="AD12" s="121"/>
    </row>
    <row r="13" spans="1:43" ht="16.5" customHeight="1" x14ac:dyDescent="0.15">
      <c r="B13" s="461"/>
      <c r="C13" s="2563" t="s">
        <v>1016</v>
      </c>
      <c r="D13" s="2563"/>
      <c r="E13" s="2563"/>
      <c r="F13" s="2563"/>
      <c r="G13" s="2563"/>
      <c r="H13" s="2563"/>
      <c r="I13" s="2563"/>
      <c r="J13" s="2563"/>
      <c r="K13" s="2563"/>
      <c r="L13" s="2563"/>
      <c r="M13" s="2563"/>
      <c r="N13" s="2563"/>
      <c r="O13" s="2563"/>
      <c r="P13" s="2629" t="str">
        <f>IF(入力シート!K184="","",入力シート!K184)</f>
        <v/>
      </c>
      <c r="Q13" s="2629"/>
      <c r="R13" s="2629"/>
      <c r="S13" s="2629"/>
      <c r="T13" s="2629"/>
      <c r="U13" s="2629"/>
      <c r="V13" s="2629"/>
      <c r="W13" s="461"/>
      <c r="X13" s="461"/>
      <c r="Y13" s="461"/>
      <c r="Z13" s="461"/>
      <c r="AA13" s="461"/>
      <c r="AB13" s="461"/>
      <c r="AC13" s="121"/>
      <c r="AD13" s="121"/>
    </row>
    <row r="14" spans="1:43" ht="16.5" customHeight="1" x14ac:dyDescent="0.15">
      <c r="B14" s="121"/>
      <c r="C14" s="461"/>
      <c r="D14" s="463"/>
      <c r="E14" s="463"/>
      <c r="F14" s="50"/>
      <c r="G14" s="463"/>
      <c r="H14" s="463"/>
      <c r="I14" s="463"/>
      <c r="J14" s="463"/>
      <c r="K14" s="463"/>
      <c r="L14" s="463"/>
      <c r="M14" s="462"/>
      <c r="N14" s="461"/>
      <c r="O14" s="461"/>
      <c r="P14" s="776"/>
      <c r="Q14" s="776"/>
      <c r="R14" s="776"/>
      <c r="S14" s="776"/>
      <c r="T14" s="776"/>
      <c r="U14" s="776"/>
      <c r="V14" s="776"/>
      <c r="W14" s="461"/>
      <c r="X14" s="461"/>
      <c r="Y14" s="461"/>
      <c r="Z14" s="461"/>
      <c r="AA14" s="461"/>
      <c r="AB14" s="461"/>
      <c r="AC14" s="121"/>
      <c r="AD14" s="121"/>
    </row>
    <row r="15" spans="1:43" s="121" customFormat="1" ht="16.5" customHeight="1" x14ac:dyDescent="0.15">
      <c r="B15" s="461"/>
      <c r="C15" s="819" t="s">
        <v>1347</v>
      </c>
      <c r="D15" s="673"/>
      <c r="E15" s="673"/>
      <c r="F15" s="673"/>
      <c r="G15" s="673"/>
      <c r="H15" s="673"/>
      <c r="I15" s="673"/>
      <c r="J15" s="673"/>
      <c r="K15" s="673"/>
      <c r="L15" s="673"/>
      <c r="M15" s="673"/>
      <c r="N15" s="673"/>
      <c r="O15" s="673"/>
      <c r="P15" s="1271"/>
      <c r="Q15" s="1271"/>
      <c r="R15" s="1271"/>
      <c r="S15" s="1271"/>
      <c r="T15" s="1271"/>
      <c r="U15" s="1271"/>
      <c r="V15" s="1271"/>
      <c r="W15" s="461"/>
      <c r="X15" s="461"/>
      <c r="Y15" s="461"/>
      <c r="Z15" s="4"/>
      <c r="AA15" s="461"/>
      <c r="AB15" s="461"/>
    </row>
    <row r="16" spans="1:43" ht="16.5" customHeight="1" x14ac:dyDescent="0.15">
      <c r="B16" s="461"/>
      <c r="C16" s="2563" t="s">
        <v>1017</v>
      </c>
      <c r="D16" s="2563"/>
      <c r="E16" s="2563"/>
      <c r="F16" s="2563"/>
      <c r="G16" s="2563"/>
      <c r="H16" s="2563"/>
      <c r="I16" s="2563"/>
      <c r="J16" s="2563"/>
      <c r="K16" s="2563"/>
      <c r="L16" s="2563"/>
      <c r="M16" s="2563"/>
      <c r="N16" s="2563"/>
      <c r="O16" s="2563"/>
      <c r="P16" s="2629" t="str">
        <f>IF(入力シート!K185="","",入力シート!K185)</f>
        <v/>
      </c>
      <c r="Q16" s="2629"/>
      <c r="R16" s="2629"/>
      <c r="S16" s="2629"/>
      <c r="T16" s="2629"/>
      <c r="U16" s="2629"/>
      <c r="V16" s="2629"/>
      <c r="W16" s="461"/>
      <c r="X16" s="461"/>
      <c r="Y16" s="461"/>
      <c r="Z16" s="461"/>
      <c r="AA16" s="461"/>
      <c r="AB16" s="461"/>
      <c r="AC16" s="121"/>
      <c r="AD16" s="121"/>
    </row>
    <row r="17" spans="2:32" ht="16.5" customHeight="1" x14ac:dyDescent="0.15">
      <c r="B17" s="461"/>
      <c r="C17" s="2563" t="s">
        <v>1018</v>
      </c>
      <c r="D17" s="2563"/>
      <c r="E17" s="2563"/>
      <c r="F17" s="2563"/>
      <c r="G17" s="2563"/>
      <c r="H17" s="2563"/>
      <c r="I17" s="2563"/>
      <c r="J17" s="2563"/>
      <c r="K17" s="2563"/>
      <c r="L17" s="2563"/>
      <c r="M17" s="2563"/>
      <c r="N17" s="2563"/>
      <c r="O17" s="2563"/>
      <c r="P17" s="2629" t="str">
        <f>IF(入力シート!K186="","",入力シート!K186)</f>
        <v/>
      </c>
      <c r="Q17" s="2629"/>
      <c r="R17" s="2629"/>
      <c r="S17" s="2629"/>
      <c r="T17" s="2629"/>
      <c r="U17" s="2629"/>
      <c r="V17" s="2629"/>
      <c r="W17" s="461"/>
      <c r="X17" s="461"/>
      <c r="Y17" s="461"/>
      <c r="Z17" s="461"/>
      <c r="AA17" s="461"/>
      <c r="AB17" s="461"/>
      <c r="AC17" s="121"/>
      <c r="AD17" s="121"/>
    </row>
    <row r="18" spans="2:32" ht="16.5" customHeight="1" x14ac:dyDescent="0.15">
      <c r="B18" s="461"/>
      <c r="C18" s="2563" t="s">
        <v>1019</v>
      </c>
      <c r="D18" s="2563"/>
      <c r="E18" s="2563"/>
      <c r="F18" s="2563"/>
      <c r="G18" s="2563"/>
      <c r="H18" s="2563"/>
      <c r="I18" s="2563"/>
      <c r="J18" s="2563"/>
      <c r="K18" s="2563"/>
      <c r="L18" s="2563"/>
      <c r="M18" s="2563"/>
      <c r="N18" s="2563"/>
      <c r="O18" s="2563"/>
      <c r="P18" s="2629" t="str">
        <f>IF(入力シート!K187="","",入力シート!K187)</f>
        <v/>
      </c>
      <c r="Q18" s="2629"/>
      <c r="R18" s="2629"/>
      <c r="S18" s="2629"/>
      <c r="T18" s="2629"/>
      <c r="U18" s="2629"/>
      <c r="V18" s="2629"/>
      <c r="W18" s="461"/>
      <c r="X18" s="461"/>
      <c r="Y18" s="461"/>
      <c r="Z18" s="461"/>
      <c r="AA18" s="461"/>
      <c r="AB18" s="461"/>
      <c r="AC18" s="121"/>
      <c r="AD18" s="121"/>
    </row>
    <row r="19" spans="2:32" ht="16.5" customHeight="1" x14ac:dyDescent="0.15">
      <c r="B19" s="461"/>
      <c r="C19" s="2633" t="s">
        <v>1349</v>
      </c>
      <c r="D19" s="2633"/>
      <c r="E19" s="2633"/>
      <c r="F19" s="2633"/>
      <c r="G19" s="2633"/>
      <c r="H19" s="2633"/>
      <c r="I19" s="2633"/>
      <c r="J19" s="2633"/>
      <c r="K19" s="2633"/>
      <c r="L19" s="2633"/>
      <c r="M19" s="2633"/>
      <c r="N19" s="2633"/>
      <c r="O19" s="2633"/>
      <c r="P19" s="2629" t="str">
        <f>IF(入力シート!K188="","",入力シート!K188)</f>
        <v/>
      </c>
      <c r="Q19" s="2629"/>
      <c r="R19" s="2629"/>
      <c r="S19" s="2629"/>
      <c r="T19" s="2629"/>
      <c r="U19" s="2629"/>
      <c r="V19" s="2629"/>
      <c r="W19" s="461"/>
      <c r="X19" s="461"/>
      <c r="Y19" s="461"/>
      <c r="Z19" s="461"/>
      <c r="AA19" s="461"/>
      <c r="AB19" s="461"/>
      <c r="AC19" s="121"/>
      <c r="AD19" s="121"/>
    </row>
    <row r="20" spans="2:32" ht="16.5" customHeight="1" x14ac:dyDescent="0.15">
      <c r="B20" s="121"/>
      <c r="C20" s="2630" t="s">
        <v>1351</v>
      </c>
      <c r="D20" s="2631"/>
      <c r="E20" s="2631"/>
      <c r="F20" s="2631"/>
      <c r="G20" s="2631"/>
      <c r="H20" s="2631"/>
      <c r="I20" s="2631"/>
      <c r="J20" s="2631"/>
      <c r="K20" s="2631"/>
      <c r="L20" s="2631"/>
      <c r="M20" s="2631"/>
      <c r="N20" s="2631"/>
      <c r="O20" s="2632"/>
      <c r="P20" s="2629" t="str">
        <f>IF(入力シート!K189="","",入力シート!K189)</f>
        <v/>
      </c>
      <c r="Q20" s="2629"/>
      <c r="R20" s="2629"/>
      <c r="S20" s="2629"/>
      <c r="T20" s="2629"/>
      <c r="U20" s="2629"/>
      <c r="V20" s="2629"/>
      <c r="W20" s="461"/>
      <c r="X20" s="461"/>
      <c r="Y20" s="461"/>
      <c r="Z20" s="461"/>
      <c r="AA20" s="461"/>
      <c r="AB20" s="461"/>
    </row>
    <row r="21" spans="2:32" s="1349" customFormat="1" ht="16.5" customHeight="1" x14ac:dyDescent="0.15">
      <c r="B21" s="1350"/>
      <c r="C21" s="2637" t="s">
        <v>1851</v>
      </c>
      <c r="D21" s="2637"/>
      <c r="E21" s="2637"/>
      <c r="F21" s="2637"/>
      <c r="G21" s="2637"/>
      <c r="H21" s="2637"/>
      <c r="I21" s="2637"/>
      <c r="J21" s="2637"/>
      <c r="K21" s="2637"/>
      <c r="L21" s="2637"/>
      <c r="M21" s="2637"/>
      <c r="N21" s="2637"/>
      <c r="O21" s="2637"/>
      <c r="P21" s="2638" t="str">
        <f>IF(入力シート!K190="","",入力シート!K190)</f>
        <v/>
      </c>
      <c r="Q21" s="2639"/>
      <c r="R21" s="2639"/>
      <c r="S21" s="2639"/>
      <c r="T21" s="2639"/>
      <c r="U21" s="2639"/>
      <c r="V21" s="2639"/>
      <c r="W21" s="1350"/>
      <c r="X21" s="1350"/>
      <c r="Y21" s="1350"/>
    </row>
    <row r="22" spans="2:32" s="1349" customFormat="1" ht="16.5" customHeight="1" x14ac:dyDescent="0.15">
      <c r="B22" s="1350"/>
      <c r="C22" s="2637" t="s">
        <v>1852</v>
      </c>
      <c r="D22" s="2637"/>
      <c r="E22" s="2637"/>
      <c r="F22" s="2637"/>
      <c r="G22" s="2637"/>
      <c r="H22" s="2637"/>
      <c r="I22" s="2637"/>
      <c r="J22" s="2637"/>
      <c r="K22" s="2637"/>
      <c r="L22" s="2637"/>
      <c r="M22" s="2637"/>
      <c r="N22" s="2637"/>
      <c r="O22" s="2637"/>
      <c r="P22" s="2638" t="str">
        <f>IF(入力シート!K191="","",入力シート!K191)</f>
        <v/>
      </c>
      <c r="Q22" s="2639"/>
      <c r="R22" s="2639"/>
      <c r="S22" s="2639"/>
      <c r="T22" s="2639"/>
      <c r="U22" s="2639"/>
      <c r="V22" s="2639"/>
      <c r="W22" s="1350"/>
      <c r="X22" s="1350"/>
      <c r="Y22" s="1350"/>
    </row>
    <row r="23" spans="2:32" ht="16.5" customHeight="1" x14ac:dyDescent="0.15">
      <c r="B23" s="121"/>
      <c r="C23" s="461"/>
      <c r="D23" s="463"/>
      <c r="E23" s="463"/>
      <c r="F23" s="50"/>
      <c r="G23" s="463"/>
      <c r="H23" s="463"/>
      <c r="I23" s="463"/>
      <c r="J23" s="463"/>
      <c r="K23" s="463"/>
      <c r="L23" s="463"/>
      <c r="M23" s="462"/>
      <c r="N23" s="461"/>
      <c r="O23" s="461"/>
      <c r="P23" s="461"/>
      <c r="Q23" s="461"/>
      <c r="R23" s="461"/>
      <c r="S23" s="461"/>
      <c r="T23" s="461"/>
      <c r="U23" s="461"/>
      <c r="V23" s="461"/>
      <c r="W23" s="461"/>
      <c r="X23" s="461"/>
      <c r="Y23" s="461"/>
      <c r="Z23" s="461"/>
      <c r="AA23" s="461"/>
      <c r="AB23" s="461"/>
    </row>
    <row r="24" spans="2:32" s="121" customFormat="1" ht="16.5" customHeight="1" x14ac:dyDescent="0.15">
      <c r="B24" s="461"/>
      <c r="C24" s="819" t="s">
        <v>1348</v>
      </c>
      <c r="D24" s="673"/>
      <c r="E24" s="673"/>
      <c r="F24" s="673"/>
      <c r="G24" s="673"/>
      <c r="H24" s="673"/>
      <c r="I24" s="673"/>
      <c r="J24" s="673"/>
      <c r="K24" s="673"/>
      <c r="L24" s="673"/>
      <c r="M24" s="673"/>
      <c r="N24" s="673"/>
      <c r="O24" s="673"/>
      <c r="P24" s="1271"/>
      <c r="Q24" s="1271"/>
      <c r="R24" s="1271"/>
      <c r="S24" s="1271"/>
      <c r="T24" s="1271"/>
      <c r="U24" s="1271"/>
      <c r="V24" s="1271"/>
      <c r="W24" s="461"/>
      <c r="X24" s="461"/>
      <c r="Y24" s="461"/>
      <c r="Z24" s="4"/>
      <c r="AA24" s="461"/>
      <c r="AB24" s="461"/>
    </row>
    <row r="25" spans="2:32" ht="16.5" customHeight="1" x14ac:dyDescent="0.15">
      <c r="B25" s="461"/>
      <c r="C25" s="2564" t="s">
        <v>1350</v>
      </c>
      <c r="D25" s="2635"/>
      <c r="E25" s="2635"/>
      <c r="F25" s="2635"/>
      <c r="G25" s="2635"/>
      <c r="H25" s="2635"/>
      <c r="I25" s="2635"/>
      <c r="J25" s="2635"/>
      <c r="K25" s="2635"/>
      <c r="L25" s="2635"/>
      <c r="M25" s="2635"/>
      <c r="N25" s="2635"/>
      <c r="O25" s="2636"/>
      <c r="P25" s="2634" t="str">
        <f>IF(入力シート!K192="","",入力シート!K192)</f>
        <v/>
      </c>
      <c r="Q25" s="2629"/>
      <c r="R25" s="2629"/>
      <c r="S25" s="2629"/>
      <c r="T25" s="2629"/>
      <c r="U25" s="2629"/>
      <c r="V25" s="2629"/>
      <c r="W25" s="461"/>
      <c r="X25" s="461"/>
      <c r="Y25" s="461"/>
      <c r="AA25" s="467"/>
    </row>
    <row r="26" spans="2:32" ht="16.5" customHeight="1" x14ac:dyDescent="0.15">
      <c r="B26" s="121"/>
      <c r="C26" s="2508" t="s">
        <v>1882</v>
      </c>
      <c r="D26" s="2509"/>
      <c r="E26" s="2509"/>
      <c r="F26" s="2509"/>
      <c r="G26" s="2509"/>
      <c r="H26" s="2509"/>
      <c r="I26" s="2509"/>
      <c r="J26" s="2509"/>
      <c r="K26" s="2509"/>
      <c r="L26" s="2509"/>
      <c r="M26" s="2509"/>
      <c r="N26" s="2509"/>
      <c r="O26" s="2510"/>
      <c r="P26" s="2629" t="str">
        <f>IF(入力シート!K193="","",入力シート!K193)</f>
        <v/>
      </c>
      <c r="Q26" s="2629"/>
      <c r="R26" s="2629"/>
      <c r="S26" s="2629"/>
      <c r="T26" s="2629"/>
      <c r="U26" s="2629"/>
      <c r="V26" s="2629"/>
      <c r="W26" s="461"/>
      <c r="X26" s="461"/>
      <c r="Y26" s="461"/>
      <c r="Z26" s="461"/>
      <c r="AA26" s="461"/>
      <c r="AB26" s="461"/>
    </row>
    <row r="27" spans="2:32" ht="16.5" customHeight="1" x14ac:dyDescent="0.15">
      <c r="B27" s="121"/>
      <c r="C27" s="783"/>
      <c r="D27" s="783"/>
      <c r="E27" s="783"/>
      <c r="F27" s="783"/>
      <c r="G27" s="783"/>
      <c r="H27" s="783"/>
      <c r="I27" s="783"/>
      <c r="J27" s="783"/>
      <c r="K27" s="783"/>
      <c r="L27" s="783"/>
      <c r="M27" s="783"/>
      <c r="N27" s="783"/>
      <c r="O27" s="783"/>
      <c r="P27" s="674"/>
      <c r="Q27" s="674"/>
      <c r="R27" s="674"/>
      <c r="S27" s="674"/>
      <c r="T27" s="674"/>
      <c r="U27" s="674"/>
      <c r="V27" s="674"/>
      <c r="W27" s="461"/>
      <c r="X27" s="461"/>
      <c r="Y27" s="461"/>
      <c r="Z27" s="461"/>
      <c r="AA27" s="461"/>
      <c r="AB27" s="461"/>
    </row>
    <row r="28" spans="2:32" ht="16.5" customHeight="1" x14ac:dyDescent="0.15">
      <c r="C28" s="6" t="s">
        <v>516</v>
      </c>
      <c r="D28" s="4" t="s">
        <v>236</v>
      </c>
      <c r="E28" s="463"/>
      <c r="F28" s="463"/>
      <c r="G28" s="463"/>
      <c r="H28" s="463"/>
      <c r="I28" s="463"/>
      <c r="J28" s="463"/>
      <c r="K28" s="463"/>
      <c r="L28" s="463"/>
      <c r="M28" s="462"/>
      <c r="N28" s="461"/>
      <c r="O28" s="461"/>
      <c r="P28" s="461"/>
      <c r="Q28" s="461"/>
      <c r="R28" s="461"/>
      <c r="S28" s="461"/>
      <c r="T28" s="461"/>
      <c r="U28" s="461"/>
      <c r="V28" s="461"/>
      <c r="W28" s="461"/>
      <c r="X28" s="461"/>
      <c r="Y28" s="461"/>
      <c r="Z28" s="461"/>
      <c r="AA28" s="461"/>
      <c r="AB28" s="461"/>
    </row>
    <row r="29" spans="2:32" ht="16.5" customHeight="1" x14ac:dyDescent="0.15">
      <c r="B29" s="121"/>
      <c r="C29" s="10"/>
      <c r="D29" s="11"/>
      <c r="E29" s="11"/>
      <c r="F29" s="11"/>
      <c r="G29" s="11"/>
      <c r="H29" s="11"/>
      <c r="I29" s="11"/>
      <c r="J29" s="11"/>
      <c r="K29" s="11"/>
      <c r="L29" s="12"/>
      <c r="M29" s="11"/>
      <c r="N29" s="11"/>
      <c r="O29" s="11"/>
      <c r="P29" s="11"/>
      <c r="Q29" s="7"/>
      <c r="R29" s="7"/>
      <c r="S29" s="7"/>
      <c r="T29" s="7"/>
      <c r="U29" s="7"/>
      <c r="V29" s="7"/>
      <c r="W29" s="7"/>
      <c r="X29" s="7"/>
      <c r="Y29" s="7"/>
      <c r="Z29" s="7"/>
      <c r="AA29" s="7"/>
      <c r="AB29" s="7"/>
    </row>
    <row r="30" spans="2:32" ht="16.5" customHeight="1" x14ac:dyDescent="0.15">
      <c r="B30" s="9"/>
      <c r="C30" s="2563" t="s">
        <v>578</v>
      </c>
      <c r="D30" s="2563"/>
      <c r="E30" s="2563"/>
      <c r="F30" s="2563"/>
      <c r="G30" s="2563"/>
      <c r="H30" s="2563"/>
      <c r="I30" s="2563"/>
      <c r="J30" s="2563"/>
      <c r="K30" s="2563"/>
      <c r="L30" s="2563"/>
      <c r="M30" s="2563"/>
      <c r="N30" s="2563"/>
      <c r="O30" s="2563"/>
      <c r="P30" s="2654" t="str">
        <f>IF(入力シート!K194="","",入力シート!K194)</f>
        <v/>
      </c>
      <c r="Q30" s="2654"/>
      <c r="R30" s="2654"/>
      <c r="S30" s="2654"/>
      <c r="T30" s="2654"/>
      <c r="U30" s="2654"/>
      <c r="V30" s="2654"/>
      <c r="W30" s="7"/>
      <c r="X30" s="7"/>
      <c r="Y30" s="7"/>
      <c r="Z30" s="7"/>
      <c r="AA30" s="7"/>
      <c r="AB30" s="7"/>
    </row>
    <row r="31" spans="2:32" ht="16.5" customHeight="1" x14ac:dyDescent="0.15">
      <c r="B31" s="9"/>
      <c r="C31" s="2563" t="s">
        <v>657</v>
      </c>
      <c r="D31" s="2563"/>
      <c r="E31" s="2563"/>
      <c r="F31" s="2563"/>
      <c r="G31" s="2563"/>
      <c r="H31" s="2563"/>
      <c r="I31" s="2563"/>
      <c r="J31" s="2563"/>
      <c r="K31" s="2563"/>
      <c r="L31" s="2563"/>
      <c r="M31" s="2563"/>
      <c r="N31" s="2563"/>
      <c r="O31" s="2563"/>
      <c r="P31" s="2655" t="str">
        <f>IF(P30="なし","－",IF(入力シート!K195="","",入力シート!K195))</f>
        <v/>
      </c>
      <c r="Q31" s="2656"/>
      <c r="R31" s="2656"/>
      <c r="S31" s="2656"/>
      <c r="T31" s="2656"/>
      <c r="U31" s="2656"/>
      <c r="V31" s="2657"/>
      <c r="W31" s="7"/>
      <c r="X31" s="7"/>
      <c r="Y31" s="7"/>
      <c r="Z31" s="7"/>
      <c r="AA31" s="7"/>
      <c r="AB31" s="7"/>
      <c r="AF31" s="120"/>
    </row>
    <row r="32" spans="2:32" ht="16.5" customHeight="1" x14ac:dyDescent="0.15">
      <c r="B32" s="9"/>
      <c r="C32" s="10"/>
      <c r="D32" s="11"/>
      <c r="E32" s="11"/>
      <c r="F32" s="11"/>
      <c r="G32" s="11"/>
      <c r="H32" s="11"/>
      <c r="I32" s="11"/>
      <c r="J32" s="11"/>
      <c r="K32" s="11"/>
      <c r="L32" s="12"/>
      <c r="M32" s="11"/>
      <c r="N32" s="11"/>
      <c r="O32" s="11"/>
      <c r="P32" s="11"/>
      <c r="Q32" s="7"/>
      <c r="R32" s="7"/>
      <c r="S32" s="7"/>
      <c r="T32" s="7"/>
      <c r="U32" s="7"/>
      <c r="V32" s="7"/>
      <c r="W32" s="7"/>
      <c r="X32" s="7"/>
      <c r="Y32" s="7"/>
      <c r="Z32" s="7"/>
      <c r="AA32" s="7"/>
      <c r="AB32" s="7"/>
    </row>
    <row r="33" spans="1:38" ht="16.5" customHeight="1" x14ac:dyDescent="0.15">
      <c r="B33" s="9"/>
      <c r="C33" s="2630" t="s">
        <v>1752</v>
      </c>
      <c r="D33" s="2631"/>
      <c r="E33" s="2631"/>
      <c r="F33" s="2631"/>
      <c r="G33" s="2631"/>
      <c r="H33" s="2631"/>
      <c r="I33" s="2631"/>
      <c r="J33" s="2631"/>
      <c r="K33" s="2631"/>
      <c r="L33" s="2631"/>
      <c r="M33" s="2631"/>
      <c r="N33" s="2631"/>
      <c r="O33" s="2632"/>
      <c r="P33" s="2654" t="str">
        <f>IF(入力シート!K196="","",入力シート!K196)</f>
        <v/>
      </c>
      <c r="Q33" s="2654"/>
      <c r="R33" s="2654"/>
      <c r="S33" s="2654"/>
      <c r="T33" s="2654"/>
      <c r="U33" s="2654"/>
      <c r="V33" s="2654"/>
      <c r="W33" s="10"/>
      <c r="X33" s="10"/>
      <c r="Y33" s="10"/>
      <c r="Z33" s="10"/>
      <c r="AA33" s="10"/>
      <c r="AB33" s="10"/>
      <c r="AC33" s="10"/>
      <c r="AD33" s="10"/>
      <c r="AE33" s="10"/>
      <c r="AF33" s="10"/>
    </row>
    <row r="34" spans="1:38" ht="16.5" customHeight="1" x14ac:dyDescent="0.15">
      <c r="B34" s="9"/>
      <c r="C34" s="2630" t="s">
        <v>579</v>
      </c>
      <c r="D34" s="2631"/>
      <c r="E34" s="2631"/>
      <c r="F34" s="2631"/>
      <c r="G34" s="2631"/>
      <c r="H34" s="2631"/>
      <c r="I34" s="2631"/>
      <c r="J34" s="2631"/>
      <c r="K34" s="2631"/>
      <c r="L34" s="2631"/>
      <c r="M34" s="2631"/>
      <c r="N34" s="2631"/>
      <c r="O34" s="2632"/>
      <c r="P34" s="2654" t="str">
        <f>IF(入力シート!K197="","",入力シート!K197)</f>
        <v/>
      </c>
      <c r="Q34" s="2654"/>
      <c r="R34" s="2654"/>
      <c r="S34" s="2654"/>
      <c r="T34" s="2654"/>
      <c r="U34" s="2654"/>
      <c r="V34" s="2654"/>
      <c r="W34" s="10"/>
      <c r="X34" s="10"/>
      <c r="Y34" s="10"/>
      <c r="Z34" s="10"/>
      <c r="AA34" s="10"/>
      <c r="AB34" s="10"/>
      <c r="AC34" s="10"/>
      <c r="AD34" s="10"/>
      <c r="AE34" s="10"/>
      <c r="AF34" s="10"/>
    </row>
    <row r="35" spans="1:38" ht="16.5" customHeight="1" x14ac:dyDescent="0.15">
      <c r="B35" s="9"/>
      <c r="C35" s="10"/>
      <c r="D35" s="11"/>
      <c r="E35" s="11"/>
      <c r="F35" s="11"/>
      <c r="G35" s="11"/>
      <c r="H35" s="11"/>
      <c r="I35" s="11"/>
      <c r="J35" s="11"/>
      <c r="K35" s="11"/>
      <c r="L35" s="12"/>
      <c r="M35" s="11"/>
      <c r="N35" s="11"/>
      <c r="O35" s="11"/>
      <c r="P35" s="11"/>
      <c r="Q35" s="7"/>
      <c r="R35" s="7"/>
      <c r="S35" s="7"/>
      <c r="T35" s="7"/>
      <c r="U35" s="7"/>
      <c r="V35" s="7"/>
      <c r="W35" s="7"/>
      <c r="X35" s="7"/>
      <c r="Y35" s="7"/>
      <c r="Z35" s="7"/>
      <c r="AA35" s="7"/>
      <c r="AB35" s="7"/>
    </row>
    <row r="36" spans="1:38" ht="16.5" customHeight="1" x14ac:dyDescent="0.15">
      <c r="B36" s="9"/>
      <c r="C36" s="10"/>
      <c r="D36" s="11"/>
      <c r="E36" s="11"/>
      <c r="F36" s="11"/>
      <c r="G36" s="11"/>
      <c r="H36" s="11"/>
      <c r="I36" s="11"/>
      <c r="J36" s="11"/>
      <c r="K36" s="11"/>
      <c r="L36" s="12"/>
      <c r="M36" s="11"/>
      <c r="N36" s="11"/>
      <c r="O36" s="11"/>
      <c r="P36" s="11"/>
      <c r="Q36" s="7"/>
      <c r="R36" s="7"/>
      <c r="S36" s="7"/>
      <c r="T36" s="7"/>
      <c r="U36" s="7"/>
      <c r="V36" s="7"/>
      <c r="W36" s="7"/>
      <c r="X36" s="7"/>
      <c r="Y36" s="7"/>
      <c r="Z36" s="7"/>
      <c r="AA36" s="7"/>
      <c r="AB36" s="7"/>
    </row>
    <row r="37" spans="1:38" s="121" customFormat="1" ht="16.5" customHeight="1" x14ac:dyDescent="0.15">
      <c r="C37" s="6" t="s">
        <v>517</v>
      </c>
      <c r="D37" s="4" t="s">
        <v>237</v>
      </c>
      <c r="E37" s="5"/>
      <c r="F37" s="5"/>
      <c r="G37" s="5"/>
      <c r="H37" s="5"/>
      <c r="I37" s="5"/>
      <c r="J37" s="5"/>
      <c r="K37" s="5"/>
      <c r="L37" s="5"/>
      <c r="M37" s="5"/>
      <c r="N37" s="5"/>
      <c r="O37" s="5"/>
      <c r="P37" s="5"/>
      <c r="Q37" s="5"/>
      <c r="R37" s="5"/>
      <c r="S37" s="5"/>
      <c r="T37" s="5"/>
      <c r="U37" s="5"/>
      <c r="V37" s="5"/>
      <c r="W37" s="5"/>
      <c r="X37" s="5"/>
      <c r="Y37" s="5"/>
      <c r="Z37" s="5"/>
    </row>
    <row r="38" spans="1:38" s="121" customFormat="1" ht="16.5" customHeight="1" x14ac:dyDescent="0.15">
      <c r="C38" s="6"/>
      <c r="D38" s="4"/>
      <c r="E38" s="5"/>
      <c r="F38" s="5"/>
      <c r="G38" s="5"/>
      <c r="H38" s="5"/>
      <c r="I38" s="5"/>
      <c r="J38" s="5"/>
      <c r="K38" s="5"/>
      <c r="L38" s="5"/>
      <c r="M38" s="5"/>
      <c r="N38" s="5"/>
      <c r="O38" s="5"/>
      <c r="P38" s="5"/>
      <c r="Q38" s="5"/>
      <c r="R38" s="5"/>
      <c r="S38" s="5"/>
      <c r="T38" s="5"/>
      <c r="U38" s="5"/>
      <c r="V38" s="5"/>
      <c r="W38" s="5"/>
      <c r="X38" s="5"/>
      <c r="Y38" s="5"/>
      <c r="Z38" s="5"/>
    </row>
    <row r="39" spans="1:38" ht="16.5" customHeight="1" x14ac:dyDescent="0.15">
      <c r="A39" s="121"/>
      <c r="B39" s="121"/>
      <c r="C39" s="2643" t="s">
        <v>584</v>
      </c>
      <c r="D39" s="2643"/>
      <c r="E39" s="2643"/>
      <c r="F39" s="2643"/>
      <c r="G39" s="2643"/>
      <c r="H39" s="2643"/>
      <c r="I39" s="2643"/>
      <c r="J39" s="2643"/>
      <c r="K39" s="2643"/>
      <c r="L39" s="2643"/>
      <c r="M39" s="2643"/>
      <c r="N39" s="2643"/>
      <c r="O39" s="2643"/>
      <c r="P39" s="2654" t="str">
        <f>IF(入力シート!K198="","",入力シート!K198)</f>
        <v/>
      </c>
      <c r="Q39" s="2654"/>
      <c r="R39" s="2654"/>
      <c r="S39" s="2654"/>
      <c r="T39" s="2654"/>
      <c r="U39" s="2654"/>
      <c r="V39" s="2654"/>
      <c r="W39" s="5"/>
      <c r="X39" s="5"/>
      <c r="Y39" s="5"/>
      <c r="Z39" s="5"/>
      <c r="AA39" s="121"/>
      <c r="AB39" s="121"/>
      <c r="AC39" s="121"/>
      <c r="AD39" s="121"/>
      <c r="AE39" s="121"/>
      <c r="AF39" s="121"/>
      <c r="AG39" s="121"/>
      <c r="AH39" s="121"/>
      <c r="AI39" s="121"/>
      <c r="AJ39" s="121"/>
      <c r="AK39" s="121"/>
      <c r="AL39" s="121"/>
    </row>
    <row r="40" spans="1:38" ht="16.5" customHeight="1" x14ac:dyDescent="0.15">
      <c r="B40" s="9"/>
      <c r="C40" s="10"/>
      <c r="D40" s="11"/>
      <c r="E40" s="11"/>
      <c r="F40" s="11"/>
      <c r="G40" s="11"/>
      <c r="H40" s="11"/>
      <c r="I40" s="11"/>
      <c r="J40" s="11"/>
      <c r="K40" s="11"/>
      <c r="L40" s="12"/>
      <c r="M40" s="11"/>
      <c r="N40" s="11"/>
      <c r="O40" s="11"/>
      <c r="P40" s="11"/>
      <c r="Q40" s="7"/>
      <c r="R40" s="7"/>
      <c r="S40" s="7"/>
      <c r="T40" s="7"/>
      <c r="U40" s="7"/>
      <c r="V40" s="7"/>
      <c r="W40" s="7"/>
      <c r="X40" s="7"/>
      <c r="Y40" s="7"/>
      <c r="Z40" s="7"/>
      <c r="AA40" s="7"/>
      <c r="AB40" s="7"/>
    </row>
    <row r="41" spans="1:38" ht="16.5" customHeight="1" x14ac:dyDescent="0.15">
      <c r="A41" s="121"/>
      <c r="B41" s="8"/>
      <c r="C41" s="2643" t="s">
        <v>50</v>
      </c>
      <c r="D41" s="2643"/>
      <c r="E41" s="2643"/>
      <c r="F41" s="2643"/>
      <c r="G41" s="2643"/>
      <c r="H41" s="2643"/>
      <c r="I41" s="2644" t="str">
        <f>IF($P$39="なし","－",IF(入力シート!K199="","",入力シート!K199))</f>
        <v/>
      </c>
      <c r="J41" s="2645"/>
      <c r="K41" s="2645"/>
      <c r="L41" s="2645"/>
      <c r="M41" s="2645"/>
      <c r="N41" s="2645"/>
      <c r="O41" s="2645"/>
      <c r="P41" s="2645"/>
      <c r="Q41" s="2645"/>
      <c r="R41" s="2645"/>
      <c r="S41" s="2645"/>
      <c r="T41" s="2645"/>
      <c r="U41" s="2645"/>
      <c r="V41" s="2645"/>
      <c r="W41" s="2645"/>
      <c r="X41" s="2645"/>
      <c r="Y41" s="2645"/>
      <c r="Z41" s="2645"/>
      <c r="AA41" s="2645"/>
      <c r="AB41" s="2645"/>
      <c r="AC41" s="2645"/>
      <c r="AD41" s="2645"/>
      <c r="AE41" s="2645"/>
      <c r="AF41" s="2646"/>
      <c r="AG41" s="121"/>
      <c r="AH41" s="121"/>
      <c r="AI41" s="121"/>
      <c r="AJ41" s="121"/>
      <c r="AK41" s="121"/>
      <c r="AL41" s="121"/>
    </row>
    <row r="42" spans="1:38" ht="16.5" customHeight="1" x14ac:dyDescent="0.15">
      <c r="A42" s="121"/>
      <c r="B42" s="8"/>
      <c r="C42" s="2643"/>
      <c r="D42" s="2643"/>
      <c r="E42" s="2643"/>
      <c r="F42" s="2643"/>
      <c r="G42" s="2643"/>
      <c r="H42" s="2643"/>
      <c r="I42" s="2647"/>
      <c r="J42" s="2648"/>
      <c r="K42" s="2648"/>
      <c r="L42" s="2648"/>
      <c r="M42" s="2648"/>
      <c r="N42" s="2648"/>
      <c r="O42" s="2648"/>
      <c r="P42" s="2648"/>
      <c r="Q42" s="2648"/>
      <c r="R42" s="2648"/>
      <c r="S42" s="2648"/>
      <c r="T42" s="2648"/>
      <c r="U42" s="2648"/>
      <c r="V42" s="2648"/>
      <c r="W42" s="2648"/>
      <c r="X42" s="2648"/>
      <c r="Y42" s="2648"/>
      <c r="Z42" s="2648"/>
      <c r="AA42" s="2648"/>
      <c r="AB42" s="2648"/>
      <c r="AC42" s="2648"/>
      <c r="AD42" s="2648"/>
      <c r="AE42" s="2648"/>
      <c r="AF42" s="2649"/>
      <c r="AG42" s="121"/>
      <c r="AH42" s="121"/>
      <c r="AI42" s="121"/>
      <c r="AJ42" s="121"/>
      <c r="AK42" s="121"/>
      <c r="AL42" s="121"/>
    </row>
    <row r="43" spans="1:38" ht="16.5" customHeight="1" x14ac:dyDescent="0.15">
      <c r="A43" s="51"/>
      <c r="C43" s="2643"/>
      <c r="D43" s="2643"/>
      <c r="E43" s="2643"/>
      <c r="F43" s="2643"/>
      <c r="G43" s="2643"/>
      <c r="H43" s="2643"/>
      <c r="I43" s="2650"/>
      <c r="J43" s="2651"/>
      <c r="K43" s="2651"/>
      <c r="L43" s="2651"/>
      <c r="M43" s="2651"/>
      <c r="N43" s="2651"/>
      <c r="O43" s="2651"/>
      <c r="P43" s="2651"/>
      <c r="Q43" s="2651"/>
      <c r="R43" s="2651"/>
      <c r="S43" s="2651"/>
      <c r="T43" s="2651"/>
      <c r="U43" s="2651"/>
      <c r="V43" s="2651"/>
      <c r="W43" s="2651"/>
      <c r="X43" s="2651"/>
      <c r="Y43" s="2651"/>
      <c r="Z43" s="2651"/>
      <c r="AA43" s="2651"/>
      <c r="AB43" s="2651"/>
      <c r="AC43" s="2651"/>
      <c r="AD43" s="2651"/>
      <c r="AE43" s="2651"/>
      <c r="AF43" s="2652"/>
      <c r="AG43" s="121"/>
      <c r="AH43" s="121"/>
      <c r="AI43" s="121"/>
      <c r="AJ43" s="121"/>
      <c r="AK43" s="121"/>
      <c r="AL43" s="121"/>
    </row>
    <row r="44" spans="1:38" ht="16.5" customHeight="1" x14ac:dyDescent="0.15">
      <c r="A44" s="16"/>
      <c r="C44" s="2653" t="s">
        <v>347</v>
      </c>
      <c r="D44" s="2653"/>
      <c r="E44" s="2653"/>
      <c r="F44" s="2653"/>
      <c r="G44" s="2653"/>
      <c r="H44" s="2653"/>
      <c r="I44" s="2644" t="str">
        <f>IF($P$39="なし","－",IF(入力シート!K200="","",入力シート!K200))</f>
        <v/>
      </c>
      <c r="J44" s="2645"/>
      <c r="K44" s="2645"/>
      <c r="L44" s="2645"/>
      <c r="M44" s="2645"/>
      <c r="N44" s="2645"/>
      <c r="O44" s="2645"/>
      <c r="P44" s="2645"/>
      <c r="Q44" s="2645"/>
      <c r="R44" s="2645"/>
      <c r="S44" s="2645"/>
      <c r="T44" s="2645"/>
      <c r="U44" s="2645"/>
      <c r="V44" s="2645"/>
      <c r="W44" s="2645"/>
      <c r="X44" s="2645"/>
      <c r="Y44" s="2645"/>
      <c r="Z44" s="2645"/>
      <c r="AA44" s="2645"/>
      <c r="AB44" s="2645"/>
      <c r="AC44" s="2645"/>
      <c r="AD44" s="2645"/>
      <c r="AE44" s="2645"/>
      <c r="AF44" s="2646"/>
      <c r="AG44" s="121"/>
      <c r="AH44" s="121"/>
      <c r="AI44" s="121"/>
      <c r="AJ44" s="14"/>
      <c r="AK44" s="121"/>
      <c r="AL44" s="121"/>
    </row>
    <row r="45" spans="1:38" ht="16.5" customHeight="1" x14ac:dyDescent="0.15">
      <c r="A45" s="16"/>
      <c r="C45" s="2653"/>
      <c r="D45" s="2653"/>
      <c r="E45" s="2653"/>
      <c r="F45" s="2653"/>
      <c r="G45" s="2653"/>
      <c r="H45" s="2653"/>
      <c r="I45" s="2647"/>
      <c r="J45" s="2648"/>
      <c r="K45" s="2648"/>
      <c r="L45" s="2648"/>
      <c r="M45" s="2648"/>
      <c r="N45" s="2648"/>
      <c r="O45" s="2648"/>
      <c r="P45" s="2648"/>
      <c r="Q45" s="2648"/>
      <c r="R45" s="2648"/>
      <c r="S45" s="2648"/>
      <c r="T45" s="2648"/>
      <c r="U45" s="2648"/>
      <c r="V45" s="2648"/>
      <c r="W45" s="2648"/>
      <c r="X45" s="2648"/>
      <c r="Y45" s="2648"/>
      <c r="Z45" s="2648"/>
      <c r="AA45" s="2648"/>
      <c r="AB45" s="2648"/>
      <c r="AC45" s="2648"/>
      <c r="AD45" s="2648"/>
      <c r="AE45" s="2648"/>
      <c r="AF45" s="2649"/>
      <c r="AG45" s="121"/>
      <c r="AH45" s="121"/>
      <c r="AI45" s="121"/>
      <c r="AJ45" s="14"/>
      <c r="AK45" s="121"/>
      <c r="AL45" s="121"/>
    </row>
    <row r="46" spans="1:38" s="121" customFormat="1" ht="16.5" customHeight="1" x14ac:dyDescent="0.15">
      <c r="C46" s="2653"/>
      <c r="D46" s="2653"/>
      <c r="E46" s="2653"/>
      <c r="F46" s="2653"/>
      <c r="G46" s="2653"/>
      <c r="H46" s="2653"/>
      <c r="I46" s="2650"/>
      <c r="J46" s="2651"/>
      <c r="K46" s="2651"/>
      <c r="L46" s="2651"/>
      <c r="M46" s="2651"/>
      <c r="N46" s="2651"/>
      <c r="O46" s="2651"/>
      <c r="P46" s="2651"/>
      <c r="Q46" s="2651"/>
      <c r="R46" s="2651"/>
      <c r="S46" s="2651"/>
      <c r="T46" s="2651"/>
      <c r="U46" s="2651"/>
      <c r="V46" s="2651"/>
      <c r="W46" s="2651"/>
      <c r="X46" s="2651"/>
      <c r="Y46" s="2651"/>
      <c r="Z46" s="2651"/>
      <c r="AA46" s="2651"/>
      <c r="AB46" s="2651"/>
      <c r="AC46" s="2651"/>
      <c r="AD46" s="2651"/>
      <c r="AE46" s="2651"/>
      <c r="AF46" s="2652"/>
    </row>
    <row r="47" spans="1:38" ht="16.5" customHeight="1" x14ac:dyDescent="0.15">
      <c r="B47" s="9"/>
      <c r="C47" s="15"/>
      <c r="D47" s="15"/>
      <c r="E47" s="15"/>
      <c r="F47" s="19"/>
      <c r="G47" s="19"/>
      <c r="H47" s="19"/>
      <c r="I47" s="19"/>
      <c r="J47" s="19"/>
      <c r="K47" s="19"/>
      <c r="L47" s="19"/>
      <c r="M47" s="19"/>
      <c r="N47" s="11"/>
      <c r="P47" s="11"/>
      <c r="Q47" s="11"/>
      <c r="R47" s="15"/>
      <c r="S47" s="15"/>
      <c r="T47" s="15"/>
      <c r="U47" s="13"/>
      <c r="V47" s="121"/>
      <c r="Z47" s="121"/>
      <c r="AA47" s="121"/>
      <c r="AB47" s="13"/>
    </row>
    <row r="48" spans="1:38" ht="16.5" customHeight="1" x14ac:dyDescent="0.15">
      <c r="C48" s="2"/>
      <c r="D48" s="11"/>
      <c r="E48" s="11"/>
      <c r="F48" s="11"/>
      <c r="G48" s="11"/>
      <c r="H48" s="11"/>
      <c r="I48" s="11"/>
      <c r="J48" s="11"/>
      <c r="K48" s="11"/>
      <c r="L48" s="121"/>
      <c r="M48" s="121"/>
      <c r="N48" s="121"/>
      <c r="Z48" s="121"/>
      <c r="AA48" s="121"/>
      <c r="AB48" s="13"/>
    </row>
    <row r="49" spans="1:38" ht="16.5" customHeight="1" x14ac:dyDescent="0.15">
      <c r="B49" s="9"/>
      <c r="C49" s="6" t="s">
        <v>520</v>
      </c>
      <c r="D49" s="4" t="s">
        <v>620</v>
      </c>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row>
    <row r="50" spans="1:38" ht="16.5" customHeight="1" x14ac:dyDescent="0.15">
      <c r="B50" s="9"/>
      <c r="C50" s="6"/>
      <c r="D50" s="4"/>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row>
    <row r="51" spans="1:38" ht="16.5" customHeight="1" x14ac:dyDescent="0.15">
      <c r="A51" s="121"/>
      <c r="B51" s="121"/>
      <c r="C51" s="2640" t="s">
        <v>238</v>
      </c>
      <c r="D51" s="2641"/>
      <c r="E51" s="2641"/>
      <c r="F51" s="2641"/>
      <c r="G51" s="2641"/>
      <c r="H51" s="2641"/>
      <c r="I51" s="2641"/>
      <c r="J51" s="2641"/>
      <c r="K51" s="2641"/>
      <c r="L51" s="2641"/>
      <c r="M51" s="2641"/>
      <c r="N51" s="2641"/>
      <c r="O51" s="2642"/>
      <c r="P51" s="2654" t="str">
        <f>IF(入力シート!K201="","",入力シート!K201)</f>
        <v/>
      </c>
      <c r="Q51" s="2654"/>
      <c r="R51" s="2654"/>
      <c r="S51" s="2654"/>
      <c r="T51" s="2654"/>
      <c r="U51" s="2654"/>
      <c r="V51" s="2654"/>
      <c r="W51" s="121"/>
      <c r="X51" s="121"/>
      <c r="Y51" s="121"/>
      <c r="Z51" s="121"/>
      <c r="AA51" s="121"/>
      <c r="AB51" s="121"/>
      <c r="AG51" s="121"/>
      <c r="AH51" s="121"/>
      <c r="AI51" s="121"/>
      <c r="AJ51" s="121"/>
      <c r="AK51" s="121"/>
      <c r="AL51" s="121"/>
    </row>
    <row r="52" spans="1:38" ht="16.5" customHeight="1" x14ac:dyDescent="0.15">
      <c r="A52" s="121"/>
      <c r="B52" s="121"/>
      <c r="C52" s="2640" t="s">
        <v>239</v>
      </c>
      <c r="D52" s="2641"/>
      <c r="E52" s="2641"/>
      <c r="F52" s="2641"/>
      <c r="G52" s="2641"/>
      <c r="H52" s="2641"/>
      <c r="I52" s="2641"/>
      <c r="J52" s="2641"/>
      <c r="K52" s="2641"/>
      <c r="L52" s="2641"/>
      <c r="M52" s="2641"/>
      <c r="N52" s="2641"/>
      <c r="O52" s="2642"/>
      <c r="P52" s="2654" t="str">
        <f>IF(入力シート!K202="","",入力シート!K202)</f>
        <v/>
      </c>
      <c r="Q52" s="2654"/>
      <c r="R52" s="2654"/>
      <c r="S52" s="2654"/>
      <c r="T52" s="2654"/>
      <c r="U52" s="2654"/>
      <c r="V52" s="2654"/>
      <c r="W52" s="121"/>
      <c r="X52" s="121"/>
      <c r="Y52" s="121"/>
      <c r="Z52" s="121"/>
      <c r="AA52" s="121"/>
      <c r="AB52" s="121"/>
      <c r="AG52" s="121"/>
      <c r="AH52" s="121"/>
      <c r="AI52" s="121"/>
      <c r="AJ52" s="121"/>
      <c r="AK52" s="121"/>
      <c r="AL52" s="121"/>
    </row>
    <row r="53" spans="1:38" ht="16.5" customHeight="1" x14ac:dyDescent="0.15">
      <c r="B53" s="9"/>
      <c r="C53" s="6"/>
      <c r="D53" s="4"/>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row>
    <row r="54" spans="1:38" ht="16.5" customHeight="1" x14ac:dyDescent="0.15">
      <c r="B54" s="9"/>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row>
  </sheetData>
  <sheetProtection sheet="1"/>
  <mergeCells count="48">
    <mergeCell ref="P39:V39"/>
    <mergeCell ref="C39:O39"/>
    <mergeCell ref="C31:O31"/>
    <mergeCell ref="P30:V30"/>
    <mergeCell ref="C30:O30"/>
    <mergeCell ref="C34:O34"/>
    <mergeCell ref="P31:V31"/>
    <mergeCell ref="P34:V34"/>
    <mergeCell ref="C33:O33"/>
    <mergeCell ref="P33:V33"/>
    <mergeCell ref="C52:O52"/>
    <mergeCell ref="C41:H43"/>
    <mergeCell ref="I41:AF43"/>
    <mergeCell ref="C44:H46"/>
    <mergeCell ref="I44:AF46"/>
    <mergeCell ref="P51:V51"/>
    <mergeCell ref="C51:O51"/>
    <mergeCell ref="P52:V52"/>
    <mergeCell ref="P20:V20"/>
    <mergeCell ref="C26:O26"/>
    <mergeCell ref="C20:O20"/>
    <mergeCell ref="C17:O17"/>
    <mergeCell ref="C18:O18"/>
    <mergeCell ref="P17:V17"/>
    <mergeCell ref="P18:V18"/>
    <mergeCell ref="P19:V19"/>
    <mergeCell ref="C19:O19"/>
    <mergeCell ref="P26:V26"/>
    <mergeCell ref="P25:V25"/>
    <mergeCell ref="C25:O25"/>
    <mergeCell ref="C21:O21"/>
    <mergeCell ref="P21:V21"/>
    <mergeCell ref="C22:O22"/>
    <mergeCell ref="P22:V22"/>
    <mergeCell ref="C11:O11"/>
    <mergeCell ref="C12:O12"/>
    <mergeCell ref="C13:O13"/>
    <mergeCell ref="C16:O16"/>
    <mergeCell ref="P11:V11"/>
    <mergeCell ref="P12:V12"/>
    <mergeCell ref="P13:V13"/>
    <mergeCell ref="P16:V16"/>
    <mergeCell ref="P6:V6"/>
    <mergeCell ref="C6:O6"/>
    <mergeCell ref="C7:O7"/>
    <mergeCell ref="C8:O8"/>
    <mergeCell ref="P8:V8"/>
    <mergeCell ref="P7:V7"/>
  </mergeCells>
  <phoneticPr fontId="21"/>
  <conditionalFormatting sqref="I41:AF43">
    <cfRule type="expression" dxfId="8" priority="13">
      <formula>AND($I$39="あり",$I$41="")</formula>
    </cfRule>
  </conditionalFormatting>
  <conditionalFormatting sqref="P30:V31 P34:V34 P39:V39 I41:AF46 P51:V52 P11:V13 P9:Q9 S9:V9 P15:V20 P25:V27 P7:V8">
    <cfRule type="notContainsBlanks" dxfId="7" priority="7">
      <formula>LEN(TRIM(I7))&gt;0</formula>
    </cfRule>
  </conditionalFormatting>
  <conditionalFormatting sqref="P24:V25">
    <cfRule type="notContainsBlanks" dxfId="6" priority="3">
      <formula>LEN(TRIM(P24))&gt;0</formula>
    </cfRule>
  </conditionalFormatting>
  <conditionalFormatting sqref="P33:V33">
    <cfRule type="notContainsBlanks" dxfId="5" priority="2">
      <formula>LEN(TRIM(P33))&gt;0</formula>
    </cfRule>
  </conditionalFormatting>
  <conditionalFormatting sqref="P21:V22">
    <cfRule type="notContainsBlanks" dxfId="4" priority="1">
      <formula>LEN(TRIM(P21))&gt;0</formula>
    </cfRule>
  </conditionalFormatting>
  <dataValidations count="1">
    <dataValidation imeMode="hiragana" allowBlank="1" showInputMessage="1" showErrorMessage="1" sqref="I41:AF46" xr:uid="{00000000-0002-0000-0800-000000000000}"/>
  </dataValidations>
  <printOptions horizontalCentered="1"/>
  <pageMargins left="0.59055118110236227" right="0.23622047244094491" top="0.55118110236220474" bottom="0.55118110236220474" header="0.31496062992125984" footer="0.31496062992125984"/>
  <pageSetup paperSize="9" scale="98" fitToWidth="0" orientation="portrait" cellComments="asDisplayed" errors="NA" r:id="rId1"/>
  <headerFooter alignWithMargins="0"/>
  <ignoredErrors>
    <ignoredError sqref="C4 C28 C37 C4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AK107"/>
  <sheetViews>
    <sheetView showGridLines="0" view="pageBreakPreview" zoomScaleNormal="90" zoomScaleSheetLayoutView="100" workbookViewId="0"/>
  </sheetViews>
  <sheetFormatPr defaultColWidth="2.875" defaultRowHeight="16.5" customHeight="1" outlineLevelRow="1" x14ac:dyDescent="0.15"/>
  <cols>
    <col min="1" max="1" width="1.875" style="465" customWidth="1"/>
    <col min="2" max="10" width="2.875" style="465"/>
    <col min="11" max="11" width="2.875" style="465" customWidth="1"/>
    <col min="12" max="25" width="2.875" style="465"/>
    <col min="26" max="26" width="2.875" style="864"/>
    <col min="27" max="39" width="2.875" style="465"/>
    <col min="40" max="40" width="2.875" style="465" customWidth="1"/>
    <col min="41" max="16384" width="2.875" style="465"/>
  </cols>
  <sheetData>
    <row r="1" spans="2:32" ht="16.5" customHeight="1" x14ac:dyDescent="0.15">
      <c r="B1" s="848" t="s">
        <v>522</v>
      </c>
      <c r="C1" s="849" t="s">
        <v>518</v>
      </c>
      <c r="D1" s="468"/>
      <c r="E1" s="468"/>
      <c r="F1" s="468"/>
      <c r="G1" s="468"/>
      <c r="H1" s="468"/>
      <c r="I1" s="468"/>
      <c r="J1" s="468"/>
      <c r="K1" s="468"/>
      <c r="L1" s="850"/>
      <c r="M1" s="464"/>
      <c r="N1" s="464"/>
      <c r="O1" s="464"/>
      <c r="P1" s="464"/>
      <c r="Q1" s="464"/>
      <c r="R1" s="464"/>
      <c r="S1" s="464"/>
      <c r="T1" s="464"/>
      <c r="U1" s="464"/>
      <c r="V1" s="464"/>
      <c r="W1" s="464"/>
      <c r="X1" s="464"/>
      <c r="Y1" s="464"/>
      <c r="Z1" s="464"/>
      <c r="AA1" s="464"/>
    </row>
    <row r="2" spans="2:32" ht="7.5" customHeight="1" x14ac:dyDescent="0.15">
      <c r="B2" s="464"/>
      <c r="C2" s="468"/>
      <c r="D2" s="468"/>
      <c r="E2" s="468"/>
      <c r="F2" s="468"/>
      <c r="G2" s="468"/>
      <c r="H2" s="468"/>
      <c r="I2" s="468"/>
      <c r="J2" s="468"/>
      <c r="K2" s="468"/>
      <c r="L2" s="850"/>
      <c r="M2" s="464"/>
      <c r="N2" s="464"/>
      <c r="O2" s="464"/>
      <c r="P2" s="464"/>
      <c r="Q2" s="464"/>
      <c r="R2" s="464"/>
      <c r="S2" s="464"/>
      <c r="T2" s="464"/>
      <c r="U2" s="464"/>
      <c r="V2" s="464"/>
      <c r="W2" s="464"/>
      <c r="X2" s="464"/>
      <c r="Y2" s="464"/>
      <c r="Z2" s="464"/>
      <c r="AA2" s="464"/>
      <c r="AB2" s="851"/>
      <c r="AC2" s="851"/>
    </row>
    <row r="3" spans="2:32" ht="16.5" customHeight="1" x14ac:dyDescent="0.15">
      <c r="B3" s="464" t="s">
        <v>1650</v>
      </c>
      <c r="C3" s="468"/>
      <c r="D3" s="468"/>
      <c r="E3" s="468"/>
      <c r="F3" s="468"/>
      <c r="G3" s="468"/>
      <c r="H3" s="468"/>
      <c r="I3" s="468"/>
      <c r="J3" s="468"/>
      <c r="K3" s="468"/>
      <c r="L3" s="850"/>
      <c r="M3" s="464"/>
      <c r="N3" s="464"/>
      <c r="O3" s="464"/>
      <c r="P3" s="464"/>
      <c r="Q3" s="464"/>
      <c r="R3" s="464"/>
      <c r="S3" s="464"/>
      <c r="T3" s="464"/>
      <c r="U3" s="464"/>
      <c r="V3" s="464"/>
      <c r="W3" s="464"/>
      <c r="X3" s="464"/>
      <c r="Y3" s="464"/>
      <c r="Z3" s="464"/>
      <c r="AA3" s="464"/>
    </row>
    <row r="4" spans="2:32" ht="22.5" customHeight="1" x14ac:dyDescent="0.15">
      <c r="B4" s="2676"/>
      <c r="C4" s="2677"/>
      <c r="D4" s="2677"/>
      <c r="E4" s="2677"/>
      <c r="F4" s="2677"/>
      <c r="G4" s="2677"/>
      <c r="H4" s="2678"/>
      <c r="I4" s="2674" t="s">
        <v>343</v>
      </c>
      <c r="J4" s="2675"/>
      <c r="K4" s="2674" t="s">
        <v>344</v>
      </c>
      <c r="L4" s="2675"/>
      <c r="M4" s="2674" t="s">
        <v>345</v>
      </c>
      <c r="N4" s="2675"/>
      <c r="O4" s="2674" t="s">
        <v>346</v>
      </c>
      <c r="P4" s="2675"/>
      <c r="Q4" s="2674" t="s">
        <v>5</v>
      </c>
      <c r="R4" s="2675"/>
      <c r="S4" s="2674" t="s">
        <v>6</v>
      </c>
      <c r="T4" s="2675"/>
      <c r="U4" s="2674" t="s">
        <v>7</v>
      </c>
      <c r="V4" s="2675"/>
      <c r="W4" s="2674" t="s">
        <v>8</v>
      </c>
      <c r="X4" s="2675"/>
      <c r="Y4" s="2674" t="s">
        <v>9</v>
      </c>
      <c r="Z4" s="2675"/>
      <c r="AA4" s="2674" t="s">
        <v>10</v>
      </c>
      <c r="AB4" s="2675"/>
      <c r="AC4" s="2674" t="s">
        <v>11</v>
      </c>
      <c r="AD4" s="2675"/>
      <c r="AE4" s="2674" t="s">
        <v>198</v>
      </c>
      <c r="AF4" s="2675"/>
    </row>
    <row r="5" spans="2:32" ht="22.5" customHeight="1" x14ac:dyDescent="0.15">
      <c r="B5" s="2671" t="s">
        <v>899</v>
      </c>
      <c r="C5" s="2672"/>
      <c r="D5" s="2672"/>
      <c r="E5" s="2672"/>
      <c r="F5" s="2672"/>
      <c r="G5" s="2672"/>
      <c r="H5" s="2673"/>
      <c r="I5" s="466"/>
      <c r="J5" s="469"/>
      <c r="K5" s="466"/>
      <c r="L5" s="469"/>
      <c r="M5" s="466"/>
      <c r="N5" s="469"/>
      <c r="O5" s="466"/>
      <c r="P5" s="469"/>
      <c r="Q5" s="466"/>
      <c r="R5" s="469"/>
      <c r="S5" s="466"/>
      <c r="T5" s="469"/>
      <c r="U5" s="466"/>
      <c r="V5" s="469"/>
      <c r="W5" s="466"/>
      <c r="X5" s="469"/>
      <c r="Y5" s="466"/>
      <c r="Z5" s="469"/>
      <c r="AA5" s="466"/>
      <c r="AB5" s="469"/>
      <c r="AC5" s="466"/>
      <c r="AD5" s="469"/>
      <c r="AE5" s="470"/>
      <c r="AF5" s="469"/>
    </row>
    <row r="6" spans="2:32" ht="22.5" customHeight="1" x14ac:dyDescent="0.15">
      <c r="B6" s="2671" t="s">
        <v>900</v>
      </c>
      <c r="C6" s="2672"/>
      <c r="D6" s="2672"/>
      <c r="E6" s="2672"/>
      <c r="F6" s="2672"/>
      <c r="G6" s="2672"/>
      <c r="H6" s="2673"/>
      <c r="I6" s="466"/>
      <c r="J6" s="469"/>
      <c r="K6" s="466"/>
      <c r="L6" s="469"/>
      <c r="M6" s="466"/>
      <c r="N6" s="469"/>
      <c r="O6" s="466"/>
      <c r="P6" s="469"/>
      <c r="Q6" s="466"/>
      <c r="R6" s="469"/>
      <c r="S6" s="466"/>
      <c r="T6" s="469"/>
      <c r="U6" s="466"/>
      <c r="V6" s="469"/>
      <c r="W6" s="466"/>
      <c r="X6" s="469"/>
      <c r="Y6" s="466"/>
      <c r="Z6" s="469"/>
      <c r="AA6" s="466"/>
      <c r="AB6" s="469"/>
      <c r="AC6" s="466"/>
      <c r="AD6" s="469"/>
      <c r="AE6" s="470"/>
      <c r="AF6" s="469"/>
    </row>
    <row r="7" spans="2:32" ht="22.5" customHeight="1" x14ac:dyDescent="0.15">
      <c r="B7" s="2671" t="s">
        <v>901</v>
      </c>
      <c r="C7" s="2672"/>
      <c r="D7" s="2672"/>
      <c r="E7" s="2672"/>
      <c r="F7" s="2672"/>
      <c r="G7" s="2672"/>
      <c r="H7" s="2673"/>
      <c r="I7" s="466"/>
      <c r="J7" s="469"/>
      <c r="K7" s="466"/>
      <c r="L7" s="469"/>
      <c r="M7" s="466"/>
      <c r="N7" s="469"/>
      <c r="O7" s="466"/>
      <c r="P7" s="469"/>
      <c r="Q7" s="466"/>
      <c r="R7" s="469"/>
      <c r="S7" s="466"/>
      <c r="T7" s="469"/>
      <c r="U7" s="466"/>
      <c r="V7" s="469"/>
      <c r="W7" s="466"/>
      <c r="X7" s="469"/>
      <c r="Y7" s="466"/>
      <c r="Z7" s="469"/>
      <c r="AA7" s="466"/>
      <c r="AB7" s="469"/>
      <c r="AC7" s="466"/>
      <c r="AD7" s="469"/>
      <c r="AE7" s="470"/>
      <c r="AF7" s="469"/>
    </row>
    <row r="8" spans="2:32" ht="22.5" customHeight="1" x14ac:dyDescent="0.15">
      <c r="B8" s="2671" t="s">
        <v>902</v>
      </c>
      <c r="C8" s="2672"/>
      <c r="D8" s="2672"/>
      <c r="E8" s="2672"/>
      <c r="F8" s="2672"/>
      <c r="G8" s="2672"/>
      <c r="H8" s="2673"/>
      <c r="I8" s="466"/>
      <c r="J8" s="469"/>
      <c r="K8" s="466"/>
      <c r="L8" s="469"/>
      <c r="M8" s="466"/>
      <c r="N8" s="469"/>
      <c r="O8" s="466"/>
      <c r="P8" s="469"/>
      <c r="Q8" s="466"/>
      <c r="R8" s="469"/>
      <c r="S8" s="466"/>
      <c r="T8" s="469"/>
      <c r="U8" s="466"/>
      <c r="V8" s="469"/>
      <c r="W8" s="466"/>
      <c r="X8" s="469"/>
      <c r="Y8" s="466"/>
      <c r="Z8" s="469"/>
      <c r="AA8" s="466"/>
      <c r="AB8" s="469"/>
      <c r="AC8" s="466"/>
      <c r="AD8" s="469"/>
      <c r="AE8" s="470"/>
      <c r="AF8" s="469"/>
    </row>
    <row r="9" spans="2:32" ht="22.5" customHeight="1" x14ac:dyDescent="0.15">
      <c r="B9" s="2671" t="s">
        <v>903</v>
      </c>
      <c r="C9" s="2672"/>
      <c r="D9" s="2672"/>
      <c r="E9" s="2672"/>
      <c r="F9" s="2672"/>
      <c r="G9" s="2672"/>
      <c r="H9" s="2673"/>
      <c r="I9" s="466"/>
      <c r="J9" s="469"/>
      <c r="K9" s="466"/>
      <c r="L9" s="469"/>
      <c r="M9" s="466"/>
      <c r="N9" s="469"/>
      <c r="O9" s="466"/>
      <c r="P9" s="469"/>
      <c r="Q9" s="466"/>
      <c r="R9" s="469"/>
      <c r="S9" s="466"/>
      <c r="T9" s="469"/>
      <c r="U9" s="466"/>
      <c r="V9" s="469"/>
      <c r="W9" s="466"/>
      <c r="X9" s="469"/>
      <c r="Y9" s="466"/>
      <c r="Z9" s="469"/>
      <c r="AA9" s="466"/>
      <c r="AB9" s="469"/>
      <c r="AC9" s="466"/>
      <c r="AD9" s="469"/>
      <c r="AE9" s="470"/>
      <c r="AF9" s="469"/>
    </row>
    <row r="10" spans="2:32" ht="22.5" customHeight="1" x14ac:dyDescent="0.15">
      <c r="B10" s="2671"/>
      <c r="C10" s="2672"/>
      <c r="D10" s="2672"/>
      <c r="E10" s="2672"/>
      <c r="F10" s="2672"/>
      <c r="G10" s="2672"/>
      <c r="H10" s="2673"/>
      <c r="I10" s="466"/>
      <c r="J10" s="469"/>
      <c r="K10" s="466"/>
      <c r="L10" s="469"/>
      <c r="M10" s="466"/>
      <c r="N10" s="469"/>
      <c r="O10" s="466"/>
      <c r="P10" s="469"/>
      <c r="Q10" s="466"/>
      <c r="R10" s="469"/>
      <c r="S10" s="466"/>
      <c r="T10" s="469"/>
      <c r="U10" s="466"/>
      <c r="V10" s="469"/>
      <c r="W10" s="466"/>
      <c r="X10" s="469"/>
      <c r="Y10" s="466"/>
      <c r="Z10" s="469"/>
      <c r="AA10" s="466"/>
      <c r="AB10" s="469"/>
      <c r="AC10" s="466"/>
      <c r="AD10" s="469"/>
      <c r="AE10" s="470"/>
      <c r="AF10" s="469"/>
    </row>
    <row r="11" spans="2:32" ht="22.5" customHeight="1" x14ac:dyDescent="0.15">
      <c r="B11" s="2671"/>
      <c r="C11" s="2672"/>
      <c r="D11" s="2672"/>
      <c r="E11" s="2672"/>
      <c r="F11" s="2672"/>
      <c r="G11" s="2672"/>
      <c r="H11" s="2673"/>
      <c r="I11" s="466"/>
      <c r="J11" s="469"/>
      <c r="K11" s="466"/>
      <c r="L11" s="469"/>
      <c r="M11" s="466"/>
      <c r="N11" s="469"/>
      <c r="O11" s="466"/>
      <c r="P11" s="469"/>
      <c r="Q11" s="466"/>
      <c r="R11" s="469"/>
      <c r="S11" s="466"/>
      <c r="T11" s="469"/>
      <c r="U11" s="466"/>
      <c r="V11" s="469"/>
      <c r="W11" s="466"/>
      <c r="X11" s="469"/>
      <c r="Y11" s="466"/>
      <c r="Z11" s="469"/>
      <c r="AA11" s="466"/>
      <c r="AB11" s="469"/>
      <c r="AC11" s="466"/>
      <c r="AD11" s="469"/>
      <c r="AE11" s="470"/>
      <c r="AF11" s="469"/>
    </row>
    <row r="12" spans="2:32" ht="16.5" customHeight="1" x14ac:dyDescent="0.15">
      <c r="B12" s="464"/>
      <c r="C12" s="468"/>
      <c r="D12" s="468"/>
      <c r="E12" s="468"/>
      <c r="F12" s="468"/>
      <c r="G12" s="468"/>
      <c r="H12" s="468"/>
      <c r="I12" s="464"/>
      <c r="J12" s="464"/>
      <c r="K12" s="464"/>
      <c r="L12" s="852"/>
      <c r="M12" s="464"/>
      <c r="N12" s="464"/>
      <c r="O12" s="464"/>
      <c r="P12" s="464"/>
      <c r="Q12" s="464"/>
      <c r="R12" s="464"/>
      <c r="S12" s="464"/>
      <c r="T12" s="464"/>
      <c r="U12" s="464"/>
      <c r="V12" s="464"/>
      <c r="W12" s="464"/>
      <c r="X12" s="464"/>
      <c r="Y12" s="464"/>
      <c r="Z12" s="464"/>
      <c r="AA12" s="464"/>
    </row>
    <row r="13" spans="2:32" ht="16.5" hidden="1" customHeight="1" outlineLevel="1" x14ac:dyDescent="0.15">
      <c r="B13" s="464" t="s">
        <v>1651</v>
      </c>
      <c r="C13" s="468"/>
      <c r="D13" s="468"/>
      <c r="E13" s="468"/>
      <c r="F13" s="468"/>
      <c r="G13" s="468"/>
      <c r="H13" s="468"/>
      <c r="I13" s="468"/>
      <c r="J13" s="468"/>
      <c r="K13" s="468"/>
      <c r="L13" s="850"/>
      <c r="M13" s="464"/>
      <c r="N13" s="464"/>
      <c r="O13" s="464"/>
      <c r="P13" s="464"/>
      <c r="Q13" s="464"/>
      <c r="R13" s="464"/>
      <c r="S13" s="464"/>
      <c r="T13" s="464"/>
      <c r="U13" s="464"/>
      <c r="V13" s="464"/>
      <c r="W13" s="464"/>
      <c r="X13" s="464"/>
      <c r="Y13" s="464"/>
      <c r="Z13" s="464"/>
      <c r="AA13" s="464"/>
    </row>
    <row r="14" spans="2:32" ht="22.5" hidden="1" customHeight="1" outlineLevel="1" x14ac:dyDescent="0.15">
      <c r="B14" s="2676"/>
      <c r="C14" s="2677"/>
      <c r="D14" s="2677"/>
      <c r="E14" s="2677"/>
      <c r="F14" s="2677"/>
      <c r="G14" s="2677"/>
      <c r="H14" s="2678"/>
      <c r="I14" s="2674" t="s">
        <v>343</v>
      </c>
      <c r="J14" s="2675"/>
      <c r="K14" s="2674" t="s">
        <v>344</v>
      </c>
      <c r="L14" s="2675"/>
      <c r="M14" s="2674" t="s">
        <v>345</v>
      </c>
      <c r="N14" s="2675"/>
      <c r="O14" s="2674" t="s">
        <v>346</v>
      </c>
      <c r="P14" s="2675"/>
      <c r="Q14" s="2674" t="s">
        <v>5</v>
      </c>
      <c r="R14" s="2675"/>
      <c r="S14" s="2674" t="s">
        <v>6</v>
      </c>
      <c r="T14" s="2675"/>
      <c r="U14" s="2674" t="s">
        <v>7</v>
      </c>
      <c r="V14" s="2675"/>
      <c r="W14" s="2674" t="s">
        <v>8</v>
      </c>
      <c r="X14" s="2675"/>
      <c r="Y14" s="2674" t="s">
        <v>9</v>
      </c>
      <c r="Z14" s="2675"/>
      <c r="AA14" s="2674" t="s">
        <v>10</v>
      </c>
      <c r="AB14" s="2675"/>
      <c r="AC14" s="2674" t="s">
        <v>11</v>
      </c>
      <c r="AD14" s="2675"/>
      <c r="AE14" s="2674" t="s">
        <v>198</v>
      </c>
      <c r="AF14" s="2675"/>
    </row>
    <row r="15" spans="2:32" ht="22.5" hidden="1" customHeight="1" outlineLevel="1" x14ac:dyDescent="0.15">
      <c r="B15" s="2671" t="s">
        <v>899</v>
      </c>
      <c r="C15" s="2672"/>
      <c r="D15" s="2672"/>
      <c r="E15" s="2672"/>
      <c r="F15" s="2672"/>
      <c r="G15" s="2672"/>
      <c r="H15" s="2673"/>
      <c r="I15" s="466"/>
      <c r="J15" s="469"/>
      <c r="K15" s="466"/>
      <c r="L15" s="469"/>
      <c r="M15" s="466"/>
      <c r="N15" s="469"/>
      <c r="O15" s="466"/>
      <c r="P15" s="469"/>
      <c r="Q15" s="466"/>
      <c r="R15" s="469"/>
      <c r="S15" s="466"/>
      <c r="T15" s="469"/>
      <c r="U15" s="466"/>
      <c r="V15" s="469"/>
      <c r="W15" s="466"/>
      <c r="X15" s="469"/>
      <c r="Y15" s="466"/>
      <c r="Z15" s="469"/>
      <c r="AA15" s="466"/>
      <c r="AB15" s="469"/>
      <c r="AC15" s="466"/>
      <c r="AD15" s="469"/>
      <c r="AE15" s="470"/>
      <c r="AF15" s="469"/>
    </row>
    <row r="16" spans="2:32" ht="22.5" hidden="1" customHeight="1" outlineLevel="1" x14ac:dyDescent="0.15">
      <c r="B16" s="2671" t="s">
        <v>900</v>
      </c>
      <c r="C16" s="2672"/>
      <c r="D16" s="2672"/>
      <c r="E16" s="2672"/>
      <c r="F16" s="2672"/>
      <c r="G16" s="2672"/>
      <c r="H16" s="2673"/>
      <c r="I16" s="466"/>
      <c r="J16" s="469"/>
      <c r="K16" s="466"/>
      <c r="L16" s="469"/>
      <c r="M16" s="466"/>
      <c r="N16" s="469"/>
      <c r="O16" s="466"/>
      <c r="P16" s="469"/>
      <c r="Q16" s="466"/>
      <c r="R16" s="469"/>
      <c r="S16" s="466"/>
      <c r="T16" s="469"/>
      <c r="U16" s="466"/>
      <c r="V16" s="469"/>
      <c r="W16" s="466"/>
      <c r="X16" s="469"/>
      <c r="Y16" s="466"/>
      <c r="Z16" s="469"/>
      <c r="AA16" s="466"/>
      <c r="AB16" s="469"/>
      <c r="AC16" s="466"/>
      <c r="AD16" s="469"/>
      <c r="AE16" s="470"/>
      <c r="AF16" s="469"/>
    </row>
    <row r="17" spans="2:32" ht="22.5" hidden="1" customHeight="1" outlineLevel="1" x14ac:dyDescent="0.15">
      <c r="B17" s="2671" t="s">
        <v>901</v>
      </c>
      <c r="C17" s="2672"/>
      <c r="D17" s="2672"/>
      <c r="E17" s="2672"/>
      <c r="F17" s="2672"/>
      <c r="G17" s="2672"/>
      <c r="H17" s="2673"/>
      <c r="I17" s="466"/>
      <c r="J17" s="469"/>
      <c r="K17" s="466"/>
      <c r="L17" s="469"/>
      <c r="M17" s="466"/>
      <c r="N17" s="469"/>
      <c r="O17" s="466"/>
      <c r="P17" s="469"/>
      <c r="Q17" s="466"/>
      <c r="R17" s="469"/>
      <c r="S17" s="466"/>
      <c r="T17" s="469"/>
      <c r="U17" s="466"/>
      <c r="V17" s="469"/>
      <c r="W17" s="466"/>
      <c r="X17" s="469"/>
      <c r="Y17" s="466"/>
      <c r="Z17" s="469"/>
      <c r="AA17" s="466"/>
      <c r="AB17" s="469"/>
      <c r="AC17" s="466"/>
      <c r="AD17" s="469"/>
      <c r="AE17" s="470"/>
      <c r="AF17" s="469"/>
    </row>
    <row r="18" spans="2:32" ht="22.5" hidden="1" customHeight="1" outlineLevel="1" x14ac:dyDescent="0.15">
      <c r="B18" s="2671" t="s">
        <v>902</v>
      </c>
      <c r="C18" s="2672"/>
      <c r="D18" s="2672"/>
      <c r="E18" s="2672"/>
      <c r="F18" s="2672"/>
      <c r="G18" s="2672"/>
      <c r="H18" s="2673"/>
      <c r="I18" s="466"/>
      <c r="J18" s="469"/>
      <c r="K18" s="466"/>
      <c r="L18" s="469"/>
      <c r="M18" s="466"/>
      <c r="N18" s="469"/>
      <c r="O18" s="466"/>
      <c r="P18" s="469"/>
      <c r="Q18" s="466"/>
      <c r="R18" s="469"/>
      <c r="S18" s="466"/>
      <c r="T18" s="469"/>
      <c r="U18" s="466"/>
      <c r="V18" s="469"/>
      <c r="W18" s="466"/>
      <c r="X18" s="469"/>
      <c r="Y18" s="466"/>
      <c r="Z18" s="469"/>
      <c r="AA18" s="466"/>
      <c r="AB18" s="469"/>
      <c r="AC18" s="466"/>
      <c r="AD18" s="469"/>
      <c r="AE18" s="470"/>
      <c r="AF18" s="469"/>
    </row>
    <row r="19" spans="2:32" ht="22.5" hidden="1" customHeight="1" outlineLevel="1" x14ac:dyDescent="0.15">
      <c r="B19" s="2671" t="s">
        <v>903</v>
      </c>
      <c r="C19" s="2672"/>
      <c r="D19" s="2672"/>
      <c r="E19" s="2672"/>
      <c r="F19" s="2672"/>
      <c r="G19" s="2672"/>
      <c r="H19" s="2673"/>
      <c r="I19" s="466"/>
      <c r="J19" s="469"/>
      <c r="K19" s="466"/>
      <c r="L19" s="469"/>
      <c r="M19" s="466"/>
      <c r="N19" s="469"/>
      <c r="O19" s="466"/>
      <c r="P19" s="469"/>
      <c r="Q19" s="466"/>
      <c r="R19" s="469"/>
      <c r="S19" s="466"/>
      <c r="T19" s="469"/>
      <c r="U19" s="466"/>
      <c r="V19" s="469"/>
      <c r="W19" s="466"/>
      <c r="X19" s="469"/>
      <c r="Y19" s="466"/>
      <c r="Z19" s="469"/>
      <c r="AA19" s="466"/>
      <c r="AB19" s="469"/>
      <c r="AC19" s="466"/>
      <c r="AD19" s="469"/>
      <c r="AE19" s="470"/>
      <c r="AF19" s="469"/>
    </row>
    <row r="20" spans="2:32" ht="22.5" hidden="1" customHeight="1" outlineLevel="1" x14ac:dyDescent="0.15">
      <c r="B20" s="2671"/>
      <c r="C20" s="2672"/>
      <c r="D20" s="2672"/>
      <c r="E20" s="2672"/>
      <c r="F20" s="2672"/>
      <c r="G20" s="2672"/>
      <c r="H20" s="2673"/>
      <c r="I20" s="466"/>
      <c r="J20" s="469"/>
      <c r="K20" s="466"/>
      <c r="L20" s="469"/>
      <c r="M20" s="466"/>
      <c r="N20" s="469"/>
      <c r="O20" s="466"/>
      <c r="P20" s="469"/>
      <c r="Q20" s="466"/>
      <c r="R20" s="469"/>
      <c r="S20" s="466"/>
      <c r="T20" s="469"/>
      <c r="U20" s="466"/>
      <c r="V20" s="469"/>
      <c r="W20" s="466"/>
      <c r="X20" s="469"/>
      <c r="Y20" s="466"/>
      <c r="Z20" s="469"/>
      <c r="AA20" s="466"/>
      <c r="AB20" s="469"/>
      <c r="AC20" s="466"/>
      <c r="AD20" s="469"/>
      <c r="AE20" s="470"/>
      <c r="AF20" s="469"/>
    </row>
    <row r="21" spans="2:32" ht="22.5" hidden="1" customHeight="1" outlineLevel="1" x14ac:dyDescent="0.15">
      <c r="B21" s="2671"/>
      <c r="C21" s="2672"/>
      <c r="D21" s="2672"/>
      <c r="E21" s="2672"/>
      <c r="F21" s="2672"/>
      <c r="G21" s="2672"/>
      <c r="H21" s="2673"/>
      <c r="I21" s="466"/>
      <c r="J21" s="469"/>
      <c r="K21" s="466"/>
      <c r="L21" s="469"/>
      <c r="M21" s="466"/>
      <c r="N21" s="469"/>
      <c r="O21" s="466"/>
      <c r="P21" s="469"/>
      <c r="Q21" s="466"/>
      <c r="R21" s="469"/>
      <c r="S21" s="466"/>
      <c r="T21" s="469"/>
      <c r="U21" s="466"/>
      <c r="V21" s="469"/>
      <c r="W21" s="466"/>
      <c r="X21" s="469"/>
      <c r="Y21" s="466"/>
      <c r="Z21" s="469"/>
      <c r="AA21" s="466"/>
      <c r="AB21" s="469"/>
      <c r="AC21" s="466"/>
      <c r="AD21" s="469"/>
      <c r="AE21" s="470"/>
      <c r="AF21" s="469"/>
    </row>
    <row r="22" spans="2:32" ht="16.5" customHeight="1" collapsed="1" x14ac:dyDescent="0.15">
      <c r="B22" s="464"/>
      <c r="C22" s="468"/>
      <c r="D22" s="468"/>
      <c r="E22" s="468"/>
      <c r="F22" s="468"/>
      <c r="G22" s="468"/>
      <c r="H22" s="468"/>
      <c r="I22" s="464"/>
      <c r="J22" s="464"/>
      <c r="K22" s="464"/>
      <c r="L22" s="852"/>
      <c r="M22" s="464"/>
      <c r="N22" s="464"/>
      <c r="O22" s="464"/>
      <c r="P22" s="464"/>
      <c r="Q22" s="464"/>
      <c r="R22" s="464"/>
      <c r="S22" s="464"/>
      <c r="T22" s="464"/>
      <c r="U22" s="464"/>
      <c r="V22" s="464"/>
      <c r="W22" s="464"/>
      <c r="X22" s="464"/>
      <c r="Y22" s="464"/>
      <c r="Z22" s="464"/>
      <c r="AA22" s="464"/>
    </row>
    <row r="23" spans="2:32" ht="16.5" hidden="1" customHeight="1" outlineLevel="1" x14ac:dyDescent="0.15">
      <c r="B23" s="1351" t="s">
        <v>1858</v>
      </c>
      <c r="C23" s="1352"/>
      <c r="D23" s="1352"/>
      <c r="E23" s="1352"/>
      <c r="F23" s="1352"/>
      <c r="G23" s="1352"/>
      <c r="H23" s="1352"/>
      <c r="I23" s="1352"/>
      <c r="J23" s="1352"/>
      <c r="K23" s="1352"/>
      <c r="L23" s="1353"/>
      <c r="M23" s="1351"/>
      <c r="N23" s="1351"/>
      <c r="O23" s="1351"/>
      <c r="P23" s="1351"/>
      <c r="Q23" s="1351"/>
      <c r="R23" s="1351"/>
      <c r="S23" s="1351"/>
      <c r="T23" s="1351"/>
      <c r="U23" s="1351"/>
      <c r="V23" s="1351"/>
      <c r="W23" s="1351"/>
      <c r="X23" s="1351"/>
      <c r="Y23" s="1351"/>
      <c r="Z23" s="1351"/>
      <c r="AA23" s="1351"/>
    </row>
    <row r="24" spans="2:32" ht="22.5" hidden="1" customHeight="1" outlineLevel="1" x14ac:dyDescent="0.15">
      <c r="B24" s="2668"/>
      <c r="C24" s="2669"/>
      <c r="D24" s="2669"/>
      <c r="E24" s="2669"/>
      <c r="F24" s="2669"/>
      <c r="G24" s="2669"/>
      <c r="H24" s="2670"/>
      <c r="I24" s="2666" t="s">
        <v>343</v>
      </c>
      <c r="J24" s="2667"/>
      <c r="K24" s="2666" t="s">
        <v>344</v>
      </c>
      <c r="L24" s="2667"/>
      <c r="M24" s="2666" t="s">
        <v>345</v>
      </c>
      <c r="N24" s="2667"/>
      <c r="O24" s="2666" t="s">
        <v>346</v>
      </c>
      <c r="P24" s="2667"/>
      <c r="Q24" s="2666" t="s">
        <v>5</v>
      </c>
      <c r="R24" s="2667"/>
      <c r="S24" s="2666" t="s">
        <v>6</v>
      </c>
      <c r="T24" s="2667"/>
      <c r="U24" s="2666" t="s">
        <v>7</v>
      </c>
      <c r="V24" s="2667"/>
      <c r="W24" s="2666" t="s">
        <v>8</v>
      </c>
      <c r="X24" s="2667"/>
      <c r="Y24" s="2666" t="s">
        <v>9</v>
      </c>
      <c r="Z24" s="2667"/>
      <c r="AA24" s="2666" t="s">
        <v>10</v>
      </c>
      <c r="AB24" s="2667"/>
      <c r="AC24" s="2666" t="s">
        <v>11</v>
      </c>
      <c r="AD24" s="2667"/>
      <c r="AE24" s="2666" t="s">
        <v>198</v>
      </c>
      <c r="AF24" s="2667"/>
    </row>
    <row r="25" spans="2:32" ht="22.5" hidden="1" customHeight="1" outlineLevel="1" x14ac:dyDescent="0.15">
      <c r="B25" s="2661" t="s">
        <v>1853</v>
      </c>
      <c r="C25" s="2662"/>
      <c r="D25" s="2662"/>
      <c r="E25" s="2662"/>
      <c r="F25" s="2662"/>
      <c r="G25" s="2662"/>
      <c r="H25" s="2663"/>
      <c r="I25" s="1354"/>
      <c r="J25" s="1355"/>
      <c r="K25" s="1354"/>
      <c r="L25" s="1355"/>
      <c r="M25" s="1354"/>
      <c r="N25" s="1355"/>
      <c r="O25" s="1354"/>
      <c r="P25" s="1355"/>
      <c r="Q25" s="1354"/>
      <c r="R25" s="1355"/>
      <c r="S25" s="1354"/>
      <c r="T25" s="1355"/>
      <c r="U25" s="1354"/>
      <c r="V25" s="1355"/>
      <c r="W25" s="1354"/>
      <c r="X25" s="1355"/>
      <c r="Y25" s="1354"/>
      <c r="Z25" s="1355"/>
      <c r="AA25" s="1354"/>
      <c r="AB25" s="1355"/>
      <c r="AC25" s="1354"/>
      <c r="AD25" s="1355"/>
      <c r="AE25" s="1356"/>
      <c r="AF25" s="1355"/>
    </row>
    <row r="26" spans="2:32" ht="22.5" hidden="1" customHeight="1" outlineLevel="1" x14ac:dyDescent="0.15">
      <c r="B26" s="2661" t="s">
        <v>1854</v>
      </c>
      <c r="C26" s="2662"/>
      <c r="D26" s="2662"/>
      <c r="E26" s="2662"/>
      <c r="F26" s="2662"/>
      <c r="G26" s="2662"/>
      <c r="H26" s="2663"/>
      <c r="I26" s="1354"/>
      <c r="J26" s="1355"/>
      <c r="K26" s="1354"/>
      <c r="L26" s="1355"/>
      <c r="M26" s="1354"/>
      <c r="N26" s="1355"/>
      <c r="O26" s="1354"/>
      <c r="P26" s="1355"/>
      <c r="Q26" s="1354"/>
      <c r="R26" s="1355"/>
      <c r="S26" s="1354"/>
      <c r="T26" s="1355"/>
      <c r="U26" s="1354"/>
      <c r="V26" s="1355"/>
      <c r="W26" s="1354"/>
      <c r="X26" s="1355"/>
      <c r="Y26" s="1354"/>
      <c r="Z26" s="1355"/>
      <c r="AA26" s="1354"/>
      <c r="AB26" s="1355"/>
      <c r="AC26" s="1354"/>
      <c r="AD26" s="1355"/>
      <c r="AE26" s="1356"/>
      <c r="AF26" s="1355"/>
    </row>
    <row r="27" spans="2:32" ht="22.5" hidden="1" customHeight="1" outlineLevel="1" x14ac:dyDescent="0.15">
      <c r="B27" s="2661" t="s">
        <v>1855</v>
      </c>
      <c r="C27" s="2662"/>
      <c r="D27" s="2662"/>
      <c r="E27" s="2662"/>
      <c r="F27" s="2662"/>
      <c r="G27" s="2662"/>
      <c r="H27" s="2663"/>
      <c r="I27" s="1354"/>
      <c r="J27" s="1355"/>
      <c r="K27" s="1354"/>
      <c r="L27" s="1355"/>
      <c r="M27" s="1354"/>
      <c r="N27" s="1355"/>
      <c r="O27" s="1354"/>
      <c r="P27" s="1355"/>
      <c r="Q27" s="1354"/>
      <c r="R27" s="1355"/>
      <c r="S27" s="1354"/>
      <c r="T27" s="1355"/>
      <c r="U27" s="1354"/>
      <c r="V27" s="1355"/>
      <c r="W27" s="1354"/>
      <c r="X27" s="1355"/>
      <c r="Y27" s="1354"/>
      <c r="Z27" s="1355"/>
      <c r="AA27" s="1354"/>
      <c r="AB27" s="1355"/>
      <c r="AC27" s="1354"/>
      <c r="AD27" s="1355"/>
      <c r="AE27" s="1356"/>
      <c r="AF27" s="1355"/>
    </row>
    <row r="28" spans="2:32" ht="22.5" hidden="1" customHeight="1" outlineLevel="1" x14ac:dyDescent="0.15">
      <c r="B28" s="2661" t="s">
        <v>1856</v>
      </c>
      <c r="C28" s="2662"/>
      <c r="D28" s="2662"/>
      <c r="E28" s="2662"/>
      <c r="F28" s="2662"/>
      <c r="G28" s="2662"/>
      <c r="H28" s="2663"/>
      <c r="I28" s="1354"/>
      <c r="J28" s="1355"/>
      <c r="K28" s="1354"/>
      <c r="L28" s="1355"/>
      <c r="M28" s="1354"/>
      <c r="N28" s="1355"/>
      <c r="O28" s="1354"/>
      <c r="P28" s="1355"/>
      <c r="Q28" s="1354"/>
      <c r="R28" s="1355"/>
      <c r="S28" s="1354"/>
      <c r="T28" s="1355"/>
      <c r="U28" s="1354"/>
      <c r="V28" s="1355"/>
      <c r="W28" s="1354"/>
      <c r="X28" s="1355"/>
      <c r="Y28" s="1354"/>
      <c r="Z28" s="1355"/>
      <c r="AA28" s="1354"/>
      <c r="AB28" s="1355"/>
      <c r="AC28" s="1354"/>
      <c r="AD28" s="1355"/>
      <c r="AE28" s="1356"/>
      <c r="AF28" s="1355"/>
    </row>
    <row r="29" spans="2:32" ht="22.5" hidden="1" customHeight="1" outlineLevel="1" x14ac:dyDescent="0.15">
      <c r="B29" s="2661" t="s">
        <v>1857</v>
      </c>
      <c r="C29" s="2662"/>
      <c r="D29" s="2662"/>
      <c r="E29" s="2662"/>
      <c r="F29" s="2662"/>
      <c r="G29" s="2662"/>
      <c r="H29" s="2663"/>
      <c r="I29" s="1354"/>
      <c r="J29" s="1355"/>
      <c r="K29" s="1354"/>
      <c r="L29" s="1355"/>
      <c r="M29" s="1354"/>
      <c r="N29" s="1355"/>
      <c r="O29" s="1354"/>
      <c r="P29" s="1355"/>
      <c r="Q29" s="1354"/>
      <c r="R29" s="1355"/>
      <c r="S29" s="1354"/>
      <c r="T29" s="1355"/>
      <c r="U29" s="1354"/>
      <c r="V29" s="1355"/>
      <c r="W29" s="1354"/>
      <c r="X29" s="1355"/>
      <c r="Y29" s="1354"/>
      <c r="Z29" s="1355"/>
      <c r="AA29" s="1354"/>
      <c r="AB29" s="1355"/>
      <c r="AC29" s="1354"/>
      <c r="AD29" s="1355"/>
      <c r="AE29" s="1356"/>
      <c r="AF29" s="1355"/>
    </row>
    <row r="30" spans="2:32" ht="22.5" hidden="1" customHeight="1" outlineLevel="1" x14ac:dyDescent="0.15">
      <c r="B30" s="2661"/>
      <c r="C30" s="2662"/>
      <c r="D30" s="2662"/>
      <c r="E30" s="2662"/>
      <c r="F30" s="2662"/>
      <c r="G30" s="2662"/>
      <c r="H30" s="2663"/>
      <c r="I30" s="1354"/>
      <c r="J30" s="1355"/>
      <c r="K30" s="1354"/>
      <c r="L30" s="1355"/>
      <c r="M30" s="1354"/>
      <c r="N30" s="1355"/>
      <c r="O30" s="1354"/>
      <c r="P30" s="1355"/>
      <c r="Q30" s="1354"/>
      <c r="R30" s="1355"/>
      <c r="S30" s="1354"/>
      <c r="T30" s="1355"/>
      <c r="U30" s="1354"/>
      <c r="V30" s="1355"/>
      <c r="W30" s="1354"/>
      <c r="X30" s="1355"/>
      <c r="Y30" s="1354"/>
      <c r="Z30" s="1355"/>
      <c r="AA30" s="1354"/>
      <c r="AB30" s="1355"/>
      <c r="AC30" s="1354"/>
      <c r="AD30" s="1355"/>
      <c r="AE30" s="1356"/>
      <c r="AF30" s="1355"/>
    </row>
    <row r="31" spans="2:32" ht="22.5" hidden="1" customHeight="1" outlineLevel="1" x14ac:dyDescent="0.15">
      <c r="B31" s="2661"/>
      <c r="C31" s="2662"/>
      <c r="D31" s="2662"/>
      <c r="E31" s="2662"/>
      <c r="F31" s="2662"/>
      <c r="G31" s="2662"/>
      <c r="H31" s="2663"/>
      <c r="I31" s="1354"/>
      <c r="J31" s="1355"/>
      <c r="K31" s="1354"/>
      <c r="L31" s="1355"/>
      <c r="M31" s="1354"/>
      <c r="N31" s="1355"/>
      <c r="O31" s="1354"/>
      <c r="P31" s="1355"/>
      <c r="Q31" s="1354"/>
      <c r="R31" s="1355"/>
      <c r="S31" s="1354"/>
      <c r="T31" s="1355"/>
      <c r="U31" s="1354"/>
      <c r="V31" s="1355"/>
      <c r="W31" s="1354"/>
      <c r="X31" s="1355"/>
      <c r="Y31" s="1354"/>
      <c r="Z31" s="1355"/>
      <c r="AA31" s="1354"/>
      <c r="AB31" s="1355"/>
      <c r="AC31" s="1354"/>
      <c r="AD31" s="1355"/>
      <c r="AE31" s="1356"/>
      <c r="AF31" s="1355"/>
    </row>
    <row r="32" spans="2:32" ht="16.5" hidden="1" customHeight="1" outlineLevel="1" x14ac:dyDescent="0.15">
      <c r="Y32" s="851"/>
      <c r="Z32" s="851"/>
      <c r="AA32" s="851"/>
    </row>
    <row r="33" spans="1:37" ht="16.5" customHeight="1" collapsed="1" x14ac:dyDescent="0.25">
      <c r="B33" s="848" t="s">
        <v>523</v>
      </c>
      <c r="C33" s="849" t="s">
        <v>651</v>
      </c>
      <c r="D33" s="468"/>
      <c r="E33" s="468"/>
      <c r="F33" s="468"/>
      <c r="G33" s="468"/>
      <c r="H33" s="468"/>
      <c r="I33" s="468"/>
      <c r="J33" s="468"/>
      <c r="K33" s="468"/>
      <c r="L33" s="850"/>
      <c r="M33" s="464"/>
      <c r="N33" s="464"/>
      <c r="O33" s="464"/>
      <c r="P33" s="464"/>
      <c r="Q33" s="464"/>
      <c r="R33" s="464"/>
      <c r="S33" s="464"/>
      <c r="T33" s="464"/>
      <c r="U33" s="464"/>
      <c r="V33" s="464"/>
      <c r="W33" s="464"/>
      <c r="X33" s="464"/>
      <c r="Y33" s="464"/>
      <c r="Z33" s="464"/>
      <c r="AA33" s="464"/>
      <c r="AI33" s="1370" t="s">
        <v>1889</v>
      </c>
    </row>
    <row r="34" spans="1:37" ht="4.5" customHeight="1" x14ac:dyDescent="0.15">
      <c r="A34" s="853"/>
      <c r="B34" s="854"/>
      <c r="C34" s="855"/>
      <c r="D34" s="855"/>
      <c r="E34" s="855"/>
      <c r="F34" s="855"/>
      <c r="G34" s="855"/>
      <c r="H34" s="855"/>
      <c r="I34" s="855"/>
      <c r="J34" s="855"/>
      <c r="K34" s="855"/>
      <c r="L34" s="855"/>
      <c r="M34" s="855"/>
      <c r="N34" s="855"/>
      <c r="O34" s="855"/>
      <c r="P34" s="856"/>
      <c r="Q34" s="856"/>
      <c r="R34" s="856"/>
      <c r="S34" s="856"/>
      <c r="T34" s="856"/>
      <c r="U34" s="856"/>
      <c r="V34" s="856"/>
      <c r="W34" s="856"/>
      <c r="X34" s="856"/>
      <c r="Y34" s="856"/>
      <c r="Z34" s="856"/>
      <c r="AA34" s="856"/>
    </row>
    <row r="35" spans="1:37" ht="16.5" customHeight="1" x14ac:dyDescent="0.25">
      <c r="A35" s="853"/>
      <c r="B35" s="112"/>
      <c r="C35" s="113"/>
      <c r="D35" s="113"/>
      <c r="E35" s="113"/>
      <c r="F35" s="113"/>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10"/>
      <c r="AG35" s="857"/>
      <c r="AI35" s="1370" t="s">
        <v>1869</v>
      </c>
    </row>
    <row r="36" spans="1:37" ht="16.5" customHeight="1" x14ac:dyDescent="0.15">
      <c r="A36" s="853"/>
      <c r="B36" s="114"/>
      <c r="C36" s="115"/>
      <c r="D36" s="115"/>
      <c r="E36" s="115"/>
      <c r="F36" s="115"/>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7"/>
      <c r="AG36" s="857"/>
    </row>
    <row r="37" spans="1:37" ht="16.5" customHeight="1" x14ac:dyDescent="0.15">
      <c r="A37" s="853"/>
      <c r="B37" s="75"/>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7"/>
      <c r="AG37" s="857"/>
    </row>
    <row r="38" spans="1:37" ht="16.5" customHeight="1" x14ac:dyDescent="0.15">
      <c r="A38" s="858"/>
      <c r="B38" s="7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7"/>
      <c r="AG38" s="859"/>
    </row>
    <row r="39" spans="1:37" ht="16.5" customHeight="1" x14ac:dyDescent="0.15">
      <c r="A39" s="853"/>
      <c r="B39" s="75"/>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7"/>
    </row>
    <row r="40" spans="1:37" ht="16.5" customHeight="1" x14ac:dyDescent="0.15">
      <c r="A40" s="853"/>
      <c r="B40" s="75"/>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7"/>
    </row>
    <row r="41" spans="1:37" ht="16.5" customHeight="1" x14ac:dyDescent="0.15">
      <c r="A41" s="853"/>
      <c r="B41" s="75"/>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7"/>
    </row>
    <row r="42" spans="1:37" ht="16.5" customHeight="1" x14ac:dyDescent="0.15">
      <c r="A42" s="853"/>
      <c r="B42" s="7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7"/>
    </row>
    <row r="43" spans="1:37" ht="16.5" customHeight="1" x14ac:dyDescent="0.15">
      <c r="A43" s="853"/>
      <c r="B43" s="75"/>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7"/>
    </row>
    <row r="44" spans="1:37" ht="16.5" customHeight="1" x14ac:dyDescent="0.15">
      <c r="A44" s="853"/>
      <c r="B44" s="75"/>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7"/>
      <c r="AK44" s="860"/>
    </row>
    <row r="45" spans="1:37" ht="16.5" customHeight="1" x14ac:dyDescent="0.15">
      <c r="A45" s="853"/>
      <c r="B45" s="75"/>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7"/>
      <c r="AK45" s="860"/>
    </row>
    <row r="46" spans="1:37" ht="16.5" customHeight="1" x14ac:dyDescent="0.15">
      <c r="A46" s="853"/>
      <c r="B46" s="75"/>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7"/>
      <c r="AK46" s="860"/>
    </row>
    <row r="47" spans="1:37" ht="16.5" customHeight="1" x14ac:dyDescent="0.15">
      <c r="A47" s="853"/>
      <c r="B47" s="75"/>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7"/>
    </row>
    <row r="48" spans="1:37" ht="16.5" customHeight="1" x14ac:dyDescent="0.15">
      <c r="A48" s="853"/>
      <c r="B48" s="75"/>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7"/>
    </row>
    <row r="49" spans="1:37" ht="16.5" customHeight="1" x14ac:dyDescent="0.15">
      <c r="A49" s="853"/>
      <c r="B49" s="75"/>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7"/>
    </row>
    <row r="50" spans="1:37" ht="16.5" customHeight="1" x14ac:dyDescent="0.15">
      <c r="A50" s="853"/>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7"/>
      <c r="AK50" s="860"/>
    </row>
    <row r="51" spans="1:37" ht="16.5" customHeight="1" x14ac:dyDescent="0.15">
      <c r="A51" s="853"/>
      <c r="B51" s="75"/>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7"/>
      <c r="AK51" s="860"/>
    </row>
    <row r="52" spans="1:37" ht="16.5" customHeight="1" x14ac:dyDescent="0.15">
      <c r="A52" s="853"/>
      <c r="B52" s="75"/>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7"/>
    </row>
    <row r="53" spans="1:37" ht="16.5" customHeight="1" x14ac:dyDescent="0.15">
      <c r="A53" s="853"/>
      <c r="B53" s="75"/>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7"/>
    </row>
    <row r="54" spans="1:37" ht="16.5" customHeight="1" x14ac:dyDescent="0.15">
      <c r="A54" s="853"/>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7"/>
    </row>
    <row r="55" spans="1:37" ht="16.5" customHeight="1" x14ac:dyDescent="0.15">
      <c r="A55" s="851"/>
      <c r="B55" s="75"/>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7"/>
    </row>
    <row r="56" spans="1:37" ht="16.5" customHeight="1" x14ac:dyDescent="0.15">
      <c r="A56" s="851"/>
      <c r="B56" s="75"/>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7"/>
    </row>
    <row r="57" spans="1:37" ht="16.5" customHeight="1" x14ac:dyDescent="0.15">
      <c r="A57" s="851"/>
      <c r="B57" s="75"/>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7"/>
    </row>
    <row r="58" spans="1:37" ht="16.5" customHeight="1" x14ac:dyDescent="0.15">
      <c r="A58" s="851"/>
      <c r="B58" s="64"/>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4"/>
    </row>
    <row r="59" spans="1:37" ht="16.5" customHeight="1" x14ac:dyDescent="0.15">
      <c r="A59" s="851"/>
      <c r="B59" s="64"/>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4"/>
    </row>
    <row r="60" spans="1:37" ht="16.5" customHeight="1" x14ac:dyDescent="0.15">
      <c r="A60" s="851"/>
      <c r="B60" s="64"/>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4"/>
    </row>
    <row r="61" spans="1:37" ht="16.5" customHeight="1" x14ac:dyDescent="0.15">
      <c r="A61" s="851"/>
      <c r="B61" s="64"/>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4"/>
    </row>
    <row r="62" spans="1:37" ht="16.5" customHeight="1" x14ac:dyDescent="0.15">
      <c r="A62" s="851"/>
      <c r="B62" s="64"/>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4"/>
    </row>
    <row r="63" spans="1:37" ht="16.5" customHeight="1" x14ac:dyDescent="0.15">
      <c r="A63" s="851"/>
      <c r="B63" s="64"/>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4"/>
    </row>
    <row r="64" spans="1:37" ht="16.5" customHeight="1" x14ac:dyDescent="0.15">
      <c r="A64" s="851"/>
      <c r="B64" s="64"/>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4"/>
    </row>
    <row r="65" spans="1:35" ht="16.5" customHeight="1" x14ac:dyDescent="0.15">
      <c r="A65" s="851"/>
      <c r="B65" s="64"/>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4"/>
    </row>
    <row r="66" spans="1:35" ht="16.5" customHeight="1" x14ac:dyDescent="0.15">
      <c r="A66" s="851"/>
      <c r="B66" s="64"/>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4"/>
    </row>
    <row r="67" spans="1:35" ht="16.5" customHeight="1" x14ac:dyDescent="0.15">
      <c r="A67" s="851"/>
      <c r="B67" s="64"/>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4"/>
    </row>
    <row r="68" spans="1:35" ht="16.5" customHeight="1" x14ac:dyDescent="0.15">
      <c r="A68" s="851"/>
      <c r="B68" s="64"/>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4"/>
    </row>
    <row r="69" spans="1:35" ht="16.5" customHeight="1" x14ac:dyDescent="0.15">
      <c r="A69" s="851"/>
      <c r="B69" s="64"/>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4"/>
    </row>
    <row r="70" spans="1:35" ht="16.5" customHeight="1" x14ac:dyDescent="0.15">
      <c r="A70" s="851"/>
      <c r="B70" s="64"/>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4"/>
    </row>
    <row r="71" spans="1:35" ht="16.5" customHeight="1" x14ac:dyDescent="0.15">
      <c r="A71" s="851"/>
      <c r="B71" s="64"/>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4"/>
    </row>
    <row r="72" spans="1:35" ht="16.5" customHeight="1" x14ac:dyDescent="0.15">
      <c r="A72" s="851"/>
      <c r="B72" s="65"/>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2"/>
    </row>
    <row r="73" spans="1:35" ht="16.5" customHeight="1" x14ac:dyDescent="0.15">
      <c r="B73" s="1399"/>
      <c r="C73" s="1399"/>
      <c r="D73" s="1399"/>
      <c r="E73" s="1399"/>
      <c r="F73" s="1399"/>
      <c r="G73" s="1399"/>
      <c r="H73" s="1399"/>
      <c r="I73" s="1399"/>
      <c r="J73" s="1399"/>
      <c r="K73" s="1399"/>
      <c r="L73" s="1399"/>
      <c r="M73" s="1399"/>
      <c r="N73" s="1399"/>
      <c r="O73" s="1399"/>
      <c r="P73" s="1399"/>
      <c r="Q73" s="1399"/>
      <c r="R73" s="1399"/>
      <c r="S73" s="1399"/>
      <c r="T73" s="1399"/>
      <c r="U73" s="1399"/>
      <c r="V73" s="1399"/>
      <c r="W73" s="1399"/>
      <c r="X73" s="1399"/>
      <c r="Y73" s="1399"/>
      <c r="Z73" s="1399"/>
      <c r="AA73" s="1399"/>
      <c r="AB73" s="1399"/>
      <c r="AC73" s="1399"/>
      <c r="AD73" s="1399"/>
      <c r="AE73" s="1399"/>
      <c r="AF73" s="1399"/>
    </row>
    <row r="74" spans="1:35" ht="16.5" customHeight="1" x14ac:dyDescent="0.25">
      <c r="B74" s="1400" t="s">
        <v>1904</v>
      </c>
      <c r="C74" s="1351" t="s">
        <v>1953</v>
      </c>
      <c r="D74" s="1401"/>
      <c r="E74" s="1401"/>
      <c r="F74" s="1401"/>
      <c r="G74" s="1401"/>
      <c r="H74" s="1401"/>
      <c r="I74" s="1401"/>
      <c r="J74" s="1401"/>
      <c r="K74" s="1401"/>
      <c r="L74" s="1401"/>
      <c r="M74" s="1401"/>
      <c r="N74" s="1401"/>
      <c r="O74" s="1401"/>
      <c r="P74" s="1401"/>
      <c r="Q74" s="1401"/>
      <c r="R74" s="1401"/>
      <c r="S74" s="1401"/>
      <c r="T74" s="1401"/>
      <c r="U74" s="1401"/>
      <c r="V74" s="1401"/>
      <c r="W74" s="1401"/>
      <c r="X74" s="1401"/>
      <c r="Y74" s="1401"/>
      <c r="Z74" s="1401"/>
      <c r="AA74" s="1401"/>
      <c r="AB74" s="1401"/>
      <c r="AC74" s="1401"/>
      <c r="AD74" s="1401"/>
      <c r="AE74" s="1401"/>
      <c r="AF74" s="1401"/>
      <c r="AI74" s="1370" t="s">
        <v>1905</v>
      </c>
    </row>
    <row r="75" spans="1:35" ht="11.25" customHeight="1" x14ac:dyDescent="0.15">
      <c r="B75" s="1401"/>
      <c r="C75" s="1401"/>
      <c r="D75" s="1401"/>
      <c r="E75" s="1401"/>
      <c r="F75" s="1401"/>
      <c r="G75" s="1401"/>
      <c r="H75" s="1401"/>
      <c r="I75" s="1401"/>
      <c r="J75" s="1401"/>
      <c r="K75" s="1401"/>
      <c r="L75" s="1401"/>
      <c r="M75" s="1401"/>
      <c r="N75" s="1401"/>
      <c r="O75" s="1401"/>
      <c r="P75" s="1401"/>
      <c r="Q75" s="1401"/>
      <c r="R75" s="1401"/>
      <c r="S75" s="1401"/>
      <c r="T75" s="1401"/>
      <c r="U75" s="1401"/>
      <c r="V75" s="1401"/>
      <c r="W75" s="1401"/>
      <c r="X75" s="1401"/>
      <c r="Y75" s="1401"/>
      <c r="Z75" s="1401"/>
      <c r="AA75" s="1401"/>
      <c r="AB75" s="1401"/>
      <c r="AC75" s="1401"/>
      <c r="AD75" s="1401"/>
      <c r="AE75" s="1401"/>
      <c r="AF75" s="1401"/>
    </row>
    <row r="76" spans="1:35" ht="27" customHeight="1" x14ac:dyDescent="0.15">
      <c r="B76" s="1401"/>
      <c r="C76" s="2658" t="s">
        <v>1950</v>
      </c>
      <c r="D76" s="2659"/>
      <c r="E76" s="2659"/>
      <c r="F76" s="2659"/>
      <c r="G76" s="2659"/>
      <c r="H76" s="2659"/>
      <c r="I76" s="2659"/>
      <c r="J76" s="2660" t="str">
        <f>IF(入力シート!K223="","",入力シート!K223)</f>
        <v/>
      </c>
      <c r="K76" s="2660"/>
      <c r="L76" s="2660"/>
      <c r="M76" s="2660"/>
      <c r="N76" s="2660"/>
      <c r="O76" s="2660"/>
      <c r="P76" s="1503" t="s">
        <v>618</v>
      </c>
      <c r="Q76" s="2679" t="s">
        <v>1996</v>
      </c>
      <c r="R76" s="2680"/>
      <c r="S76" s="2680"/>
      <c r="T76" s="2680"/>
      <c r="U76" s="2680"/>
      <c r="V76" s="2680"/>
      <c r="W76" s="2660" t="str">
        <f>IF(入力シート!K228="","",入力シート!K228)</f>
        <v/>
      </c>
      <c r="X76" s="2660"/>
      <c r="Y76" s="2660"/>
      <c r="Z76" s="2660"/>
      <c r="AA76" s="2660"/>
      <c r="AB76" s="2660"/>
      <c r="AC76" s="2660"/>
      <c r="AD76" s="1503" t="s">
        <v>618</v>
      </c>
    </row>
    <row r="77" spans="1:35" ht="27" customHeight="1" x14ac:dyDescent="0.15">
      <c r="B77" s="1401"/>
      <c r="C77" s="2658" t="s">
        <v>1870</v>
      </c>
      <c r="D77" s="2659"/>
      <c r="E77" s="2659"/>
      <c r="F77" s="2659"/>
      <c r="G77" s="2659"/>
      <c r="H77" s="2659"/>
      <c r="I77" s="2659"/>
      <c r="J77" s="2660" t="str">
        <f>IF(入力シート!K224="","",入力シート!K224)</f>
        <v/>
      </c>
      <c r="K77" s="2660"/>
      <c r="L77" s="2660"/>
      <c r="M77" s="2660"/>
      <c r="N77" s="2660"/>
      <c r="O77" s="2660"/>
      <c r="P77" s="1503" t="s">
        <v>618</v>
      </c>
      <c r="Q77" s="2679" t="s">
        <v>1997</v>
      </c>
      <c r="R77" s="2680"/>
      <c r="S77" s="2680"/>
      <c r="T77" s="2680"/>
      <c r="U77" s="2680"/>
      <c r="V77" s="2680"/>
      <c r="W77" s="2660" t="str">
        <f>IF(入力シート!K229="","",入力シート!K229)</f>
        <v/>
      </c>
      <c r="X77" s="2660"/>
      <c r="Y77" s="2660"/>
      <c r="Z77" s="2660"/>
      <c r="AA77" s="2660"/>
      <c r="AB77" s="2660"/>
      <c r="AC77" s="2660"/>
      <c r="AD77" s="1503" t="s">
        <v>618</v>
      </c>
    </row>
    <row r="78" spans="1:35" ht="27" customHeight="1" x14ac:dyDescent="0.15">
      <c r="B78" s="1401"/>
      <c r="C78" s="2664" t="s">
        <v>1992</v>
      </c>
      <c r="D78" s="2665"/>
      <c r="E78" s="2665"/>
      <c r="F78" s="2665"/>
      <c r="G78" s="2665"/>
      <c r="H78" s="2665"/>
      <c r="I78" s="2665"/>
      <c r="J78" s="2660" t="str">
        <f>IF(入力シート!K225="","",入力シート!K225)</f>
        <v/>
      </c>
      <c r="K78" s="2660"/>
      <c r="L78" s="2660"/>
      <c r="M78" s="2660"/>
      <c r="N78" s="2660"/>
      <c r="O78" s="2660"/>
      <c r="P78" s="1503" t="s">
        <v>618</v>
      </c>
      <c r="Q78" s="2679" t="s">
        <v>1998</v>
      </c>
      <c r="R78" s="2680"/>
      <c r="S78" s="2680"/>
      <c r="T78" s="2680"/>
      <c r="U78" s="2680"/>
      <c r="V78" s="2680"/>
      <c r="W78" s="2660" t="str">
        <f>IF(入力シート!K230="","",入力シート!K230)</f>
        <v/>
      </c>
      <c r="X78" s="2660"/>
      <c r="Y78" s="2660"/>
      <c r="Z78" s="2660"/>
      <c r="AA78" s="2660"/>
      <c r="AB78" s="2660"/>
      <c r="AC78" s="2660"/>
      <c r="AD78" s="1503" t="s">
        <v>618</v>
      </c>
    </row>
    <row r="79" spans="1:35" ht="27" customHeight="1" x14ac:dyDescent="0.15">
      <c r="B79" s="1401"/>
      <c r="C79" s="2658" t="s">
        <v>1994</v>
      </c>
      <c r="D79" s="2659"/>
      <c r="E79" s="2659"/>
      <c r="F79" s="2659"/>
      <c r="G79" s="2659"/>
      <c r="H79" s="2659"/>
      <c r="I79" s="2659"/>
      <c r="J79" s="2660" t="str">
        <f>IF(入力シート!K226="","",入力シート!K226)</f>
        <v/>
      </c>
      <c r="K79" s="2660"/>
      <c r="L79" s="2660"/>
      <c r="M79" s="2660"/>
      <c r="N79" s="2660"/>
      <c r="O79" s="2660"/>
      <c r="P79" s="1503" t="s">
        <v>618</v>
      </c>
      <c r="Q79" s="2679" t="s">
        <v>1999</v>
      </c>
      <c r="R79" s="2680"/>
      <c r="S79" s="2680"/>
      <c r="T79" s="2680"/>
      <c r="U79" s="2680"/>
      <c r="V79" s="2680"/>
      <c r="W79" s="2660" t="str">
        <f>IF(入力シート!K231="","",入力シート!K231)</f>
        <v/>
      </c>
      <c r="X79" s="2660"/>
      <c r="Y79" s="2660"/>
      <c r="Z79" s="2660"/>
      <c r="AA79" s="2660"/>
      <c r="AB79" s="2660"/>
      <c r="AC79" s="2660"/>
      <c r="AD79" s="1503" t="s">
        <v>618</v>
      </c>
    </row>
    <row r="80" spans="1:35" ht="27" customHeight="1" x14ac:dyDescent="0.15">
      <c r="B80" s="1401"/>
      <c r="C80" s="2658" t="s">
        <v>2000</v>
      </c>
      <c r="D80" s="2659"/>
      <c r="E80" s="2659"/>
      <c r="F80" s="2659"/>
      <c r="G80" s="2659"/>
      <c r="H80" s="2659"/>
      <c r="I80" s="2659"/>
      <c r="J80" s="2660" t="str">
        <f>IF(入力シート!K227="","",入力シート!K227)</f>
        <v/>
      </c>
      <c r="K80" s="2660"/>
      <c r="L80" s="2660"/>
      <c r="M80" s="2660"/>
      <c r="N80" s="2660"/>
      <c r="O80" s="2660"/>
      <c r="P80" s="1503" t="s">
        <v>618</v>
      </c>
      <c r="Q80" s="1504"/>
      <c r="S80" s="1505"/>
      <c r="X80" s="864"/>
      <c r="Z80" s="465"/>
      <c r="AD80" s="1401"/>
    </row>
    <row r="81" spans="1:30" ht="21.75" customHeight="1" x14ac:dyDescent="0.15">
      <c r="B81" s="1401"/>
      <c r="C81" s="1506"/>
      <c r="D81" s="1506"/>
      <c r="E81" s="1506"/>
      <c r="F81" s="1506"/>
      <c r="G81" s="1506"/>
      <c r="H81" s="1506"/>
      <c r="I81" s="1506"/>
      <c r="J81" s="1506"/>
      <c r="K81" s="1507"/>
      <c r="L81" s="1507"/>
      <c r="M81" s="1507"/>
      <c r="N81" s="1507"/>
      <c r="O81" s="1507"/>
      <c r="P81" s="1507"/>
      <c r="Q81" s="1507"/>
      <c r="R81" s="1508"/>
      <c r="S81" s="1508"/>
      <c r="X81" s="864"/>
      <c r="Z81" s="465"/>
      <c r="AD81" s="1401"/>
    </row>
    <row r="82" spans="1:30" ht="21.75" customHeight="1" x14ac:dyDescent="0.15">
      <c r="C82" s="1506"/>
      <c r="D82" s="1506"/>
      <c r="E82" s="1506"/>
      <c r="F82" s="1506"/>
      <c r="G82" s="1506"/>
      <c r="H82" s="1506"/>
      <c r="I82" s="1506"/>
      <c r="J82" s="1506"/>
      <c r="K82" s="1507"/>
      <c r="L82" s="1507"/>
      <c r="M82" s="1507"/>
      <c r="N82" s="1507"/>
      <c r="O82" s="1507"/>
      <c r="P82" s="1507"/>
      <c r="Q82" s="1507"/>
      <c r="R82" s="1508"/>
      <c r="S82" s="1508"/>
      <c r="X82" s="864"/>
      <c r="Z82" s="465"/>
    </row>
    <row r="83" spans="1:30" ht="21.75" customHeight="1" x14ac:dyDescent="0.15">
      <c r="C83" s="1506"/>
      <c r="D83" s="1506"/>
      <c r="E83" s="1506"/>
      <c r="F83" s="1506"/>
      <c r="G83" s="1506"/>
      <c r="H83" s="1506"/>
      <c r="I83" s="1506"/>
      <c r="J83" s="1506"/>
      <c r="K83" s="1507"/>
      <c r="L83" s="1507"/>
      <c r="M83" s="1507"/>
      <c r="N83" s="1507"/>
      <c r="O83" s="1507"/>
      <c r="P83" s="1507"/>
      <c r="Q83" s="1507"/>
      <c r="R83" s="1508"/>
      <c r="S83" s="1508"/>
      <c r="Z83" s="465"/>
    </row>
    <row r="84" spans="1:30" ht="16.5" customHeight="1" x14ac:dyDescent="0.15">
      <c r="A84" s="851"/>
      <c r="B84" s="851"/>
      <c r="C84" s="861"/>
      <c r="D84" s="862"/>
      <c r="E84" s="851"/>
      <c r="F84" s="851"/>
      <c r="G84" s="851"/>
      <c r="H84" s="851"/>
      <c r="I84" s="851"/>
      <c r="J84" s="851"/>
      <c r="K84" s="851"/>
      <c r="L84" s="851"/>
      <c r="M84" s="851"/>
      <c r="N84" s="851"/>
      <c r="O84" s="851"/>
      <c r="P84" s="851"/>
      <c r="Q84" s="851"/>
      <c r="R84" s="851"/>
      <c r="S84" s="851"/>
      <c r="V84" s="851"/>
      <c r="W84" s="851"/>
      <c r="X84" s="851"/>
      <c r="Y84" s="851"/>
      <c r="Z84" s="851"/>
      <c r="AA84" s="851"/>
    </row>
    <row r="85" spans="1:30" ht="16.5" customHeight="1" x14ac:dyDescent="0.15">
      <c r="A85" s="851"/>
      <c r="B85" s="851"/>
      <c r="C85" s="851"/>
      <c r="D85" s="862"/>
      <c r="E85" s="851"/>
      <c r="F85" s="851"/>
      <c r="G85" s="851"/>
      <c r="H85" s="851"/>
      <c r="I85" s="851"/>
      <c r="J85" s="851"/>
      <c r="K85" s="851"/>
      <c r="L85" s="851"/>
      <c r="M85" s="851"/>
      <c r="N85" s="851"/>
      <c r="O85" s="851"/>
      <c r="P85" s="851"/>
      <c r="Q85" s="851"/>
      <c r="R85" s="851"/>
      <c r="S85" s="851"/>
      <c r="V85" s="851"/>
      <c r="W85" s="851"/>
      <c r="X85" s="851"/>
      <c r="Y85" s="851"/>
      <c r="Z85" s="851"/>
      <c r="AA85" s="851"/>
    </row>
    <row r="86" spans="1:30" ht="16.5" customHeight="1" x14ac:dyDescent="0.15">
      <c r="A86" s="851"/>
      <c r="B86" s="851"/>
      <c r="C86" s="851"/>
      <c r="D86" s="862"/>
      <c r="E86" s="851"/>
      <c r="F86" s="851"/>
      <c r="G86" s="851"/>
      <c r="H86" s="851"/>
      <c r="I86" s="851"/>
      <c r="J86" s="851"/>
      <c r="K86" s="851"/>
      <c r="L86" s="851"/>
      <c r="M86" s="851"/>
      <c r="N86" s="851"/>
      <c r="O86" s="851"/>
      <c r="P86" s="851"/>
      <c r="Q86" s="851"/>
      <c r="R86" s="851"/>
      <c r="S86" s="851"/>
      <c r="V86" s="851"/>
      <c r="W86" s="851"/>
      <c r="X86" s="851"/>
      <c r="Y86" s="851"/>
      <c r="Z86" s="851"/>
      <c r="AA86" s="851"/>
    </row>
    <row r="87" spans="1:30" ht="16.5" customHeight="1" x14ac:dyDescent="0.15">
      <c r="A87" s="851"/>
      <c r="B87" s="851"/>
      <c r="C87" s="851"/>
      <c r="D87" s="468"/>
      <c r="E87" s="851"/>
      <c r="F87" s="851"/>
      <c r="G87" s="851"/>
      <c r="H87" s="851"/>
      <c r="I87" s="851"/>
      <c r="J87" s="851"/>
      <c r="K87" s="851"/>
      <c r="L87" s="851"/>
      <c r="M87" s="851"/>
      <c r="N87" s="851"/>
      <c r="O87" s="851"/>
      <c r="P87" s="851"/>
      <c r="Q87" s="851"/>
      <c r="R87" s="851"/>
      <c r="S87" s="851"/>
      <c r="V87" s="851"/>
      <c r="W87" s="851"/>
      <c r="X87" s="851"/>
      <c r="Y87" s="851"/>
      <c r="Z87" s="851"/>
      <c r="AA87" s="851"/>
    </row>
    <row r="88" spans="1:30" ht="16.5" customHeight="1" x14ac:dyDescent="0.15">
      <c r="A88" s="851"/>
      <c r="B88" s="851"/>
      <c r="C88" s="851"/>
      <c r="D88" s="468"/>
      <c r="E88" s="851"/>
      <c r="F88" s="851"/>
      <c r="G88" s="851"/>
      <c r="H88" s="851"/>
      <c r="I88" s="851"/>
      <c r="J88" s="851"/>
      <c r="K88" s="851"/>
      <c r="L88" s="851"/>
      <c r="M88" s="851"/>
      <c r="N88" s="851"/>
      <c r="O88" s="851"/>
      <c r="P88" s="851"/>
      <c r="Q88" s="851"/>
      <c r="R88" s="851"/>
      <c r="S88" s="851"/>
      <c r="T88" s="851"/>
      <c r="U88" s="851"/>
      <c r="V88" s="851"/>
      <c r="W88" s="851"/>
      <c r="X88" s="851"/>
      <c r="Y88" s="851"/>
      <c r="Z88" s="851"/>
      <c r="AA88" s="851"/>
    </row>
    <row r="89" spans="1:30" ht="16.5" customHeight="1" x14ac:dyDescent="0.15">
      <c r="A89" s="851"/>
      <c r="B89" s="851"/>
      <c r="C89" s="851"/>
      <c r="D89" s="851"/>
      <c r="E89" s="851"/>
      <c r="F89" s="851"/>
      <c r="G89" s="851"/>
      <c r="H89" s="851"/>
      <c r="I89" s="851"/>
      <c r="J89" s="851"/>
      <c r="K89" s="851"/>
      <c r="L89" s="851"/>
      <c r="M89" s="851"/>
      <c r="N89" s="851"/>
      <c r="O89" s="851"/>
      <c r="P89" s="851"/>
      <c r="Q89" s="851"/>
      <c r="R89" s="851"/>
      <c r="S89" s="851"/>
      <c r="T89" s="851"/>
      <c r="U89" s="851"/>
      <c r="V89" s="863"/>
      <c r="W89" s="851"/>
      <c r="X89" s="851"/>
      <c r="Y89" s="851"/>
      <c r="Z89" s="851"/>
      <c r="AA89" s="851"/>
    </row>
    <row r="90" spans="1:30" ht="16.5" customHeight="1" x14ac:dyDescent="0.15">
      <c r="A90" s="851"/>
      <c r="B90" s="851"/>
      <c r="C90" s="851"/>
      <c r="D90" s="851"/>
      <c r="E90" s="851"/>
      <c r="F90" s="851"/>
      <c r="G90" s="851"/>
      <c r="H90" s="851"/>
      <c r="I90" s="851"/>
      <c r="J90" s="851"/>
      <c r="K90" s="851"/>
      <c r="L90" s="851"/>
      <c r="M90" s="851"/>
      <c r="N90" s="851"/>
      <c r="O90" s="851"/>
      <c r="P90" s="851"/>
      <c r="Q90" s="851"/>
      <c r="R90" s="851"/>
      <c r="S90" s="851"/>
      <c r="T90" s="851"/>
      <c r="U90" s="851"/>
      <c r="V90" s="851"/>
      <c r="W90" s="851"/>
      <c r="X90" s="851"/>
      <c r="Y90" s="851"/>
      <c r="Z90" s="851"/>
      <c r="AA90" s="851"/>
    </row>
    <row r="91" spans="1:30" ht="16.5" customHeight="1" x14ac:dyDescent="0.15">
      <c r="A91" s="851"/>
      <c r="B91" s="851"/>
      <c r="C91" s="851"/>
      <c r="D91" s="851"/>
      <c r="E91" s="851"/>
      <c r="F91" s="851"/>
      <c r="G91" s="851"/>
      <c r="H91" s="851"/>
      <c r="I91" s="851"/>
      <c r="J91" s="851"/>
      <c r="K91" s="851"/>
      <c r="L91" s="851"/>
      <c r="M91" s="851"/>
      <c r="N91" s="851"/>
      <c r="O91" s="851"/>
      <c r="P91" s="851"/>
      <c r="Q91" s="851"/>
      <c r="R91" s="851"/>
      <c r="S91" s="851"/>
      <c r="T91" s="851"/>
      <c r="U91" s="851"/>
      <c r="V91" s="851"/>
      <c r="W91" s="851"/>
      <c r="X91" s="851"/>
      <c r="Y91" s="851"/>
      <c r="Z91" s="851"/>
      <c r="AA91" s="851"/>
    </row>
    <row r="92" spans="1:30" ht="16.5" customHeight="1" x14ac:dyDescent="0.15">
      <c r="A92" s="851"/>
      <c r="B92" s="851"/>
      <c r="C92" s="851"/>
      <c r="D92" s="851"/>
      <c r="E92" s="851"/>
      <c r="F92" s="851"/>
      <c r="G92" s="851"/>
      <c r="H92" s="851"/>
      <c r="I92" s="851"/>
      <c r="J92" s="851"/>
      <c r="K92" s="851"/>
      <c r="L92" s="851"/>
      <c r="M92" s="851"/>
      <c r="N92" s="851"/>
      <c r="O92" s="851"/>
      <c r="P92" s="851"/>
      <c r="Q92" s="851"/>
      <c r="R92" s="851"/>
      <c r="S92" s="851"/>
      <c r="T92" s="851"/>
      <c r="U92" s="851"/>
      <c r="V92" s="851"/>
      <c r="W92" s="851"/>
      <c r="X92" s="851"/>
      <c r="Y92" s="851"/>
      <c r="Z92" s="851"/>
      <c r="AA92" s="851"/>
    </row>
    <row r="93" spans="1:30" ht="16.5" customHeight="1" x14ac:dyDescent="0.15">
      <c r="S93" s="851"/>
      <c r="T93" s="851"/>
      <c r="U93" s="851"/>
      <c r="V93" s="851"/>
      <c r="W93" s="851"/>
      <c r="X93" s="851"/>
      <c r="Y93" s="851"/>
      <c r="Z93" s="851"/>
    </row>
    <row r="94" spans="1:30" ht="16.5" customHeight="1" x14ac:dyDescent="0.15">
      <c r="S94" s="851"/>
      <c r="T94" s="851"/>
      <c r="U94" s="851"/>
      <c r="V94" s="851"/>
      <c r="W94" s="851"/>
      <c r="X94" s="851"/>
      <c r="Y94" s="851"/>
      <c r="Z94" s="851"/>
    </row>
    <row r="95" spans="1:30" ht="16.5" customHeight="1" x14ac:dyDescent="0.15">
      <c r="S95" s="851"/>
      <c r="T95" s="851"/>
      <c r="U95" s="851"/>
      <c r="V95" s="851"/>
      <c r="W95" s="851"/>
      <c r="X95" s="851"/>
      <c r="Y95" s="851"/>
      <c r="Z95" s="851"/>
    </row>
    <row r="96" spans="1:30" ht="16.5" customHeight="1" x14ac:dyDescent="0.15">
      <c r="S96" s="851"/>
      <c r="T96" s="851"/>
      <c r="U96" s="851"/>
      <c r="V96" s="851"/>
      <c r="W96" s="851"/>
      <c r="X96" s="851"/>
      <c r="Y96" s="851"/>
      <c r="Z96" s="851"/>
    </row>
    <row r="97" spans="19:26" ht="16.5" customHeight="1" x14ac:dyDescent="0.15">
      <c r="S97" s="851"/>
      <c r="T97" s="851"/>
      <c r="U97" s="851"/>
      <c r="V97" s="851"/>
      <c r="W97" s="851"/>
      <c r="X97" s="851"/>
      <c r="Y97" s="851"/>
      <c r="Z97" s="851"/>
    </row>
    <row r="98" spans="19:26" ht="16.5" customHeight="1" x14ac:dyDescent="0.15">
      <c r="S98" s="851"/>
      <c r="T98" s="851"/>
      <c r="U98" s="851"/>
      <c r="V98" s="851"/>
      <c r="W98" s="851"/>
      <c r="X98" s="851"/>
      <c r="Y98" s="851"/>
      <c r="Z98" s="851"/>
    </row>
    <row r="99" spans="19:26" ht="16.5" customHeight="1" x14ac:dyDescent="0.15">
      <c r="S99" s="851"/>
      <c r="T99" s="851"/>
      <c r="U99" s="851"/>
      <c r="V99" s="851"/>
      <c r="W99" s="851"/>
      <c r="X99" s="851"/>
      <c r="Y99" s="851"/>
      <c r="Z99" s="851"/>
    </row>
    <row r="100" spans="19:26" ht="16.5" customHeight="1" x14ac:dyDescent="0.15">
      <c r="S100" s="851"/>
      <c r="T100" s="851"/>
      <c r="U100" s="851"/>
      <c r="V100" s="851"/>
      <c r="W100" s="851"/>
      <c r="X100" s="851"/>
      <c r="Y100" s="851"/>
      <c r="Z100" s="851"/>
    </row>
    <row r="101" spans="19:26" ht="16.5" customHeight="1" x14ac:dyDescent="0.15">
      <c r="S101" s="851"/>
      <c r="T101" s="851"/>
      <c r="U101" s="851"/>
      <c r="V101" s="851"/>
      <c r="W101" s="851"/>
      <c r="X101" s="851"/>
      <c r="Y101" s="851"/>
      <c r="Z101" s="851"/>
    </row>
    <row r="102" spans="19:26" ht="16.5" customHeight="1" x14ac:dyDescent="0.15">
      <c r="S102" s="851"/>
      <c r="T102" s="851"/>
      <c r="U102" s="851"/>
      <c r="V102" s="851"/>
      <c r="W102" s="851"/>
      <c r="X102" s="851"/>
      <c r="Y102" s="851"/>
      <c r="Z102" s="851"/>
    </row>
    <row r="103" spans="19:26" ht="16.5" customHeight="1" x14ac:dyDescent="0.15">
      <c r="S103" s="851"/>
      <c r="T103" s="851"/>
      <c r="U103" s="851"/>
      <c r="V103" s="851"/>
      <c r="W103" s="851"/>
      <c r="X103" s="851"/>
      <c r="Y103" s="851"/>
      <c r="Z103" s="851"/>
    </row>
    <row r="104" spans="19:26" ht="16.5" customHeight="1" x14ac:dyDescent="0.15">
      <c r="S104" s="851"/>
      <c r="T104" s="851"/>
      <c r="U104" s="851"/>
      <c r="V104" s="851"/>
      <c r="W104" s="851"/>
      <c r="X104" s="851"/>
      <c r="Y104" s="851"/>
      <c r="Z104" s="851"/>
    </row>
    <row r="105" spans="19:26" ht="16.5" customHeight="1" x14ac:dyDescent="0.15">
      <c r="S105" s="851"/>
      <c r="T105" s="851"/>
      <c r="U105" s="851"/>
      <c r="V105" s="851"/>
      <c r="W105" s="851"/>
      <c r="X105" s="851"/>
      <c r="Y105" s="851"/>
      <c r="Z105" s="851"/>
    </row>
    <row r="106" spans="19:26" ht="16.5" customHeight="1" x14ac:dyDescent="0.15">
      <c r="S106" s="851"/>
      <c r="T106" s="851"/>
      <c r="U106" s="851"/>
      <c r="V106" s="851"/>
      <c r="W106" s="851"/>
      <c r="X106" s="851"/>
      <c r="Y106" s="851"/>
      <c r="Z106" s="851"/>
    </row>
    <row r="107" spans="19:26" ht="16.5" customHeight="1" x14ac:dyDescent="0.15">
      <c r="S107" s="851"/>
      <c r="T107" s="851"/>
      <c r="U107" s="851"/>
      <c r="V107" s="851"/>
      <c r="W107" s="851"/>
      <c r="X107" s="851"/>
      <c r="Y107" s="851"/>
      <c r="Z107" s="851"/>
    </row>
  </sheetData>
  <sheetProtection sheet="1" formatCells="0" formatRows="0" insertRows="0" deleteRows="0"/>
  <mergeCells count="78">
    <mergeCell ref="Q78:V78"/>
    <mergeCell ref="W78:AC78"/>
    <mergeCell ref="C79:I79"/>
    <mergeCell ref="J79:O79"/>
    <mergeCell ref="Q79:V79"/>
    <mergeCell ref="W79:AC79"/>
    <mergeCell ref="W76:AC76"/>
    <mergeCell ref="C77:I77"/>
    <mergeCell ref="J77:O77"/>
    <mergeCell ref="Q77:V77"/>
    <mergeCell ref="W77:AC77"/>
    <mergeCell ref="C76:I76"/>
    <mergeCell ref="J76:O76"/>
    <mergeCell ref="Q76:V76"/>
    <mergeCell ref="B20:H20"/>
    <mergeCell ref="Q4:R4"/>
    <mergeCell ref="B4:H4"/>
    <mergeCell ref="I4:J4"/>
    <mergeCell ref="K4:L4"/>
    <mergeCell ref="M4:N4"/>
    <mergeCell ref="O4:P4"/>
    <mergeCell ref="B16:H16"/>
    <mergeCell ref="B17:H17"/>
    <mergeCell ref="B18:H18"/>
    <mergeCell ref="B9:H9"/>
    <mergeCell ref="B5:H5"/>
    <mergeCell ref="B6:H6"/>
    <mergeCell ref="B7:H7"/>
    <mergeCell ref="B8:H8"/>
    <mergeCell ref="B10:H10"/>
    <mergeCell ref="AE4:AF4"/>
    <mergeCell ref="AA4:AB4"/>
    <mergeCell ref="AC4:AD4"/>
    <mergeCell ref="S4:T4"/>
    <mergeCell ref="U4:V4"/>
    <mergeCell ref="W4:X4"/>
    <mergeCell ref="Y4:Z4"/>
    <mergeCell ref="K14:L14"/>
    <mergeCell ref="M14:N14"/>
    <mergeCell ref="O14:P14"/>
    <mergeCell ref="Q14:R14"/>
    <mergeCell ref="B19:H19"/>
    <mergeCell ref="B15:H15"/>
    <mergeCell ref="B11:H11"/>
    <mergeCell ref="AA24:AB24"/>
    <mergeCell ref="AC24:AD24"/>
    <mergeCell ref="AE24:AF24"/>
    <mergeCell ref="B25:H25"/>
    <mergeCell ref="Y24:Z24"/>
    <mergeCell ref="AE14:AF14"/>
    <mergeCell ref="AC14:AD14"/>
    <mergeCell ref="AA14:AB14"/>
    <mergeCell ref="B21:H21"/>
    <mergeCell ref="S14:T14"/>
    <mergeCell ref="U14:V14"/>
    <mergeCell ref="W14:X14"/>
    <mergeCell ref="Y14:Z14"/>
    <mergeCell ref="B14:H14"/>
    <mergeCell ref="I14:J14"/>
    <mergeCell ref="B26:H26"/>
    <mergeCell ref="Q24:R24"/>
    <mergeCell ref="S24:T24"/>
    <mergeCell ref="U24:V24"/>
    <mergeCell ref="W24:X24"/>
    <mergeCell ref="B24:H24"/>
    <mergeCell ref="I24:J24"/>
    <mergeCell ref="K24:L24"/>
    <mergeCell ref="M24:N24"/>
    <mergeCell ref="O24:P24"/>
    <mergeCell ref="C80:I80"/>
    <mergeCell ref="J80:O80"/>
    <mergeCell ref="B27:H27"/>
    <mergeCell ref="B28:H28"/>
    <mergeCell ref="B29:H29"/>
    <mergeCell ref="B30:H30"/>
    <mergeCell ref="B31:H31"/>
    <mergeCell ref="C78:I78"/>
    <mergeCell ref="J78:O78"/>
  </mergeCells>
  <phoneticPr fontId="21"/>
  <printOptions horizontalCentered="1"/>
  <pageMargins left="0.59055118110236227" right="0.23622047244094491" top="0.55118110236220474" bottom="0.55118110236220474" header="0.31496062992125984" footer="0.31496062992125984"/>
  <pageSetup paperSize="9" scale="97" fitToWidth="0" orientation="portrait" cellComments="asDisplayed" errors="NA" r:id="rId1"/>
  <headerFooter alignWithMargins="0"/>
  <rowBreaks count="1" manualBreakCount="1">
    <brk id="32" max="16383" man="1"/>
  </rowBreaks>
  <ignoredErrors>
    <ignoredError sqref="B1 B33 B7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CW290"/>
  <sheetViews>
    <sheetView showGridLines="0" view="pageBreakPreview" zoomScale="70" zoomScaleNormal="55" zoomScaleSheetLayoutView="70" workbookViewId="0"/>
  </sheetViews>
  <sheetFormatPr defaultColWidth="9" defaultRowHeight="14.25" x14ac:dyDescent="0.15"/>
  <cols>
    <col min="1" max="1" width="2.5" style="164" customWidth="1"/>
    <col min="2" max="36" width="5" style="164" customWidth="1"/>
    <col min="37" max="39" width="4.25" style="164" customWidth="1"/>
    <col min="40" max="40" width="12.875" style="164" customWidth="1"/>
    <col min="41" max="41" width="4.25" style="164" customWidth="1"/>
    <col min="42" max="90" width="3.875" style="164" customWidth="1"/>
    <col min="91" max="91" width="9" style="164" customWidth="1"/>
    <col min="92" max="96" width="9" style="164" hidden="1" customWidth="1"/>
    <col min="97" max="97" width="9" style="164" customWidth="1"/>
    <col min="98" max="16384" width="9" style="164"/>
  </cols>
  <sheetData>
    <row r="1" spans="1:98" ht="22.5" customHeight="1" x14ac:dyDescent="0.15">
      <c r="B1" s="705"/>
      <c r="C1" s="865"/>
      <c r="D1" s="865"/>
      <c r="E1" s="865"/>
      <c r="F1" s="865"/>
      <c r="G1" s="865"/>
      <c r="H1" s="865"/>
      <c r="I1" s="865"/>
      <c r="J1" s="865"/>
    </row>
    <row r="2" spans="1:98" x14ac:dyDescent="0.15">
      <c r="CH2" s="3016"/>
      <c r="CI2" s="3016"/>
      <c r="CJ2" s="3016"/>
      <c r="CK2" s="3016"/>
      <c r="CL2" s="3016"/>
      <c r="CS2" s="160"/>
    </row>
    <row r="3" spans="1:98" ht="39.75" customHeight="1" x14ac:dyDescent="0.15">
      <c r="A3" s="161"/>
      <c r="B3" s="3017" t="s">
        <v>527</v>
      </c>
      <c r="C3" s="3017"/>
      <c r="D3" s="3017"/>
      <c r="E3" s="3017"/>
      <c r="F3" s="3017"/>
      <c r="G3" s="3017"/>
      <c r="H3" s="3017"/>
      <c r="I3" s="3017"/>
      <c r="J3" s="3017"/>
      <c r="K3" s="3017"/>
      <c r="L3" s="3017"/>
      <c r="M3" s="3017" t="s">
        <v>1713</v>
      </c>
      <c r="N3" s="3017"/>
      <c r="O3" s="3017"/>
      <c r="P3" s="3017"/>
      <c r="Q3" s="3017"/>
      <c r="R3" s="3017"/>
      <c r="S3" s="3017"/>
      <c r="T3" s="3017"/>
      <c r="U3" s="3017"/>
      <c r="V3" s="3017"/>
      <c r="W3" s="3017"/>
      <c r="X3" s="3017"/>
      <c r="Y3" s="3017"/>
      <c r="Z3" s="3017"/>
      <c r="AA3" s="3017"/>
      <c r="AB3" s="3017"/>
      <c r="AC3" s="3017"/>
      <c r="AD3" s="3017"/>
      <c r="AE3" s="3017"/>
      <c r="AF3" s="3017"/>
      <c r="AG3" s="3017"/>
      <c r="AH3" s="3017"/>
      <c r="AI3" s="3017"/>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3016"/>
      <c r="CI3" s="3016"/>
      <c r="CJ3" s="3016"/>
      <c r="CK3" s="3016"/>
      <c r="CL3" s="3016"/>
      <c r="CM3" s="163"/>
      <c r="CN3" s="163"/>
    </row>
    <row r="4" spans="1:98" ht="21" customHeight="1" x14ac:dyDescent="0.3">
      <c r="A4" s="165"/>
      <c r="B4" s="1263" t="s">
        <v>791</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403"/>
      <c r="AK4" s="1267" t="s">
        <v>850</v>
      </c>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c r="CI4" s="404"/>
      <c r="CJ4" s="404"/>
      <c r="CK4" s="404"/>
      <c r="CL4" s="404"/>
      <c r="CM4" s="167"/>
      <c r="CN4" s="167"/>
      <c r="CT4" s="169"/>
    </row>
    <row r="5" spans="1:98" ht="21" customHeight="1" x14ac:dyDescent="0.15">
      <c r="A5" s="165"/>
      <c r="B5" s="2681" t="s">
        <v>519</v>
      </c>
      <c r="C5" s="2682"/>
      <c r="D5" s="2682"/>
      <c r="E5" s="2683"/>
      <c r="F5" s="3018" t="str">
        <f>IF(入力シート!K8="","",入力シート!K8)</f>
        <v/>
      </c>
      <c r="G5" s="3019"/>
      <c r="H5" s="3019"/>
      <c r="I5" s="3019"/>
      <c r="J5" s="3019"/>
      <c r="K5" s="3019"/>
      <c r="L5" s="3019"/>
      <c r="M5" s="3019"/>
      <c r="N5" s="3019"/>
      <c r="O5" s="3019"/>
      <c r="P5" s="3019"/>
      <c r="Q5" s="3019"/>
      <c r="R5" s="3019"/>
      <c r="S5" s="3020"/>
      <c r="T5" s="2681" t="s">
        <v>532</v>
      </c>
      <c r="U5" s="2682"/>
      <c r="V5" s="2682"/>
      <c r="W5" s="2683"/>
      <c r="X5" s="2919" t="str">
        <f>IF(入力シート!K9="","",入力シート!K9)</f>
        <v/>
      </c>
      <c r="Y5" s="2919"/>
      <c r="Z5" s="2919"/>
      <c r="AA5" s="2919"/>
      <c r="AB5" s="2919"/>
      <c r="AC5" s="2919"/>
      <c r="AD5" s="2919"/>
      <c r="AE5" s="2919"/>
      <c r="AF5" s="2919"/>
      <c r="AG5" s="2919"/>
      <c r="AH5" s="2919"/>
      <c r="AI5" s="2915"/>
      <c r="AJ5" s="168"/>
      <c r="AK5" s="2687" t="s">
        <v>75</v>
      </c>
      <c r="AL5" s="2688"/>
      <c r="AM5" s="2688"/>
      <c r="AN5" s="2853"/>
      <c r="AO5" s="2749" t="str">
        <f>IF(入力シート２!J23="","",入力シート２!J23)</f>
        <v/>
      </c>
      <c r="AP5" s="2750"/>
      <c r="AQ5" s="2750"/>
      <c r="AR5" s="2750"/>
      <c r="AS5" s="2750"/>
      <c r="AT5" s="2750"/>
      <c r="AU5" s="2750"/>
      <c r="AV5" s="2750"/>
      <c r="AW5" s="2750"/>
      <c r="AX5" s="2750"/>
      <c r="AY5" s="2750"/>
      <c r="AZ5" s="2750"/>
      <c r="BA5" s="2750"/>
      <c r="BB5" s="2750"/>
      <c r="BC5" s="2750"/>
      <c r="BD5" s="2750"/>
      <c r="BE5" s="2750"/>
      <c r="BF5" s="2750"/>
      <c r="BG5" s="2750"/>
      <c r="BH5" s="2750"/>
      <c r="BI5" s="2750"/>
      <c r="BJ5" s="2750"/>
      <c r="BK5" s="2750"/>
      <c r="BL5" s="2750"/>
      <c r="BM5" s="2750"/>
      <c r="BN5" s="2750"/>
      <c r="BO5" s="2750"/>
      <c r="BP5" s="2750"/>
      <c r="BQ5" s="2750"/>
      <c r="BR5" s="2750"/>
      <c r="BS5" s="2750"/>
      <c r="BT5" s="2750"/>
      <c r="BU5" s="2750"/>
      <c r="BV5" s="2750"/>
      <c r="BW5" s="2750"/>
      <c r="BX5" s="2750"/>
      <c r="BY5" s="2750"/>
      <c r="BZ5" s="2750"/>
      <c r="CA5" s="2750"/>
      <c r="CB5" s="2750"/>
      <c r="CC5" s="2750"/>
      <c r="CD5" s="2750"/>
      <c r="CE5" s="2750"/>
      <c r="CF5" s="2750"/>
      <c r="CG5" s="2750"/>
      <c r="CH5" s="2750"/>
      <c r="CI5" s="2750"/>
      <c r="CJ5" s="2750"/>
      <c r="CK5" s="2750"/>
      <c r="CL5" s="2751"/>
      <c r="CM5" s="165"/>
      <c r="CN5" s="165"/>
      <c r="CT5" s="169"/>
    </row>
    <row r="6" spans="1:98" ht="21" customHeight="1" x14ac:dyDescent="0.3">
      <c r="A6" s="165"/>
      <c r="B6" s="1264" t="s">
        <v>1074</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8"/>
      <c r="AK6" s="2689"/>
      <c r="AL6" s="2690"/>
      <c r="AM6" s="2690"/>
      <c r="AN6" s="2745"/>
      <c r="AO6" s="2752"/>
      <c r="AP6" s="2753"/>
      <c r="AQ6" s="2753"/>
      <c r="AR6" s="2753"/>
      <c r="AS6" s="2753"/>
      <c r="AT6" s="2753"/>
      <c r="AU6" s="2753"/>
      <c r="AV6" s="2753"/>
      <c r="AW6" s="2753"/>
      <c r="AX6" s="2753"/>
      <c r="AY6" s="2753"/>
      <c r="AZ6" s="2753"/>
      <c r="BA6" s="2753"/>
      <c r="BB6" s="2753"/>
      <c r="BC6" s="2753"/>
      <c r="BD6" s="2753"/>
      <c r="BE6" s="2753"/>
      <c r="BF6" s="2753"/>
      <c r="BG6" s="2753"/>
      <c r="BH6" s="2753"/>
      <c r="BI6" s="2753"/>
      <c r="BJ6" s="2753"/>
      <c r="BK6" s="2753"/>
      <c r="BL6" s="2753"/>
      <c r="BM6" s="2753"/>
      <c r="BN6" s="2753"/>
      <c r="BO6" s="2753"/>
      <c r="BP6" s="2753"/>
      <c r="BQ6" s="2753"/>
      <c r="BR6" s="2753"/>
      <c r="BS6" s="2753"/>
      <c r="BT6" s="2753"/>
      <c r="BU6" s="2753"/>
      <c r="BV6" s="2753"/>
      <c r="BW6" s="2753"/>
      <c r="BX6" s="2753"/>
      <c r="BY6" s="2753"/>
      <c r="BZ6" s="2753"/>
      <c r="CA6" s="2753"/>
      <c r="CB6" s="2753"/>
      <c r="CC6" s="2753"/>
      <c r="CD6" s="2753"/>
      <c r="CE6" s="2753"/>
      <c r="CF6" s="2753"/>
      <c r="CG6" s="2753"/>
      <c r="CH6" s="2753"/>
      <c r="CI6" s="2753"/>
      <c r="CJ6" s="2753"/>
      <c r="CK6" s="2753"/>
      <c r="CL6" s="2754"/>
      <c r="CM6" s="165"/>
      <c r="CN6" s="165"/>
    </row>
    <row r="7" spans="1:98" ht="21" customHeight="1" x14ac:dyDescent="0.15">
      <c r="A7" s="165"/>
      <c r="B7" s="2681" t="s">
        <v>528</v>
      </c>
      <c r="C7" s="2682"/>
      <c r="D7" s="2682"/>
      <c r="E7" s="2683"/>
      <c r="F7" s="2911" t="str">
        <f>IF(入力シート!K17="","",入力シート!K17)&amp;IF(入力シート!K50="","","／"&amp;入力シート!K50)&amp;IF(入力シート!K83="","","／"&amp;入力シート!K83)&amp;IF(入力シート!K116="","","／"&amp;入力シート!K116)&amp;IF(入力シート!K149="","","／"&amp;入力シート!K149)</f>
        <v/>
      </c>
      <c r="G7" s="2912"/>
      <c r="H7" s="2912"/>
      <c r="I7" s="2912"/>
      <c r="J7" s="2912"/>
      <c r="K7" s="2912"/>
      <c r="L7" s="2912"/>
      <c r="M7" s="2912"/>
      <c r="N7" s="2912"/>
      <c r="O7" s="2912"/>
      <c r="P7" s="2912"/>
      <c r="Q7" s="2912"/>
      <c r="R7" s="2912"/>
      <c r="S7" s="2912"/>
      <c r="T7" s="2912"/>
      <c r="U7" s="2912"/>
      <c r="V7" s="2912"/>
      <c r="W7" s="2912"/>
      <c r="X7" s="2912"/>
      <c r="Y7" s="2912"/>
      <c r="Z7" s="2912"/>
      <c r="AA7" s="2912"/>
      <c r="AB7" s="2912"/>
      <c r="AC7" s="2912"/>
      <c r="AD7" s="2912"/>
      <c r="AE7" s="2912"/>
      <c r="AF7" s="2912"/>
      <c r="AG7" s="2912"/>
      <c r="AH7" s="2912"/>
      <c r="AI7" s="2913"/>
      <c r="AJ7" s="168"/>
      <c r="AK7" s="2689"/>
      <c r="AL7" s="2690"/>
      <c r="AM7" s="2690"/>
      <c r="AN7" s="2745"/>
      <c r="AO7" s="2752"/>
      <c r="AP7" s="2753"/>
      <c r="AQ7" s="2753"/>
      <c r="AR7" s="2753"/>
      <c r="AS7" s="2753"/>
      <c r="AT7" s="2753"/>
      <c r="AU7" s="2753"/>
      <c r="AV7" s="2753"/>
      <c r="AW7" s="2753"/>
      <c r="AX7" s="2753"/>
      <c r="AY7" s="2753"/>
      <c r="AZ7" s="2753"/>
      <c r="BA7" s="2753"/>
      <c r="BB7" s="2753"/>
      <c r="BC7" s="2753"/>
      <c r="BD7" s="2753"/>
      <c r="BE7" s="2753"/>
      <c r="BF7" s="2753"/>
      <c r="BG7" s="2753"/>
      <c r="BH7" s="2753"/>
      <c r="BI7" s="2753"/>
      <c r="BJ7" s="2753"/>
      <c r="BK7" s="2753"/>
      <c r="BL7" s="2753"/>
      <c r="BM7" s="2753"/>
      <c r="BN7" s="2753"/>
      <c r="BO7" s="2753"/>
      <c r="BP7" s="2753"/>
      <c r="BQ7" s="2753"/>
      <c r="BR7" s="2753"/>
      <c r="BS7" s="2753"/>
      <c r="BT7" s="2753"/>
      <c r="BU7" s="2753"/>
      <c r="BV7" s="2753"/>
      <c r="BW7" s="2753"/>
      <c r="BX7" s="2753"/>
      <c r="BY7" s="2753"/>
      <c r="BZ7" s="2753"/>
      <c r="CA7" s="2753"/>
      <c r="CB7" s="2753"/>
      <c r="CC7" s="2753"/>
      <c r="CD7" s="2753"/>
      <c r="CE7" s="2753"/>
      <c r="CF7" s="2753"/>
      <c r="CG7" s="2753"/>
      <c r="CH7" s="2753"/>
      <c r="CI7" s="2753"/>
      <c r="CJ7" s="2753"/>
      <c r="CK7" s="2753"/>
      <c r="CL7" s="2754"/>
      <c r="CM7" s="165"/>
      <c r="CN7" s="165"/>
    </row>
    <row r="8" spans="1:98" ht="21" customHeight="1" x14ac:dyDescent="0.15">
      <c r="A8" s="165"/>
      <c r="B8" s="2681" t="s">
        <v>420</v>
      </c>
      <c r="C8" s="2682"/>
      <c r="D8" s="2682"/>
      <c r="E8" s="2682"/>
      <c r="F8" s="2897"/>
      <c r="G8" s="2897"/>
      <c r="H8" s="2897"/>
      <c r="I8" s="2897"/>
      <c r="J8" s="2807"/>
      <c r="K8" s="2914" t="str">
        <f>IF(入力シート!K203="","",入力シート!K203)</f>
        <v/>
      </c>
      <c r="L8" s="2919"/>
      <c r="M8" s="2919"/>
      <c r="N8" s="2919"/>
      <c r="O8" s="2919"/>
      <c r="P8" s="2919"/>
      <c r="Q8" s="2919"/>
      <c r="R8" s="2919"/>
      <c r="S8" s="2915"/>
      <c r="T8" s="2681" t="s">
        <v>747</v>
      </c>
      <c r="U8" s="2682"/>
      <c r="V8" s="2682"/>
      <c r="W8" s="2682"/>
      <c r="X8" s="2683"/>
      <c r="Y8" s="2914" t="str">
        <f>IF(入力シート!K204="なし",入力シート!K204,IF(入力シート!K204="","",入力シート!K204&amp;"（"&amp;入力シート!K205&amp;"）"))</f>
        <v/>
      </c>
      <c r="Z8" s="2919"/>
      <c r="AA8" s="2919"/>
      <c r="AB8" s="2919"/>
      <c r="AC8" s="2919"/>
      <c r="AD8" s="2919"/>
      <c r="AE8" s="2919"/>
      <c r="AF8" s="2919"/>
      <c r="AG8" s="2919"/>
      <c r="AH8" s="2919"/>
      <c r="AI8" s="2915"/>
      <c r="AJ8" s="168"/>
      <c r="AK8" s="2689"/>
      <c r="AL8" s="2690"/>
      <c r="AM8" s="2690"/>
      <c r="AN8" s="2745"/>
      <c r="AO8" s="2752"/>
      <c r="AP8" s="2753"/>
      <c r="AQ8" s="2753"/>
      <c r="AR8" s="2753"/>
      <c r="AS8" s="2753"/>
      <c r="AT8" s="2753"/>
      <c r="AU8" s="2753"/>
      <c r="AV8" s="2753"/>
      <c r="AW8" s="2753"/>
      <c r="AX8" s="2753"/>
      <c r="AY8" s="2753"/>
      <c r="AZ8" s="2753"/>
      <c r="BA8" s="2753"/>
      <c r="BB8" s="2753"/>
      <c r="BC8" s="2753"/>
      <c r="BD8" s="2753"/>
      <c r="BE8" s="2753"/>
      <c r="BF8" s="2753"/>
      <c r="BG8" s="2753"/>
      <c r="BH8" s="2753"/>
      <c r="BI8" s="2753"/>
      <c r="BJ8" s="2753"/>
      <c r="BK8" s="2753"/>
      <c r="BL8" s="2753"/>
      <c r="BM8" s="2753"/>
      <c r="BN8" s="2753"/>
      <c r="BO8" s="2753"/>
      <c r="BP8" s="2753"/>
      <c r="BQ8" s="2753"/>
      <c r="BR8" s="2753"/>
      <c r="BS8" s="2753"/>
      <c r="BT8" s="2753"/>
      <c r="BU8" s="2753"/>
      <c r="BV8" s="2753"/>
      <c r="BW8" s="2753"/>
      <c r="BX8" s="2753"/>
      <c r="BY8" s="2753"/>
      <c r="BZ8" s="2753"/>
      <c r="CA8" s="2753"/>
      <c r="CB8" s="2753"/>
      <c r="CC8" s="2753"/>
      <c r="CD8" s="2753"/>
      <c r="CE8" s="2753"/>
      <c r="CF8" s="2753"/>
      <c r="CG8" s="2753"/>
      <c r="CH8" s="2753"/>
      <c r="CI8" s="2753"/>
      <c r="CJ8" s="2753"/>
      <c r="CK8" s="2753"/>
      <c r="CL8" s="2754"/>
      <c r="CM8" s="170"/>
      <c r="CN8" s="170"/>
    </row>
    <row r="9" spans="1:98" ht="36" customHeight="1" x14ac:dyDescent="0.15">
      <c r="A9" s="165"/>
      <c r="B9" s="3021" t="s">
        <v>2005</v>
      </c>
      <c r="C9" s="3022"/>
      <c r="D9" s="3022"/>
      <c r="E9" s="3022"/>
      <c r="F9" s="3022"/>
      <c r="G9" s="3022"/>
      <c r="H9" s="3022"/>
      <c r="I9" s="3022"/>
      <c r="J9" s="3023"/>
      <c r="K9" s="2914" t="str">
        <f>IF(入力シート!K17="","",入力シート!K17&amp;"："&amp;入力シート!K44)&amp;IF(入力シート!K50="","","／"&amp;入力シート!K50&amp;"："&amp;入力シート!K77)&amp;IF(入力シート!K83="","","／"&amp;入力シート!K83&amp;"："&amp;入力シート!K110)&amp;IF(入力シート!K116="","","／"&amp;入力シート!K116&amp;"："&amp;入力シート!K143)&amp;IF(入力シート!K149="","","／"&amp;入力シート!K149&amp;"："&amp;入力シート!K176)</f>
        <v/>
      </c>
      <c r="L9" s="2919"/>
      <c r="M9" s="2919"/>
      <c r="N9" s="2919"/>
      <c r="O9" s="2919"/>
      <c r="P9" s="2919"/>
      <c r="Q9" s="2919"/>
      <c r="R9" s="2919"/>
      <c r="S9" s="2919"/>
      <c r="T9" s="2919"/>
      <c r="U9" s="2919"/>
      <c r="V9" s="2919"/>
      <c r="W9" s="2919"/>
      <c r="X9" s="2919"/>
      <c r="Y9" s="2919"/>
      <c r="Z9" s="2919"/>
      <c r="AA9" s="2919"/>
      <c r="AB9" s="2919"/>
      <c r="AC9" s="2919"/>
      <c r="AD9" s="2919"/>
      <c r="AE9" s="2919"/>
      <c r="AF9" s="2919"/>
      <c r="AG9" s="2919"/>
      <c r="AH9" s="2919"/>
      <c r="AI9" s="2915"/>
      <c r="AJ9" s="168"/>
      <c r="AK9" s="2689"/>
      <c r="AL9" s="2690"/>
      <c r="AM9" s="2690"/>
      <c r="AN9" s="2745"/>
      <c r="AO9" s="2752"/>
      <c r="AP9" s="2753"/>
      <c r="AQ9" s="2753"/>
      <c r="AR9" s="2753"/>
      <c r="AS9" s="2753"/>
      <c r="AT9" s="2753"/>
      <c r="AU9" s="2753"/>
      <c r="AV9" s="2753"/>
      <c r="AW9" s="2753"/>
      <c r="AX9" s="2753"/>
      <c r="AY9" s="2753"/>
      <c r="AZ9" s="2753"/>
      <c r="BA9" s="2753"/>
      <c r="BB9" s="2753"/>
      <c r="BC9" s="2753"/>
      <c r="BD9" s="2753"/>
      <c r="BE9" s="2753"/>
      <c r="BF9" s="2753"/>
      <c r="BG9" s="2753"/>
      <c r="BH9" s="2753"/>
      <c r="BI9" s="2753"/>
      <c r="BJ9" s="2753"/>
      <c r="BK9" s="2753"/>
      <c r="BL9" s="2753"/>
      <c r="BM9" s="2753"/>
      <c r="BN9" s="2753"/>
      <c r="BO9" s="2753"/>
      <c r="BP9" s="2753"/>
      <c r="BQ9" s="2753"/>
      <c r="BR9" s="2753"/>
      <c r="BS9" s="2753"/>
      <c r="BT9" s="2753"/>
      <c r="BU9" s="2753"/>
      <c r="BV9" s="2753"/>
      <c r="BW9" s="2753"/>
      <c r="BX9" s="2753"/>
      <c r="BY9" s="2753"/>
      <c r="BZ9" s="2753"/>
      <c r="CA9" s="2753"/>
      <c r="CB9" s="2753"/>
      <c r="CC9" s="2753"/>
      <c r="CD9" s="2753"/>
      <c r="CE9" s="2753"/>
      <c r="CF9" s="2753"/>
      <c r="CG9" s="2753"/>
      <c r="CH9" s="2753"/>
      <c r="CI9" s="2753"/>
      <c r="CJ9" s="2753"/>
      <c r="CK9" s="2753"/>
      <c r="CL9" s="2754"/>
      <c r="CM9" s="171"/>
      <c r="CN9" s="171"/>
    </row>
    <row r="10" spans="1:98" ht="21" customHeight="1" x14ac:dyDescent="0.3">
      <c r="A10" s="165"/>
      <c r="B10" s="1264" t="s">
        <v>1075</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8"/>
      <c r="AK10" s="2689"/>
      <c r="AL10" s="2690"/>
      <c r="AM10" s="2690"/>
      <c r="AN10" s="2745"/>
      <c r="AO10" s="2752"/>
      <c r="AP10" s="2753"/>
      <c r="AQ10" s="2753"/>
      <c r="AR10" s="2753"/>
      <c r="AS10" s="2753"/>
      <c r="AT10" s="2753"/>
      <c r="AU10" s="2753"/>
      <c r="AV10" s="2753"/>
      <c r="AW10" s="2753"/>
      <c r="AX10" s="2753"/>
      <c r="AY10" s="2753"/>
      <c r="AZ10" s="2753"/>
      <c r="BA10" s="2753"/>
      <c r="BB10" s="2753"/>
      <c r="BC10" s="2753"/>
      <c r="BD10" s="2753"/>
      <c r="BE10" s="2753"/>
      <c r="BF10" s="2753"/>
      <c r="BG10" s="2753"/>
      <c r="BH10" s="2753"/>
      <c r="BI10" s="2753"/>
      <c r="BJ10" s="2753"/>
      <c r="BK10" s="2753"/>
      <c r="BL10" s="2753"/>
      <c r="BM10" s="2753"/>
      <c r="BN10" s="2753"/>
      <c r="BO10" s="2753"/>
      <c r="BP10" s="2753"/>
      <c r="BQ10" s="2753"/>
      <c r="BR10" s="2753"/>
      <c r="BS10" s="2753"/>
      <c r="BT10" s="2753"/>
      <c r="BU10" s="2753"/>
      <c r="BV10" s="2753"/>
      <c r="BW10" s="2753"/>
      <c r="BX10" s="2753"/>
      <c r="BY10" s="2753"/>
      <c r="BZ10" s="2753"/>
      <c r="CA10" s="2753"/>
      <c r="CB10" s="2753"/>
      <c r="CC10" s="2753"/>
      <c r="CD10" s="2753"/>
      <c r="CE10" s="2753"/>
      <c r="CF10" s="2753"/>
      <c r="CG10" s="2753"/>
      <c r="CH10" s="2753"/>
      <c r="CI10" s="2753"/>
      <c r="CJ10" s="2753"/>
      <c r="CK10" s="2753"/>
      <c r="CL10" s="2754"/>
      <c r="CM10" s="170"/>
      <c r="CN10" s="170"/>
    </row>
    <row r="11" spans="1:98" ht="21" customHeight="1" x14ac:dyDescent="0.15">
      <c r="A11" s="165"/>
      <c r="B11" s="2793" t="s">
        <v>529</v>
      </c>
      <c r="C11" s="2682"/>
      <c r="D11" s="2682"/>
      <c r="E11" s="2683"/>
      <c r="F11" s="2914" t="str">
        <f>IF(入力シート!K206="","",入力シート!K206)</f>
        <v/>
      </c>
      <c r="G11" s="2919"/>
      <c r="H11" s="2919"/>
      <c r="I11" s="2919"/>
      <c r="J11" s="2915"/>
      <c r="K11" s="2681" t="s">
        <v>253</v>
      </c>
      <c r="L11" s="2682"/>
      <c r="M11" s="2682"/>
      <c r="N11" s="2683"/>
      <c r="O11" s="2916" t="str">
        <f>IF(入力シート!K207="","",入力シート!K207)</f>
        <v/>
      </c>
      <c r="P11" s="2917"/>
      <c r="Q11" s="2917"/>
      <c r="R11" s="2917"/>
      <c r="S11" s="2917"/>
      <c r="T11" s="2917"/>
      <c r="U11" s="2917"/>
      <c r="V11" s="2917"/>
      <c r="W11" s="2917"/>
      <c r="X11" s="2917"/>
      <c r="Y11" s="2918"/>
      <c r="Z11" s="2681" t="s">
        <v>72</v>
      </c>
      <c r="AA11" s="2682"/>
      <c r="AB11" s="2682"/>
      <c r="AC11" s="2683"/>
      <c r="AD11" s="2914" t="str">
        <f>IF(F11="登録申請中","－",IF(入力シート!K208="","",入力シート!K208))</f>
        <v/>
      </c>
      <c r="AE11" s="2919"/>
      <c r="AF11" s="2919"/>
      <c r="AG11" s="2919"/>
      <c r="AH11" s="2919"/>
      <c r="AI11" s="2915"/>
      <c r="AJ11" s="168"/>
      <c r="AK11" s="2689"/>
      <c r="AL11" s="2690"/>
      <c r="AM11" s="2690"/>
      <c r="AN11" s="2745"/>
      <c r="AO11" s="2752"/>
      <c r="AP11" s="2753"/>
      <c r="AQ11" s="2753"/>
      <c r="AR11" s="2753"/>
      <c r="AS11" s="2753"/>
      <c r="AT11" s="2753"/>
      <c r="AU11" s="2753"/>
      <c r="AV11" s="2753"/>
      <c r="AW11" s="2753"/>
      <c r="AX11" s="2753"/>
      <c r="AY11" s="2753"/>
      <c r="AZ11" s="2753"/>
      <c r="BA11" s="2753"/>
      <c r="BB11" s="2753"/>
      <c r="BC11" s="2753"/>
      <c r="BD11" s="2753"/>
      <c r="BE11" s="2753"/>
      <c r="BF11" s="2753"/>
      <c r="BG11" s="2753"/>
      <c r="BH11" s="2753"/>
      <c r="BI11" s="2753"/>
      <c r="BJ11" s="2753"/>
      <c r="BK11" s="2753"/>
      <c r="BL11" s="2753"/>
      <c r="BM11" s="2753"/>
      <c r="BN11" s="2753"/>
      <c r="BO11" s="2753"/>
      <c r="BP11" s="2753"/>
      <c r="BQ11" s="2753"/>
      <c r="BR11" s="2753"/>
      <c r="BS11" s="2753"/>
      <c r="BT11" s="2753"/>
      <c r="BU11" s="2753"/>
      <c r="BV11" s="2753"/>
      <c r="BW11" s="2753"/>
      <c r="BX11" s="2753"/>
      <c r="BY11" s="2753"/>
      <c r="BZ11" s="2753"/>
      <c r="CA11" s="2753"/>
      <c r="CB11" s="2753"/>
      <c r="CC11" s="2753"/>
      <c r="CD11" s="2753"/>
      <c r="CE11" s="2753"/>
      <c r="CF11" s="2753"/>
      <c r="CG11" s="2753"/>
      <c r="CH11" s="2753"/>
      <c r="CI11" s="2753"/>
      <c r="CJ11" s="2753"/>
      <c r="CK11" s="2753"/>
      <c r="CL11" s="2754"/>
      <c r="CM11" s="171"/>
      <c r="CN11" s="171"/>
    </row>
    <row r="12" spans="1:98" ht="21" customHeight="1" x14ac:dyDescent="0.3">
      <c r="A12" s="165"/>
      <c r="B12" s="1265" t="s">
        <v>1056</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72"/>
      <c r="AJ12" s="168"/>
      <c r="AK12" s="2689"/>
      <c r="AL12" s="2690"/>
      <c r="AM12" s="2690"/>
      <c r="AN12" s="2745"/>
      <c r="AO12" s="2752"/>
      <c r="AP12" s="2753"/>
      <c r="AQ12" s="2753"/>
      <c r="AR12" s="2753"/>
      <c r="AS12" s="2753"/>
      <c r="AT12" s="2753"/>
      <c r="AU12" s="2753"/>
      <c r="AV12" s="2753"/>
      <c r="AW12" s="2753"/>
      <c r="AX12" s="2753"/>
      <c r="AY12" s="2753"/>
      <c r="AZ12" s="2753"/>
      <c r="BA12" s="2753"/>
      <c r="BB12" s="2753"/>
      <c r="BC12" s="2753"/>
      <c r="BD12" s="2753"/>
      <c r="BE12" s="2753"/>
      <c r="BF12" s="2753"/>
      <c r="BG12" s="2753"/>
      <c r="BH12" s="2753"/>
      <c r="BI12" s="2753"/>
      <c r="BJ12" s="2753"/>
      <c r="BK12" s="2753"/>
      <c r="BL12" s="2753"/>
      <c r="BM12" s="2753"/>
      <c r="BN12" s="2753"/>
      <c r="BO12" s="2753"/>
      <c r="BP12" s="2753"/>
      <c r="BQ12" s="2753"/>
      <c r="BR12" s="2753"/>
      <c r="BS12" s="2753"/>
      <c r="BT12" s="2753"/>
      <c r="BU12" s="2753"/>
      <c r="BV12" s="2753"/>
      <c r="BW12" s="2753"/>
      <c r="BX12" s="2753"/>
      <c r="BY12" s="2753"/>
      <c r="BZ12" s="2753"/>
      <c r="CA12" s="2753"/>
      <c r="CB12" s="2753"/>
      <c r="CC12" s="2753"/>
      <c r="CD12" s="2753"/>
      <c r="CE12" s="2753"/>
      <c r="CF12" s="2753"/>
      <c r="CG12" s="2753"/>
      <c r="CH12" s="2753"/>
      <c r="CI12" s="2753"/>
      <c r="CJ12" s="2753"/>
      <c r="CK12" s="2753"/>
      <c r="CL12" s="2754"/>
      <c r="CM12" s="171"/>
      <c r="CN12" s="171"/>
    </row>
    <row r="13" spans="1:98" ht="21" customHeight="1" x14ac:dyDescent="0.15">
      <c r="A13" s="165"/>
      <c r="B13" s="2703" t="s">
        <v>79</v>
      </c>
      <c r="C13" s="2704"/>
      <c r="D13" s="2704"/>
      <c r="E13" s="2705"/>
      <c r="F13" s="2911" t="str">
        <f>IF(入力シート!K215="","",入力シート!K215)</f>
        <v/>
      </c>
      <c r="G13" s="2912"/>
      <c r="H13" s="2912"/>
      <c r="I13" s="2912"/>
      <c r="J13" s="2912"/>
      <c r="K13" s="2912"/>
      <c r="L13" s="2912"/>
      <c r="M13" s="2912"/>
      <c r="N13" s="2912"/>
      <c r="O13" s="2912"/>
      <c r="P13" s="2912"/>
      <c r="Q13" s="2912"/>
      <c r="R13" s="2912"/>
      <c r="S13" s="2912"/>
      <c r="T13" s="2912"/>
      <c r="U13" s="2912"/>
      <c r="V13" s="2912"/>
      <c r="W13" s="2912"/>
      <c r="X13" s="2912"/>
      <c r="Y13" s="2912"/>
      <c r="Z13" s="2912"/>
      <c r="AA13" s="2912"/>
      <c r="AB13" s="2912"/>
      <c r="AC13" s="2912"/>
      <c r="AD13" s="2912"/>
      <c r="AE13" s="2912"/>
      <c r="AF13" s="2912"/>
      <c r="AG13" s="2912"/>
      <c r="AH13" s="2912"/>
      <c r="AI13" s="2913"/>
      <c r="AJ13" s="168"/>
      <c r="AK13" s="2746"/>
      <c r="AL13" s="2747"/>
      <c r="AM13" s="2747"/>
      <c r="AN13" s="2748"/>
      <c r="AO13" s="2752"/>
      <c r="AP13" s="2753"/>
      <c r="AQ13" s="2753"/>
      <c r="AR13" s="2753"/>
      <c r="AS13" s="2753"/>
      <c r="AT13" s="2753"/>
      <c r="AU13" s="2753"/>
      <c r="AV13" s="2753"/>
      <c r="AW13" s="2753"/>
      <c r="AX13" s="2753"/>
      <c r="AY13" s="2753"/>
      <c r="AZ13" s="2753"/>
      <c r="BA13" s="2753"/>
      <c r="BB13" s="2753"/>
      <c r="BC13" s="2753"/>
      <c r="BD13" s="2753"/>
      <c r="BE13" s="2753"/>
      <c r="BF13" s="2753"/>
      <c r="BG13" s="2753"/>
      <c r="BH13" s="2753"/>
      <c r="BI13" s="2753"/>
      <c r="BJ13" s="2753"/>
      <c r="BK13" s="2753"/>
      <c r="BL13" s="2753"/>
      <c r="BM13" s="2753"/>
      <c r="BN13" s="2753"/>
      <c r="BO13" s="2753"/>
      <c r="BP13" s="2753"/>
      <c r="BQ13" s="2753"/>
      <c r="BR13" s="2753"/>
      <c r="BS13" s="2753"/>
      <c r="BT13" s="2753"/>
      <c r="BU13" s="2753"/>
      <c r="BV13" s="2753"/>
      <c r="BW13" s="2753"/>
      <c r="BX13" s="2753"/>
      <c r="BY13" s="2753"/>
      <c r="BZ13" s="2753"/>
      <c r="CA13" s="2753"/>
      <c r="CB13" s="2753"/>
      <c r="CC13" s="2753"/>
      <c r="CD13" s="2753"/>
      <c r="CE13" s="2753"/>
      <c r="CF13" s="2753"/>
      <c r="CG13" s="2753"/>
      <c r="CH13" s="2753"/>
      <c r="CI13" s="2753"/>
      <c r="CJ13" s="2753"/>
      <c r="CK13" s="2753"/>
      <c r="CL13" s="2754"/>
      <c r="CM13" s="170"/>
      <c r="CN13" s="170"/>
    </row>
    <row r="14" spans="1:98" ht="21" customHeight="1" x14ac:dyDescent="0.15">
      <c r="A14" s="165"/>
      <c r="B14" s="2857" t="s">
        <v>530</v>
      </c>
      <c r="C14" s="2858"/>
      <c r="D14" s="2858"/>
      <c r="E14" s="2939"/>
      <c r="F14" s="979" t="s">
        <v>53</v>
      </c>
      <c r="G14" s="2908" t="str">
        <f>IF(入力シート!K216="","",LEFT(入力シート!K216,3)&amp;"-"&amp;RIGHT(入力シート!K216,4))</f>
        <v/>
      </c>
      <c r="H14" s="2909"/>
      <c r="I14" s="2910"/>
      <c r="J14" s="2681" t="s">
        <v>211</v>
      </c>
      <c r="K14" s="2683"/>
      <c r="L14" s="2914" t="str">
        <f>IF(入力シート!K217="","",入力シート!K217)</f>
        <v/>
      </c>
      <c r="M14" s="2915"/>
      <c r="N14" s="2681" t="s">
        <v>212</v>
      </c>
      <c r="O14" s="2683"/>
      <c r="P14" s="2916" t="str">
        <f>IF(入力シート!K218="","",入力シート!K218)</f>
        <v/>
      </c>
      <c r="Q14" s="2917"/>
      <c r="R14" s="2917"/>
      <c r="S14" s="2917"/>
      <c r="T14" s="2917"/>
      <c r="U14" s="2917"/>
      <c r="V14" s="2917"/>
      <c r="W14" s="2917"/>
      <c r="X14" s="2917"/>
      <c r="Y14" s="2917"/>
      <c r="Z14" s="2917"/>
      <c r="AA14" s="2917"/>
      <c r="AB14" s="2917"/>
      <c r="AC14" s="2917"/>
      <c r="AD14" s="2917"/>
      <c r="AE14" s="2917"/>
      <c r="AF14" s="2917"/>
      <c r="AG14" s="2917"/>
      <c r="AH14" s="2917"/>
      <c r="AI14" s="2918"/>
      <c r="AJ14" s="168"/>
      <c r="AK14" s="2689" t="s">
        <v>78</v>
      </c>
      <c r="AL14" s="2690"/>
      <c r="AM14" s="2690"/>
      <c r="AN14" s="2745"/>
      <c r="AO14" s="2749" t="str">
        <f>IF(入力シート２!J29="","",入力シート２!J29)</f>
        <v/>
      </c>
      <c r="AP14" s="2750"/>
      <c r="AQ14" s="2750"/>
      <c r="AR14" s="2750"/>
      <c r="AS14" s="2750"/>
      <c r="AT14" s="2750"/>
      <c r="AU14" s="2750"/>
      <c r="AV14" s="2750"/>
      <c r="AW14" s="2750"/>
      <c r="AX14" s="2750"/>
      <c r="AY14" s="2750"/>
      <c r="AZ14" s="2750"/>
      <c r="BA14" s="2750"/>
      <c r="BB14" s="2750"/>
      <c r="BC14" s="2750"/>
      <c r="BD14" s="2750"/>
      <c r="BE14" s="2750"/>
      <c r="BF14" s="2750"/>
      <c r="BG14" s="2750"/>
      <c r="BH14" s="2750"/>
      <c r="BI14" s="2750"/>
      <c r="BJ14" s="2750"/>
      <c r="BK14" s="2750"/>
      <c r="BL14" s="2750"/>
      <c r="BM14" s="2750"/>
      <c r="BN14" s="2750"/>
      <c r="BO14" s="2750"/>
      <c r="BP14" s="2750"/>
      <c r="BQ14" s="2750"/>
      <c r="BR14" s="2750"/>
      <c r="BS14" s="2750"/>
      <c r="BT14" s="2750"/>
      <c r="BU14" s="2750"/>
      <c r="BV14" s="2750"/>
      <c r="BW14" s="2750"/>
      <c r="BX14" s="2750"/>
      <c r="BY14" s="2750"/>
      <c r="BZ14" s="2750"/>
      <c r="CA14" s="2750"/>
      <c r="CB14" s="2750"/>
      <c r="CC14" s="2750"/>
      <c r="CD14" s="2750"/>
      <c r="CE14" s="2750"/>
      <c r="CF14" s="2750"/>
      <c r="CG14" s="2750"/>
      <c r="CH14" s="2750"/>
      <c r="CI14" s="2750"/>
      <c r="CJ14" s="2750"/>
      <c r="CK14" s="2750"/>
      <c r="CL14" s="2751"/>
      <c r="CM14" s="170"/>
      <c r="CN14" s="170"/>
    </row>
    <row r="15" spans="1:98" ht="21" customHeight="1" x14ac:dyDescent="0.15">
      <c r="A15" s="165"/>
      <c r="B15" s="2854"/>
      <c r="C15" s="2855"/>
      <c r="D15" s="2855"/>
      <c r="E15" s="2856"/>
      <c r="F15" s="2703" t="s">
        <v>746</v>
      </c>
      <c r="G15" s="2704"/>
      <c r="H15" s="2704"/>
      <c r="I15" s="2705"/>
      <c r="J15" s="2911" t="str">
        <f>IF(入力シート!K219="","",入力シート!K219)</f>
        <v/>
      </c>
      <c r="K15" s="2912"/>
      <c r="L15" s="2912"/>
      <c r="M15" s="2912"/>
      <c r="N15" s="2912"/>
      <c r="O15" s="2912"/>
      <c r="P15" s="2912"/>
      <c r="Q15" s="2912"/>
      <c r="R15" s="2912"/>
      <c r="S15" s="2912"/>
      <c r="T15" s="2912"/>
      <c r="U15" s="2912"/>
      <c r="V15" s="2912"/>
      <c r="W15" s="2912"/>
      <c r="X15" s="2912"/>
      <c r="Y15" s="2912"/>
      <c r="Z15" s="2912"/>
      <c r="AA15" s="2912"/>
      <c r="AB15" s="2912"/>
      <c r="AC15" s="2912"/>
      <c r="AD15" s="2912"/>
      <c r="AE15" s="2912"/>
      <c r="AF15" s="2912"/>
      <c r="AG15" s="2912"/>
      <c r="AH15" s="2912"/>
      <c r="AI15" s="2913"/>
      <c r="AJ15" s="168"/>
      <c r="AK15" s="2689"/>
      <c r="AL15" s="2690"/>
      <c r="AM15" s="2690"/>
      <c r="AN15" s="2745"/>
      <c r="AO15" s="2752"/>
      <c r="AP15" s="2753"/>
      <c r="AQ15" s="2753"/>
      <c r="AR15" s="2753"/>
      <c r="AS15" s="2753"/>
      <c r="AT15" s="2753"/>
      <c r="AU15" s="2753"/>
      <c r="AV15" s="2753"/>
      <c r="AW15" s="2753"/>
      <c r="AX15" s="2753"/>
      <c r="AY15" s="2753"/>
      <c r="AZ15" s="2753"/>
      <c r="BA15" s="2753"/>
      <c r="BB15" s="2753"/>
      <c r="BC15" s="2753"/>
      <c r="BD15" s="2753"/>
      <c r="BE15" s="2753"/>
      <c r="BF15" s="2753"/>
      <c r="BG15" s="2753"/>
      <c r="BH15" s="2753"/>
      <c r="BI15" s="2753"/>
      <c r="BJ15" s="2753"/>
      <c r="BK15" s="2753"/>
      <c r="BL15" s="2753"/>
      <c r="BM15" s="2753"/>
      <c r="BN15" s="2753"/>
      <c r="BO15" s="2753"/>
      <c r="BP15" s="2753"/>
      <c r="BQ15" s="2753"/>
      <c r="BR15" s="2753"/>
      <c r="BS15" s="2753"/>
      <c r="BT15" s="2753"/>
      <c r="BU15" s="2753"/>
      <c r="BV15" s="2753"/>
      <c r="BW15" s="2753"/>
      <c r="BX15" s="2753"/>
      <c r="BY15" s="2753"/>
      <c r="BZ15" s="2753"/>
      <c r="CA15" s="2753"/>
      <c r="CB15" s="2753"/>
      <c r="CC15" s="2753"/>
      <c r="CD15" s="2753"/>
      <c r="CE15" s="2753"/>
      <c r="CF15" s="2753"/>
      <c r="CG15" s="2753"/>
      <c r="CH15" s="2753"/>
      <c r="CI15" s="2753"/>
      <c r="CJ15" s="2753"/>
      <c r="CK15" s="2753"/>
      <c r="CL15" s="2754"/>
      <c r="CM15" s="170"/>
      <c r="CN15" s="170"/>
    </row>
    <row r="16" spans="1:98" ht="21" customHeight="1" x14ac:dyDescent="0.15">
      <c r="A16" s="165"/>
      <c r="B16" s="2681" t="s">
        <v>73</v>
      </c>
      <c r="C16" s="2682"/>
      <c r="D16" s="2682"/>
      <c r="E16" s="2683"/>
      <c r="F16" s="2914" t="str">
        <f>IF(入力シート!K220="","",入力シート!K220)</f>
        <v/>
      </c>
      <c r="G16" s="2919"/>
      <c r="H16" s="2919"/>
      <c r="I16" s="2919"/>
      <c r="J16" s="2915"/>
      <c r="K16" s="2681" t="s">
        <v>704</v>
      </c>
      <c r="L16" s="2682"/>
      <c r="M16" s="2682"/>
      <c r="N16" s="2683"/>
      <c r="O16" s="2920" t="str">
        <f>IF(入力シート!K221="","",入力シート!K221)</f>
        <v/>
      </c>
      <c r="P16" s="2921"/>
      <c r="Q16" s="2921"/>
      <c r="R16" s="2921"/>
      <c r="S16" s="173" t="s">
        <v>618</v>
      </c>
      <c r="T16" s="2681" t="s">
        <v>80</v>
      </c>
      <c r="U16" s="2682"/>
      <c r="V16" s="2682"/>
      <c r="W16" s="2683"/>
      <c r="X16" s="2920" t="str">
        <f>IF(入力シート!K222="","",入力シート!K222)</f>
        <v/>
      </c>
      <c r="Y16" s="2921"/>
      <c r="Z16" s="2921"/>
      <c r="AA16" s="173" t="s">
        <v>618</v>
      </c>
      <c r="AB16" s="2681" t="s">
        <v>731</v>
      </c>
      <c r="AC16" s="2682"/>
      <c r="AD16" s="2682"/>
      <c r="AE16" s="2683"/>
      <c r="AF16" s="2914" t="str">
        <f>IF(入力シート!K232="","",入力シート!K232)</f>
        <v/>
      </c>
      <c r="AG16" s="2919"/>
      <c r="AH16" s="2919"/>
      <c r="AI16" s="2915"/>
      <c r="AJ16" s="168"/>
      <c r="AK16" s="2689"/>
      <c r="AL16" s="2690"/>
      <c r="AM16" s="2690"/>
      <c r="AN16" s="2745"/>
      <c r="AO16" s="2752"/>
      <c r="AP16" s="2753"/>
      <c r="AQ16" s="2753"/>
      <c r="AR16" s="2753"/>
      <c r="AS16" s="2753"/>
      <c r="AT16" s="2753"/>
      <c r="AU16" s="2753"/>
      <c r="AV16" s="2753"/>
      <c r="AW16" s="2753"/>
      <c r="AX16" s="2753"/>
      <c r="AY16" s="2753"/>
      <c r="AZ16" s="2753"/>
      <c r="BA16" s="2753"/>
      <c r="BB16" s="2753"/>
      <c r="BC16" s="2753"/>
      <c r="BD16" s="2753"/>
      <c r="BE16" s="2753"/>
      <c r="BF16" s="2753"/>
      <c r="BG16" s="2753"/>
      <c r="BH16" s="2753"/>
      <c r="BI16" s="2753"/>
      <c r="BJ16" s="2753"/>
      <c r="BK16" s="2753"/>
      <c r="BL16" s="2753"/>
      <c r="BM16" s="2753"/>
      <c r="BN16" s="2753"/>
      <c r="BO16" s="2753"/>
      <c r="BP16" s="2753"/>
      <c r="BQ16" s="2753"/>
      <c r="BR16" s="2753"/>
      <c r="BS16" s="2753"/>
      <c r="BT16" s="2753"/>
      <c r="BU16" s="2753"/>
      <c r="BV16" s="2753"/>
      <c r="BW16" s="2753"/>
      <c r="BX16" s="2753"/>
      <c r="BY16" s="2753"/>
      <c r="BZ16" s="2753"/>
      <c r="CA16" s="2753"/>
      <c r="CB16" s="2753"/>
      <c r="CC16" s="2753"/>
      <c r="CD16" s="2753"/>
      <c r="CE16" s="2753"/>
      <c r="CF16" s="2753"/>
      <c r="CG16" s="2753"/>
      <c r="CH16" s="2753"/>
      <c r="CI16" s="2753"/>
      <c r="CJ16" s="2753"/>
      <c r="CK16" s="2753"/>
      <c r="CL16" s="2754"/>
      <c r="CM16" s="170"/>
      <c r="CN16" s="170"/>
    </row>
    <row r="17" spans="1:101" ht="21" customHeight="1" x14ac:dyDescent="0.15">
      <c r="A17" s="165"/>
      <c r="B17" s="2681" t="s">
        <v>531</v>
      </c>
      <c r="C17" s="2682"/>
      <c r="D17" s="2682"/>
      <c r="E17" s="2683"/>
      <c r="F17" s="2684" t="str">
        <f>IF(入力シート!K233="","",入力シート!K233)</f>
        <v/>
      </c>
      <c r="G17" s="2685"/>
      <c r="H17" s="2685"/>
      <c r="I17" s="2685"/>
      <c r="J17" s="2686"/>
      <c r="K17" s="174" t="s">
        <v>81</v>
      </c>
      <c r="L17" s="1367" t="str">
        <f>IF(入力シート!K234="","",入力シート!K234)</f>
        <v/>
      </c>
      <c r="M17" s="175" t="s">
        <v>82</v>
      </c>
      <c r="N17" s="174" t="s">
        <v>83</v>
      </c>
      <c r="O17" s="1371" t="str">
        <f>IF(入力シート!K235="","",入力シート!K235)</f>
        <v/>
      </c>
      <c r="P17" s="175" t="s">
        <v>82</v>
      </c>
      <c r="Q17" s="174" t="s">
        <v>619</v>
      </c>
      <c r="R17" s="1367" t="str">
        <f>IF(入力シート!K236="","",入力シート!K236)</f>
        <v/>
      </c>
      <c r="S17" s="175" t="s">
        <v>82</v>
      </c>
      <c r="T17" s="2703" t="s">
        <v>741</v>
      </c>
      <c r="U17" s="2704"/>
      <c r="V17" s="2704"/>
      <c r="W17" s="2705"/>
      <c r="X17" s="2684" t="str">
        <f>IF(入力シート!K237="","",入力シート!K237)</f>
        <v/>
      </c>
      <c r="Y17" s="2685"/>
      <c r="Z17" s="2685"/>
      <c r="AA17" s="176" t="s">
        <v>84</v>
      </c>
      <c r="AB17" s="2925" t="s">
        <v>796</v>
      </c>
      <c r="AC17" s="2926"/>
      <c r="AD17" s="2926"/>
      <c r="AE17" s="2927"/>
      <c r="AF17" s="2684" t="str">
        <f>IF(入力シート!K238="","－",入力シート!K238)</f>
        <v>－</v>
      </c>
      <c r="AG17" s="2685"/>
      <c r="AH17" s="2685"/>
      <c r="AI17" s="176" t="s">
        <v>84</v>
      </c>
      <c r="AJ17" s="168"/>
      <c r="AK17" s="2689"/>
      <c r="AL17" s="2690"/>
      <c r="AM17" s="2690"/>
      <c r="AN17" s="2745"/>
      <c r="AO17" s="2752"/>
      <c r="AP17" s="2753"/>
      <c r="AQ17" s="2753"/>
      <c r="AR17" s="2753"/>
      <c r="AS17" s="2753"/>
      <c r="AT17" s="2753"/>
      <c r="AU17" s="2753"/>
      <c r="AV17" s="2753"/>
      <c r="AW17" s="2753"/>
      <c r="AX17" s="2753"/>
      <c r="AY17" s="2753"/>
      <c r="AZ17" s="2753"/>
      <c r="BA17" s="2753"/>
      <c r="BB17" s="2753"/>
      <c r="BC17" s="2753"/>
      <c r="BD17" s="2753"/>
      <c r="BE17" s="2753"/>
      <c r="BF17" s="2753"/>
      <c r="BG17" s="2753"/>
      <c r="BH17" s="2753"/>
      <c r="BI17" s="2753"/>
      <c r="BJ17" s="2753"/>
      <c r="BK17" s="2753"/>
      <c r="BL17" s="2753"/>
      <c r="BM17" s="2753"/>
      <c r="BN17" s="2753"/>
      <c r="BO17" s="2753"/>
      <c r="BP17" s="2753"/>
      <c r="BQ17" s="2753"/>
      <c r="BR17" s="2753"/>
      <c r="BS17" s="2753"/>
      <c r="BT17" s="2753"/>
      <c r="BU17" s="2753"/>
      <c r="BV17" s="2753"/>
      <c r="BW17" s="2753"/>
      <c r="BX17" s="2753"/>
      <c r="BY17" s="2753"/>
      <c r="BZ17" s="2753"/>
      <c r="CA17" s="2753"/>
      <c r="CB17" s="2753"/>
      <c r="CC17" s="2753"/>
      <c r="CD17" s="2753"/>
      <c r="CE17" s="2753"/>
      <c r="CF17" s="2753"/>
      <c r="CG17" s="2753"/>
      <c r="CH17" s="2753"/>
      <c r="CI17" s="2753"/>
      <c r="CJ17" s="2753"/>
      <c r="CK17" s="2753"/>
      <c r="CL17" s="2754"/>
      <c r="CM17" s="170"/>
      <c r="CN17" s="170"/>
    </row>
    <row r="18" spans="1:101" ht="21" customHeight="1" x14ac:dyDescent="0.15">
      <c r="A18" s="165"/>
      <c r="B18" s="2703" t="s">
        <v>759</v>
      </c>
      <c r="C18" s="2704"/>
      <c r="D18" s="2704"/>
      <c r="E18" s="2705"/>
      <c r="F18" s="2684" t="str">
        <f>IF(入力シート!K239="","",入力シート!K239)</f>
        <v/>
      </c>
      <c r="G18" s="2685"/>
      <c r="H18" s="2685"/>
      <c r="I18" s="2685"/>
      <c r="J18" s="2686"/>
      <c r="K18" s="2703" t="s">
        <v>89</v>
      </c>
      <c r="L18" s="2704"/>
      <c r="M18" s="2704"/>
      <c r="N18" s="2705"/>
      <c r="O18" s="2701" t="str">
        <f>IFERROR(IF(入力シート!K239="対象外","－",IF(入力シート!K243="","",入力シート!K243*100)),"")</f>
        <v/>
      </c>
      <c r="P18" s="2702"/>
      <c r="Q18" s="2702"/>
      <c r="R18" s="2702"/>
      <c r="S18" s="177" t="s">
        <v>723</v>
      </c>
      <c r="T18" s="2703" t="s">
        <v>88</v>
      </c>
      <c r="U18" s="2704"/>
      <c r="V18" s="2704"/>
      <c r="W18" s="2705"/>
      <c r="X18" s="2914" t="str">
        <f>IF($F$18="対象外","－",IF(入力シート!$K240="","",入力シート!$K240))</f>
        <v/>
      </c>
      <c r="Y18" s="2919"/>
      <c r="Z18" s="2919"/>
      <c r="AA18" s="2915"/>
      <c r="AB18" s="2914" t="str">
        <f>IF($F$18="対象",IF(入力シート!K241="","－",入力シート!K241),IF($F$18="対象外","－",""))</f>
        <v/>
      </c>
      <c r="AC18" s="2919"/>
      <c r="AD18" s="2919"/>
      <c r="AE18" s="2915"/>
      <c r="AF18" s="2914" t="str">
        <f>IF($F$18="対象",IF(入力シート!K242="","－",入力シート!K242),IF($F$18="対象外","－",""))</f>
        <v/>
      </c>
      <c r="AG18" s="2919"/>
      <c r="AH18" s="2919"/>
      <c r="AI18" s="2915"/>
      <c r="AJ18" s="168"/>
      <c r="AK18" s="2689"/>
      <c r="AL18" s="2690"/>
      <c r="AM18" s="2690"/>
      <c r="AN18" s="2745"/>
      <c r="AO18" s="2752"/>
      <c r="AP18" s="2753"/>
      <c r="AQ18" s="2753"/>
      <c r="AR18" s="2753"/>
      <c r="AS18" s="2753"/>
      <c r="AT18" s="2753"/>
      <c r="AU18" s="2753"/>
      <c r="AV18" s="2753"/>
      <c r="AW18" s="2753"/>
      <c r="AX18" s="2753"/>
      <c r="AY18" s="2753"/>
      <c r="AZ18" s="2753"/>
      <c r="BA18" s="2753"/>
      <c r="BB18" s="2753"/>
      <c r="BC18" s="2753"/>
      <c r="BD18" s="2753"/>
      <c r="BE18" s="2753"/>
      <c r="BF18" s="2753"/>
      <c r="BG18" s="2753"/>
      <c r="BH18" s="2753"/>
      <c r="BI18" s="2753"/>
      <c r="BJ18" s="2753"/>
      <c r="BK18" s="2753"/>
      <c r="BL18" s="2753"/>
      <c r="BM18" s="2753"/>
      <c r="BN18" s="2753"/>
      <c r="BO18" s="2753"/>
      <c r="BP18" s="2753"/>
      <c r="BQ18" s="2753"/>
      <c r="BR18" s="2753"/>
      <c r="BS18" s="2753"/>
      <c r="BT18" s="2753"/>
      <c r="BU18" s="2753"/>
      <c r="BV18" s="2753"/>
      <c r="BW18" s="2753"/>
      <c r="BX18" s="2753"/>
      <c r="BY18" s="2753"/>
      <c r="BZ18" s="2753"/>
      <c r="CA18" s="2753"/>
      <c r="CB18" s="2753"/>
      <c r="CC18" s="2753"/>
      <c r="CD18" s="2753"/>
      <c r="CE18" s="2753"/>
      <c r="CF18" s="2753"/>
      <c r="CG18" s="2753"/>
      <c r="CH18" s="2753"/>
      <c r="CI18" s="2753"/>
      <c r="CJ18" s="2753"/>
      <c r="CK18" s="2753"/>
      <c r="CL18" s="2754"/>
      <c r="CM18" s="170"/>
      <c r="CN18" s="170"/>
    </row>
    <row r="19" spans="1:101" ht="21" customHeight="1" x14ac:dyDescent="0.15">
      <c r="A19" s="165"/>
      <c r="B19" s="2681" t="s">
        <v>622</v>
      </c>
      <c r="C19" s="2682"/>
      <c r="D19" s="2682"/>
      <c r="E19" s="2683"/>
      <c r="F19" s="2914" t="str">
        <f>IF(入力シート!K244="","",入力シート!K244)</f>
        <v/>
      </c>
      <c r="G19" s="2919"/>
      <c r="H19" s="2919"/>
      <c r="I19" s="2919"/>
      <c r="J19" s="2915"/>
      <c r="K19" s="2681" t="s">
        <v>630</v>
      </c>
      <c r="L19" s="2682"/>
      <c r="M19" s="2682"/>
      <c r="N19" s="2683"/>
      <c r="O19" s="2922" t="str">
        <f>IF(OR(F19="なし",COUNTIF(F19,"*取得済")=1),"－",IF(入力シート!K245="","",入力シート!K245))</f>
        <v/>
      </c>
      <c r="P19" s="2923"/>
      <c r="Q19" s="2923"/>
      <c r="R19" s="2923"/>
      <c r="S19" s="2924"/>
      <c r="T19" s="2681" t="s">
        <v>621</v>
      </c>
      <c r="U19" s="2682"/>
      <c r="V19" s="2682"/>
      <c r="W19" s="2683"/>
      <c r="X19" s="2684" t="str">
        <f>IF(入力シート!K246="","",入力シート!K246)</f>
        <v/>
      </c>
      <c r="Y19" s="2685"/>
      <c r="Z19" s="2685"/>
      <c r="AA19" s="2686"/>
      <c r="AB19" s="2681" t="s">
        <v>631</v>
      </c>
      <c r="AC19" s="2682"/>
      <c r="AD19" s="2682"/>
      <c r="AE19" s="2683"/>
      <c r="AF19" s="2684" t="str">
        <f>IF(X19="なし","－",IF(入力シート!K247="","－",入力シート!K247))</f>
        <v>－</v>
      </c>
      <c r="AG19" s="2685"/>
      <c r="AH19" s="2685"/>
      <c r="AI19" s="2686"/>
      <c r="AJ19" s="168"/>
      <c r="AK19" s="2689"/>
      <c r="AL19" s="2690"/>
      <c r="AM19" s="2690"/>
      <c r="AN19" s="2745"/>
      <c r="AO19" s="2752"/>
      <c r="AP19" s="2753"/>
      <c r="AQ19" s="2753"/>
      <c r="AR19" s="2753"/>
      <c r="AS19" s="2753"/>
      <c r="AT19" s="2753"/>
      <c r="AU19" s="2753"/>
      <c r="AV19" s="2753"/>
      <c r="AW19" s="2753"/>
      <c r="AX19" s="2753"/>
      <c r="AY19" s="2753"/>
      <c r="AZ19" s="2753"/>
      <c r="BA19" s="2753"/>
      <c r="BB19" s="2753"/>
      <c r="BC19" s="2753"/>
      <c r="BD19" s="2753"/>
      <c r="BE19" s="2753"/>
      <c r="BF19" s="2753"/>
      <c r="BG19" s="2753"/>
      <c r="BH19" s="2753"/>
      <c r="BI19" s="2753"/>
      <c r="BJ19" s="2753"/>
      <c r="BK19" s="2753"/>
      <c r="BL19" s="2753"/>
      <c r="BM19" s="2753"/>
      <c r="BN19" s="2753"/>
      <c r="BO19" s="2753"/>
      <c r="BP19" s="2753"/>
      <c r="BQ19" s="2753"/>
      <c r="BR19" s="2753"/>
      <c r="BS19" s="2753"/>
      <c r="BT19" s="2753"/>
      <c r="BU19" s="2753"/>
      <c r="BV19" s="2753"/>
      <c r="BW19" s="2753"/>
      <c r="BX19" s="2753"/>
      <c r="BY19" s="2753"/>
      <c r="BZ19" s="2753"/>
      <c r="CA19" s="2753"/>
      <c r="CB19" s="2753"/>
      <c r="CC19" s="2753"/>
      <c r="CD19" s="2753"/>
      <c r="CE19" s="2753"/>
      <c r="CF19" s="2753"/>
      <c r="CG19" s="2753"/>
      <c r="CH19" s="2753"/>
      <c r="CI19" s="2753"/>
      <c r="CJ19" s="2753"/>
      <c r="CK19" s="2753"/>
      <c r="CL19" s="2754"/>
      <c r="CM19" s="170"/>
      <c r="CN19" s="170"/>
    </row>
    <row r="20" spans="1:101" ht="21" customHeight="1" x14ac:dyDescent="0.3">
      <c r="A20" s="165"/>
      <c r="B20" s="1265" t="s">
        <v>795</v>
      </c>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689"/>
      <c r="AL20" s="2690"/>
      <c r="AM20" s="2690"/>
      <c r="AN20" s="2745"/>
      <c r="AO20" s="2752"/>
      <c r="AP20" s="2753"/>
      <c r="AQ20" s="2753"/>
      <c r="AR20" s="2753"/>
      <c r="AS20" s="2753"/>
      <c r="AT20" s="2753"/>
      <c r="AU20" s="2753"/>
      <c r="AV20" s="2753"/>
      <c r="AW20" s="2753"/>
      <c r="AX20" s="2753"/>
      <c r="AY20" s="2753"/>
      <c r="AZ20" s="2753"/>
      <c r="BA20" s="2753"/>
      <c r="BB20" s="2753"/>
      <c r="BC20" s="2753"/>
      <c r="BD20" s="2753"/>
      <c r="BE20" s="2753"/>
      <c r="BF20" s="2753"/>
      <c r="BG20" s="2753"/>
      <c r="BH20" s="2753"/>
      <c r="BI20" s="2753"/>
      <c r="BJ20" s="2753"/>
      <c r="BK20" s="2753"/>
      <c r="BL20" s="2753"/>
      <c r="BM20" s="2753"/>
      <c r="BN20" s="2753"/>
      <c r="BO20" s="2753"/>
      <c r="BP20" s="2753"/>
      <c r="BQ20" s="2753"/>
      <c r="BR20" s="2753"/>
      <c r="BS20" s="2753"/>
      <c r="BT20" s="2753"/>
      <c r="BU20" s="2753"/>
      <c r="BV20" s="2753"/>
      <c r="BW20" s="2753"/>
      <c r="BX20" s="2753"/>
      <c r="BY20" s="2753"/>
      <c r="BZ20" s="2753"/>
      <c r="CA20" s="2753"/>
      <c r="CB20" s="2753"/>
      <c r="CC20" s="2753"/>
      <c r="CD20" s="2753"/>
      <c r="CE20" s="2753"/>
      <c r="CF20" s="2753"/>
      <c r="CG20" s="2753"/>
      <c r="CH20" s="2753"/>
      <c r="CI20" s="2753"/>
      <c r="CJ20" s="2753"/>
      <c r="CK20" s="2753"/>
      <c r="CL20" s="2754"/>
      <c r="CM20" s="170"/>
      <c r="CN20" s="170"/>
      <c r="CW20" s="169"/>
    </row>
    <row r="21" spans="1:101" ht="21" customHeight="1" x14ac:dyDescent="0.15">
      <c r="A21" s="165"/>
      <c r="B21" s="2708" t="s">
        <v>740</v>
      </c>
      <c r="C21" s="2708"/>
      <c r="D21" s="2708"/>
      <c r="E21" s="2708"/>
      <c r="F21" s="2865" t="str">
        <f>IF(入力シート!K248="","",入力シート!K248)</f>
        <v/>
      </c>
      <c r="G21" s="2865"/>
      <c r="H21" s="2865"/>
      <c r="I21" s="2865"/>
      <c r="J21" s="2865"/>
      <c r="K21" s="2865"/>
      <c r="L21" s="2865"/>
      <c r="M21" s="2865"/>
      <c r="N21" s="2681" t="s">
        <v>797</v>
      </c>
      <c r="O21" s="2682"/>
      <c r="P21" s="2682"/>
      <c r="Q21" s="2683"/>
      <c r="R21" s="2943" t="str">
        <f>IF(入力シート!K249="","",入力シート!K249)</f>
        <v/>
      </c>
      <c r="S21" s="2944"/>
      <c r="T21" s="2944"/>
      <c r="U21" s="2944"/>
      <c r="V21" s="175" t="s">
        <v>618</v>
      </c>
      <c r="W21" s="2931" t="s">
        <v>1069</v>
      </c>
      <c r="X21" s="2932"/>
      <c r="Y21" s="2932"/>
      <c r="Z21" s="2933"/>
      <c r="AA21" s="2949" t="str">
        <f>IF(入力シート!K250="","",入力シート!K250*100)</f>
        <v/>
      </c>
      <c r="AB21" s="2950"/>
      <c r="AC21" s="2950"/>
      <c r="AD21" s="2950"/>
      <c r="AE21" s="2950"/>
      <c r="AF21" s="2950"/>
      <c r="AG21" s="675" t="s">
        <v>723</v>
      </c>
      <c r="AH21" s="169"/>
      <c r="AI21" s="169"/>
      <c r="AJ21" s="169"/>
      <c r="AK21" s="2689"/>
      <c r="AL21" s="2690"/>
      <c r="AM21" s="2690"/>
      <c r="AN21" s="2745"/>
      <c r="AO21" s="2752"/>
      <c r="AP21" s="2753"/>
      <c r="AQ21" s="2753"/>
      <c r="AR21" s="2753"/>
      <c r="AS21" s="2753"/>
      <c r="AT21" s="2753"/>
      <c r="AU21" s="2753"/>
      <c r="AV21" s="2753"/>
      <c r="AW21" s="2753"/>
      <c r="AX21" s="2753"/>
      <c r="AY21" s="2753"/>
      <c r="AZ21" s="2753"/>
      <c r="BA21" s="2753"/>
      <c r="BB21" s="2753"/>
      <c r="BC21" s="2753"/>
      <c r="BD21" s="2753"/>
      <c r="BE21" s="2753"/>
      <c r="BF21" s="2753"/>
      <c r="BG21" s="2753"/>
      <c r="BH21" s="2753"/>
      <c r="BI21" s="2753"/>
      <c r="BJ21" s="2753"/>
      <c r="BK21" s="2753"/>
      <c r="BL21" s="2753"/>
      <c r="BM21" s="2753"/>
      <c r="BN21" s="2753"/>
      <c r="BO21" s="2753"/>
      <c r="BP21" s="2753"/>
      <c r="BQ21" s="2753"/>
      <c r="BR21" s="2753"/>
      <c r="BS21" s="2753"/>
      <c r="BT21" s="2753"/>
      <c r="BU21" s="2753"/>
      <c r="BV21" s="2753"/>
      <c r="BW21" s="2753"/>
      <c r="BX21" s="2753"/>
      <c r="BY21" s="2753"/>
      <c r="BZ21" s="2753"/>
      <c r="CA21" s="2753"/>
      <c r="CB21" s="2753"/>
      <c r="CC21" s="2753"/>
      <c r="CD21" s="2753"/>
      <c r="CE21" s="2753"/>
      <c r="CF21" s="2753"/>
      <c r="CG21" s="2753"/>
      <c r="CH21" s="2753"/>
      <c r="CI21" s="2753"/>
      <c r="CJ21" s="2753"/>
      <c r="CK21" s="2753"/>
      <c r="CL21" s="2754"/>
      <c r="CM21" s="170"/>
      <c r="CN21" s="170"/>
    </row>
    <row r="22" spans="1:101" ht="21" customHeight="1" x14ac:dyDescent="0.15">
      <c r="A22" s="165"/>
      <c r="B22" s="2681" t="s">
        <v>751</v>
      </c>
      <c r="C22" s="2682"/>
      <c r="D22" s="2682"/>
      <c r="E22" s="2683"/>
      <c r="F22" s="2951" t="str">
        <f>IF(入力シート!K251="","",入力シート!K251)</f>
        <v/>
      </c>
      <c r="G22" s="2951"/>
      <c r="H22" s="2951"/>
      <c r="I22" s="2951"/>
      <c r="J22" s="2951"/>
      <c r="K22" s="2951"/>
      <c r="L22" s="2951"/>
      <c r="M22" s="2951"/>
      <c r="N22" s="2708" t="s">
        <v>750</v>
      </c>
      <c r="O22" s="2708"/>
      <c r="P22" s="2708"/>
      <c r="Q22" s="2708"/>
      <c r="R22" s="2914" t="str">
        <f>IF(入力シート!K252="","",入力シート!K252)</f>
        <v/>
      </c>
      <c r="S22" s="2919"/>
      <c r="T22" s="2919"/>
      <c r="U22" s="2919"/>
      <c r="V22" s="2919"/>
      <c r="W22" s="2703" t="s">
        <v>769</v>
      </c>
      <c r="X22" s="2704"/>
      <c r="Y22" s="2704"/>
      <c r="Z22" s="2705"/>
      <c r="AA22" s="2684" t="str">
        <f>IF(入力シート!K253="","",入力シート!K253)</f>
        <v/>
      </c>
      <c r="AB22" s="2685"/>
      <c r="AC22" s="2685"/>
      <c r="AD22" s="2685"/>
      <c r="AE22" s="2685"/>
      <c r="AF22" s="2685"/>
      <c r="AG22" s="2686"/>
      <c r="AH22" s="169"/>
      <c r="AI22" s="169"/>
      <c r="AJ22" s="168"/>
      <c r="AK22" s="2689"/>
      <c r="AL22" s="2690"/>
      <c r="AM22" s="2690"/>
      <c r="AN22" s="2745"/>
      <c r="AO22" s="2752"/>
      <c r="AP22" s="2753"/>
      <c r="AQ22" s="2753"/>
      <c r="AR22" s="2753"/>
      <c r="AS22" s="2753"/>
      <c r="AT22" s="2753"/>
      <c r="AU22" s="2753"/>
      <c r="AV22" s="2753"/>
      <c r="AW22" s="2753"/>
      <c r="AX22" s="2753"/>
      <c r="AY22" s="2753"/>
      <c r="AZ22" s="2753"/>
      <c r="BA22" s="2753"/>
      <c r="BB22" s="2753"/>
      <c r="BC22" s="2753"/>
      <c r="BD22" s="2753"/>
      <c r="BE22" s="2753"/>
      <c r="BF22" s="2753"/>
      <c r="BG22" s="2753"/>
      <c r="BH22" s="2753"/>
      <c r="BI22" s="2753"/>
      <c r="BJ22" s="2753"/>
      <c r="BK22" s="2753"/>
      <c r="BL22" s="2753"/>
      <c r="BM22" s="2753"/>
      <c r="BN22" s="2753"/>
      <c r="BO22" s="2753"/>
      <c r="BP22" s="2753"/>
      <c r="BQ22" s="2753"/>
      <c r="BR22" s="2753"/>
      <c r="BS22" s="2753"/>
      <c r="BT22" s="2753"/>
      <c r="BU22" s="2753"/>
      <c r="BV22" s="2753"/>
      <c r="BW22" s="2753"/>
      <c r="BX22" s="2753"/>
      <c r="BY22" s="2753"/>
      <c r="BZ22" s="2753"/>
      <c r="CA22" s="2753"/>
      <c r="CB22" s="2753"/>
      <c r="CC22" s="2753"/>
      <c r="CD22" s="2753"/>
      <c r="CE22" s="2753"/>
      <c r="CF22" s="2753"/>
      <c r="CG22" s="2753"/>
      <c r="CH22" s="2753"/>
      <c r="CI22" s="2753"/>
      <c r="CJ22" s="2753"/>
      <c r="CK22" s="2753"/>
      <c r="CL22" s="2754"/>
      <c r="CM22" s="170"/>
      <c r="CN22" s="170"/>
    </row>
    <row r="23" spans="1:101" ht="21" customHeight="1" x14ac:dyDescent="0.3">
      <c r="A23" s="165"/>
      <c r="B23" s="1266" t="s">
        <v>1076</v>
      </c>
      <c r="C23" s="178"/>
      <c r="D23" s="178"/>
      <c r="E23" s="178"/>
      <c r="F23" s="179"/>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1"/>
      <c r="AK23" s="2746"/>
      <c r="AL23" s="2747"/>
      <c r="AM23" s="2747"/>
      <c r="AN23" s="2748"/>
      <c r="AO23" s="2755"/>
      <c r="AP23" s="2756"/>
      <c r="AQ23" s="2756"/>
      <c r="AR23" s="2756"/>
      <c r="AS23" s="2756"/>
      <c r="AT23" s="2756"/>
      <c r="AU23" s="2756"/>
      <c r="AV23" s="2756"/>
      <c r="AW23" s="2756"/>
      <c r="AX23" s="2756"/>
      <c r="AY23" s="2756"/>
      <c r="AZ23" s="2756"/>
      <c r="BA23" s="2756"/>
      <c r="BB23" s="2756"/>
      <c r="BC23" s="2756"/>
      <c r="BD23" s="2756"/>
      <c r="BE23" s="2756"/>
      <c r="BF23" s="2756"/>
      <c r="BG23" s="2756"/>
      <c r="BH23" s="2756"/>
      <c r="BI23" s="2756"/>
      <c r="BJ23" s="2756"/>
      <c r="BK23" s="2756"/>
      <c r="BL23" s="2756"/>
      <c r="BM23" s="2756"/>
      <c r="BN23" s="2756"/>
      <c r="BO23" s="2756"/>
      <c r="BP23" s="2756"/>
      <c r="BQ23" s="2756"/>
      <c r="BR23" s="2756"/>
      <c r="BS23" s="2756"/>
      <c r="BT23" s="2756"/>
      <c r="BU23" s="2756"/>
      <c r="BV23" s="2756"/>
      <c r="BW23" s="2756"/>
      <c r="BX23" s="2756"/>
      <c r="BY23" s="2756"/>
      <c r="BZ23" s="2756"/>
      <c r="CA23" s="2756"/>
      <c r="CB23" s="2756"/>
      <c r="CC23" s="2756"/>
      <c r="CD23" s="2756"/>
      <c r="CE23" s="2756"/>
      <c r="CF23" s="2756"/>
      <c r="CG23" s="2756"/>
      <c r="CH23" s="2756"/>
      <c r="CI23" s="2756"/>
      <c r="CJ23" s="2756"/>
      <c r="CK23" s="2756"/>
      <c r="CL23" s="2757"/>
      <c r="CM23" s="170"/>
      <c r="CN23" s="170"/>
      <c r="CS23" s="169"/>
    </row>
    <row r="24" spans="1:101" ht="21" customHeight="1" thickBot="1" x14ac:dyDescent="0.35">
      <c r="A24" s="165"/>
      <c r="B24" s="2952" t="s">
        <v>1061</v>
      </c>
      <c r="C24" s="2953"/>
      <c r="D24" s="2953"/>
      <c r="E24" s="2953"/>
      <c r="F24" s="2953"/>
      <c r="G24" s="2953"/>
      <c r="H24" s="2953"/>
      <c r="I24" s="2954"/>
      <c r="J24" s="2947" t="s">
        <v>1054</v>
      </c>
      <c r="K24" s="2947"/>
      <c r="L24" s="2947"/>
      <c r="M24" s="2947"/>
      <c r="N24" s="2947"/>
      <c r="O24" s="2947"/>
      <c r="P24" s="2947"/>
      <c r="Q24" s="2947"/>
      <c r="R24" s="2947"/>
      <c r="S24" s="2947"/>
      <c r="T24" s="2947"/>
      <c r="U24" s="2947"/>
      <c r="V24" s="2947"/>
      <c r="W24" s="2948"/>
      <c r="X24" s="2948"/>
      <c r="Y24" s="2948"/>
      <c r="Z24" s="2948"/>
      <c r="AA24" s="2948"/>
      <c r="AB24" s="2948"/>
      <c r="AC24" s="2948"/>
      <c r="AD24" s="2948"/>
      <c r="AE24" s="2948"/>
      <c r="AF24" s="2948"/>
      <c r="AG24" s="2948"/>
      <c r="AH24" s="2948"/>
      <c r="AI24" s="2948"/>
      <c r="AJ24" s="168"/>
      <c r="AK24" s="3030" t="s">
        <v>851</v>
      </c>
      <c r="AL24" s="3030"/>
      <c r="AM24" s="3030"/>
      <c r="AN24" s="3030"/>
      <c r="AO24" s="3030"/>
      <c r="AP24" s="3030"/>
      <c r="AQ24" s="3030"/>
      <c r="AR24" s="3030"/>
      <c r="AS24" s="3030"/>
      <c r="AT24" s="3030"/>
      <c r="AU24" s="3030"/>
      <c r="AV24" s="3030"/>
      <c r="AW24" s="3030"/>
      <c r="AX24" s="3030"/>
      <c r="AY24" s="3030"/>
      <c r="AZ24" s="3030"/>
      <c r="BA24" s="3030"/>
      <c r="BB24" s="3030"/>
      <c r="BC24" s="3030"/>
      <c r="BD24" s="3030"/>
      <c r="BE24" s="3030"/>
      <c r="BF24" s="3030"/>
      <c r="BG24" s="3030"/>
      <c r="BH24" s="3030"/>
      <c r="BI24" s="3030"/>
      <c r="BJ24" s="3030"/>
      <c r="BK24" s="3030"/>
      <c r="BL24" s="3030"/>
      <c r="BM24" s="3030"/>
      <c r="BN24" s="3030"/>
      <c r="BO24" s="3030"/>
      <c r="BP24" s="3030"/>
      <c r="BQ24" s="3030"/>
      <c r="BR24" s="3030"/>
      <c r="BS24" s="3030"/>
      <c r="BT24" s="3030"/>
      <c r="BU24" s="3030"/>
      <c r="BV24" s="3030"/>
      <c r="BW24" s="3030"/>
      <c r="BX24" s="3030"/>
      <c r="BY24" s="3030"/>
      <c r="BZ24" s="3030"/>
      <c r="CA24" s="3030"/>
      <c r="CB24" s="3030"/>
      <c r="CC24" s="3030"/>
      <c r="CD24" s="3030"/>
      <c r="CE24" s="3030"/>
      <c r="CF24" s="3030"/>
      <c r="CG24" s="3030"/>
      <c r="CH24" s="3030"/>
      <c r="CI24" s="3030"/>
      <c r="CJ24" s="3030"/>
      <c r="CK24" s="3030"/>
      <c r="CL24" s="3030"/>
      <c r="CM24" s="170"/>
      <c r="CN24" s="170"/>
      <c r="CS24" s="169"/>
    </row>
    <row r="25" spans="1:101" ht="21" customHeight="1" x14ac:dyDescent="0.15">
      <c r="A25" s="165"/>
      <c r="B25" s="2857" t="s">
        <v>92</v>
      </c>
      <c r="C25" s="2858"/>
      <c r="D25" s="2858"/>
      <c r="E25" s="2858"/>
      <c r="F25" s="2858"/>
      <c r="G25" s="2858"/>
      <c r="H25" s="2858"/>
      <c r="I25" s="2858"/>
      <c r="J25" s="2959" t="s">
        <v>1133</v>
      </c>
      <c r="K25" s="2960"/>
      <c r="L25" s="2957" t="str">
        <f>IF(入力シート!K259="","",入力シート!K259)</f>
        <v/>
      </c>
      <c r="M25" s="2957"/>
      <c r="N25" s="2957"/>
      <c r="O25" s="2957"/>
      <c r="P25" s="2957"/>
      <c r="Q25" s="2957"/>
      <c r="R25" s="2957"/>
      <c r="S25" s="2957"/>
      <c r="T25" s="2957"/>
      <c r="U25" s="2957"/>
      <c r="V25" s="2957"/>
      <c r="W25" s="3024" t="s">
        <v>1132</v>
      </c>
      <c r="X25" s="3025"/>
      <c r="Y25" s="2685" t="str">
        <f>IF(入力シート!K282="","",入力シート!K282)</f>
        <v/>
      </c>
      <c r="Z25" s="2685"/>
      <c r="AA25" s="2685"/>
      <c r="AB25" s="2685"/>
      <c r="AC25" s="2685"/>
      <c r="AD25" s="2685"/>
      <c r="AE25" s="2685"/>
      <c r="AF25" s="2685"/>
      <c r="AG25" s="2685"/>
      <c r="AH25" s="2685"/>
      <c r="AI25" s="2686"/>
      <c r="AJ25" s="168"/>
      <c r="AK25" s="2681" t="s">
        <v>85</v>
      </c>
      <c r="AL25" s="2682"/>
      <c r="AM25" s="2682"/>
      <c r="AN25" s="2683"/>
      <c r="AO25" s="978" t="s">
        <v>422</v>
      </c>
      <c r="AP25" s="3026" t="s">
        <v>423</v>
      </c>
      <c r="AQ25" s="2708"/>
      <c r="AR25" s="2708"/>
      <c r="AS25" s="2708"/>
      <c r="AT25" s="2708"/>
      <c r="AU25" s="2708"/>
      <c r="AV25" s="2708"/>
      <c r="AW25" s="2708" t="s">
        <v>77</v>
      </c>
      <c r="AX25" s="2708"/>
      <c r="AY25" s="2708"/>
      <c r="AZ25" s="2708"/>
      <c r="BA25" s="2708"/>
      <c r="BB25" s="2708"/>
      <c r="BC25" s="2708"/>
      <c r="BD25" s="2708"/>
      <c r="BE25" s="2708"/>
      <c r="BF25" s="2708"/>
      <c r="BG25" s="2708" t="s">
        <v>86</v>
      </c>
      <c r="BH25" s="2708"/>
      <c r="BI25" s="2708"/>
      <c r="BJ25" s="2708"/>
      <c r="BK25" s="2708"/>
      <c r="BL25" s="2708"/>
      <c r="BM25" s="2708"/>
      <c r="BN25" s="2708"/>
      <c r="BO25" s="2708"/>
      <c r="BP25" s="2708"/>
      <c r="BQ25" s="2708"/>
      <c r="BR25" s="2708"/>
      <c r="BS25" s="2708"/>
      <c r="BT25" s="2708"/>
      <c r="BU25" s="2708"/>
      <c r="BV25" s="2708"/>
      <c r="BW25" s="2708"/>
      <c r="BX25" s="2708"/>
      <c r="BY25" s="2708"/>
      <c r="BZ25" s="2708"/>
      <c r="CA25" s="2708"/>
      <c r="CB25" s="2708"/>
      <c r="CC25" s="2708"/>
      <c r="CD25" s="2708"/>
      <c r="CE25" s="2708"/>
      <c r="CF25" s="2708"/>
      <c r="CG25" s="2708"/>
      <c r="CH25" s="2708"/>
      <c r="CI25" s="2708" t="s">
        <v>848</v>
      </c>
      <c r="CJ25" s="2708"/>
      <c r="CK25" s="2708" t="s">
        <v>87</v>
      </c>
      <c r="CL25" s="2708"/>
      <c r="CM25" s="170"/>
      <c r="CN25" s="170"/>
      <c r="CS25" s="169"/>
    </row>
    <row r="26" spans="1:101" ht="21" customHeight="1" x14ac:dyDescent="0.15">
      <c r="A26" s="165"/>
      <c r="B26" s="2955"/>
      <c r="C26" s="2956"/>
      <c r="D26" s="2956"/>
      <c r="E26" s="2956"/>
      <c r="F26" s="2956"/>
      <c r="G26" s="2956"/>
      <c r="H26" s="2956"/>
      <c r="I26" s="2956"/>
      <c r="J26" s="2934" t="s">
        <v>94</v>
      </c>
      <c r="K26" s="2935"/>
      <c r="L26" s="2936"/>
      <c r="M26" s="2857" t="s">
        <v>95</v>
      </c>
      <c r="N26" s="2858"/>
      <c r="O26" s="2939"/>
      <c r="P26" s="2857" t="s">
        <v>96</v>
      </c>
      <c r="Q26" s="2858"/>
      <c r="R26" s="2939"/>
      <c r="S26" s="2857" t="s">
        <v>97</v>
      </c>
      <c r="T26" s="2939"/>
      <c r="U26" s="2857" t="s">
        <v>241</v>
      </c>
      <c r="V26" s="2941"/>
      <c r="W26" s="2934" t="s">
        <v>94</v>
      </c>
      <c r="X26" s="2935"/>
      <c r="Y26" s="2936"/>
      <c r="Z26" s="2857" t="s">
        <v>95</v>
      </c>
      <c r="AA26" s="2858"/>
      <c r="AB26" s="2939"/>
      <c r="AC26" s="2857" t="s">
        <v>96</v>
      </c>
      <c r="AD26" s="2858"/>
      <c r="AE26" s="2939"/>
      <c r="AF26" s="2857" t="s">
        <v>97</v>
      </c>
      <c r="AG26" s="2939"/>
      <c r="AH26" s="2857" t="s">
        <v>241</v>
      </c>
      <c r="AI26" s="2939"/>
      <c r="AJ26" s="168"/>
      <c r="AK26" s="2803" t="s">
        <v>90</v>
      </c>
      <c r="AL26" s="3027"/>
      <c r="AM26" s="3027"/>
      <c r="AN26" s="2800"/>
      <c r="AO26" s="182" t="str">
        <f>IF(入力シート２!J37="","",入力シート２!J37)</f>
        <v/>
      </c>
      <c r="AP26" s="2868" t="str">
        <f>IF(入力シート２!K37="","",入力シート２!K37)</f>
        <v/>
      </c>
      <c r="AQ26" s="2869"/>
      <c r="AR26" s="2869"/>
      <c r="AS26" s="2869"/>
      <c r="AT26" s="2869"/>
      <c r="AU26" s="2869"/>
      <c r="AV26" s="2870"/>
      <c r="AW26" s="2871" t="str">
        <f>IF(入力シート２!R37="","",入力シート２!R37)</f>
        <v/>
      </c>
      <c r="AX26" s="2872"/>
      <c r="AY26" s="2872"/>
      <c r="AZ26" s="2872"/>
      <c r="BA26" s="2872"/>
      <c r="BB26" s="2872"/>
      <c r="BC26" s="2872"/>
      <c r="BD26" s="2872"/>
      <c r="BE26" s="2872"/>
      <c r="BF26" s="2873"/>
      <c r="BG26" s="2871" t="str">
        <f>IF(入力シート２!AB37="","",入力シート２!AB37)</f>
        <v/>
      </c>
      <c r="BH26" s="2872"/>
      <c r="BI26" s="2872"/>
      <c r="BJ26" s="2872"/>
      <c r="BK26" s="2872"/>
      <c r="BL26" s="2872"/>
      <c r="BM26" s="2872"/>
      <c r="BN26" s="2872"/>
      <c r="BO26" s="2872"/>
      <c r="BP26" s="2872"/>
      <c r="BQ26" s="2872"/>
      <c r="BR26" s="2872"/>
      <c r="BS26" s="2872"/>
      <c r="BT26" s="2872"/>
      <c r="BU26" s="2872"/>
      <c r="BV26" s="2872"/>
      <c r="BW26" s="2872"/>
      <c r="BX26" s="2872"/>
      <c r="BY26" s="2872"/>
      <c r="BZ26" s="2872"/>
      <c r="CA26" s="2872"/>
      <c r="CB26" s="2872"/>
      <c r="CC26" s="2872"/>
      <c r="CD26" s="2872"/>
      <c r="CE26" s="2872"/>
      <c r="CF26" s="2872"/>
      <c r="CG26" s="2872"/>
      <c r="CH26" s="2873"/>
      <c r="CI26" s="2865" t="str">
        <f>IF(入力シート２!BD37="","",入力シート２!BD37)</f>
        <v/>
      </c>
      <c r="CJ26" s="2865"/>
      <c r="CK26" s="2863" t="str">
        <f>IF(入力シート２!BF37="","",入力シート２!BF37)</f>
        <v/>
      </c>
      <c r="CL26" s="2864"/>
      <c r="CM26" s="170"/>
      <c r="CN26" s="170"/>
      <c r="CS26" s="169"/>
    </row>
    <row r="27" spans="1:101" ht="21" customHeight="1" x14ac:dyDescent="0.15">
      <c r="A27" s="165"/>
      <c r="B27" s="2955"/>
      <c r="C27" s="2956"/>
      <c r="D27" s="2956"/>
      <c r="E27" s="2956"/>
      <c r="F27" s="2956"/>
      <c r="G27" s="2956"/>
      <c r="H27" s="2956"/>
      <c r="I27" s="2956"/>
      <c r="J27" s="2928" t="s">
        <v>98</v>
      </c>
      <c r="K27" s="2929"/>
      <c r="L27" s="2930"/>
      <c r="M27" s="2940" t="s">
        <v>98</v>
      </c>
      <c r="N27" s="2929"/>
      <c r="O27" s="2930"/>
      <c r="P27" s="2854" t="s">
        <v>98</v>
      </c>
      <c r="Q27" s="2855"/>
      <c r="R27" s="2856"/>
      <c r="S27" s="2854" t="s">
        <v>1082</v>
      </c>
      <c r="T27" s="2856"/>
      <c r="U27" s="2854"/>
      <c r="V27" s="2942"/>
      <c r="W27" s="2928" t="s">
        <v>98</v>
      </c>
      <c r="X27" s="2929"/>
      <c r="Y27" s="2930"/>
      <c r="Z27" s="2940" t="s">
        <v>98</v>
      </c>
      <c r="AA27" s="2929"/>
      <c r="AB27" s="2930"/>
      <c r="AC27" s="2854" t="s">
        <v>98</v>
      </c>
      <c r="AD27" s="2855"/>
      <c r="AE27" s="2856"/>
      <c r="AF27" s="2854" t="s">
        <v>1083</v>
      </c>
      <c r="AG27" s="2856"/>
      <c r="AH27" s="2854"/>
      <c r="AI27" s="2856"/>
      <c r="AJ27" s="168"/>
      <c r="AK27" s="2804"/>
      <c r="AL27" s="3028"/>
      <c r="AM27" s="3028"/>
      <c r="AN27" s="2801"/>
      <c r="AO27" s="183" t="str">
        <f>IF(入力シート２!J38="","",入力シート２!J38)</f>
        <v/>
      </c>
      <c r="AP27" s="2862" t="str">
        <f>IF(入力シート２!K38="","",入力シート２!K38)</f>
        <v/>
      </c>
      <c r="AQ27" s="2860"/>
      <c r="AR27" s="2860"/>
      <c r="AS27" s="2860"/>
      <c r="AT27" s="2860"/>
      <c r="AU27" s="2860"/>
      <c r="AV27" s="2861"/>
      <c r="AW27" s="2859" t="str">
        <f>IF(入力シート２!R38="","",入力シート２!R38)</f>
        <v/>
      </c>
      <c r="AX27" s="2860"/>
      <c r="AY27" s="2860"/>
      <c r="AZ27" s="2860"/>
      <c r="BA27" s="2860"/>
      <c r="BB27" s="2860"/>
      <c r="BC27" s="2860"/>
      <c r="BD27" s="2860"/>
      <c r="BE27" s="2860"/>
      <c r="BF27" s="2861"/>
      <c r="BG27" s="2859" t="str">
        <f>IF(入力シート２!AB38="","",入力シート２!AB38)</f>
        <v/>
      </c>
      <c r="BH27" s="2860"/>
      <c r="BI27" s="2860"/>
      <c r="BJ27" s="2860"/>
      <c r="BK27" s="2860"/>
      <c r="BL27" s="2860"/>
      <c r="BM27" s="2860"/>
      <c r="BN27" s="2860"/>
      <c r="BO27" s="2860"/>
      <c r="BP27" s="2860"/>
      <c r="BQ27" s="2860"/>
      <c r="BR27" s="2860"/>
      <c r="BS27" s="2860"/>
      <c r="BT27" s="2860"/>
      <c r="BU27" s="2860"/>
      <c r="BV27" s="2860"/>
      <c r="BW27" s="2860"/>
      <c r="BX27" s="2860"/>
      <c r="BY27" s="2860"/>
      <c r="BZ27" s="2860"/>
      <c r="CA27" s="2860"/>
      <c r="CB27" s="2860"/>
      <c r="CC27" s="2860"/>
      <c r="CD27" s="2860"/>
      <c r="CE27" s="2860"/>
      <c r="CF27" s="2860"/>
      <c r="CG27" s="2860"/>
      <c r="CH27" s="2861"/>
      <c r="CI27" s="2866" t="str">
        <f>IF(入力シート２!BD38="","",入力シート２!BD38)</f>
        <v/>
      </c>
      <c r="CJ27" s="2867"/>
      <c r="CK27" s="2866" t="str">
        <f>IF(入力シート２!BF38="","",入力シート２!BF38)</f>
        <v/>
      </c>
      <c r="CL27" s="2867"/>
      <c r="CM27" s="170"/>
      <c r="CN27" s="170"/>
      <c r="CS27" s="169"/>
    </row>
    <row r="28" spans="1:101" ht="21" customHeight="1" x14ac:dyDescent="0.15">
      <c r="A28" s="165"/>
      <c r="B28" s="2945" t="s">
        <v>254</v>
      </c>
      <c r="C28" s="2945"/>
      <c r="D28" s="2945"/>
      <c r="E28" s="2945"/>
      <c r="F28" s="2945"/>
      <c r="G28" s="2945"/>
      <c r="H28" s="2945"/>
      <c r="I28" s="2946"/>
      <c r="J28" s="2695">
        <f>入力シート!K261</f>
        <v>0</v>
      </c>
      <c r="K28" s="2696"/>
      <c r="L28" s="2697"/>
      <c r="M28" s="2698">
        <f>入力シート!K270</f>
        <v>0</v>
      </c>
      <c r="N28" s="2699"/>
      <c r="O28" s="2700"/>
      <c r="P28" s="2698">
        <f>ROUNDDOWN(J28-M28,1)</f>
        <v>0</v>
      </c>
      <c r="Q28" s="2699"/>
      <c r="R28" s="2700"/>
      <c r="S28" s="2719" t="str">
        <f>IF(OR(J28="",J28=0),"-",ROUNDDOWN(P28/J28*100,1))</f>
        <v>-</v>
      </c>
      <c r="T28" s="2720"/>
      <c r="U28" s="2937" t="str">
        <f>IF(OR(J28="",J28=0),"-",ROUNDUP(M28/J28,2))</f>
        <v>-</v>
      </c>
      <c r="V28" s="2938"/>
      <c r="W28" s="2695">
        <f>入力シート!K283</f>
        <v>0</v>
      </c>
      <c r="X28" s="2696"/>
      <c r="Y28" s="2697"/>
      <c r="Z28" s="2698">
        <f>入力シート!K291</f>
        <v>0</v>
      </c>
      <c r="AA28" s="2699"/>
      <c r="AB28" s="2700"/>
      <c r="AC28" s="2698">
        <f>ROUNDDOWN(W28-Z28,1)</f>
        <v>0</v>
      </c>
      <c r="AD28" s="2699"/>
      <c r="AE28" s="2700"/>
      <c r="AF28" s="2719" t="str">
        <f>IF(OR(W28="",W28=0),"-",ROUNDDOWN(AC28/W28*100,1))</f>
        <v>-</v>
      </c>
      <c r="AG28" s="2720"/>
      <c r="AH28" s="2937" t="str">
        <f>IF(OR(W28="",W28=0),"-",ROUNDUP(Z28/W28,2))</f>
        <v>-</v>
      </c>
      <c r="AI28" s="2958"/>
      <c r="AJ28" s="168"/>
      <c r="AK28" s="2804"/>
      <c r="AL28" s="3028"/>
      <c r="AM28" s="3028"/>
      <c r="AN28" s="2801"/>
      <c r="AO28" s="183" t="str">
        <f>IF(入力シート２!J39="","",入力シート２!J39)</f>
        <v/>
      </c>
      <c r="AP28" s="2862" t="str">
        <f>IF(入力シート２!K39="","",入力シート２!K39)</f>
        <v/>
      </c>
      <c r="AQ28" s="2860"/>
      <c r="AR28" s="2860"/>
      <c r="AS28" s="2860"/>
      <c r="AT28" s="2860"/>
      <c r="AU28" s="2860"/>
      <c r="AV28" s="2861"/>
      <c r="AW28" s="2859" t="str">
        <f>IF(入力シート２!R39="","",入力シート２!R39)</f>
        <v/>
      </c>
      <c r="AX28" s="2860"/>
      <c r="AY28" s="2860"/>
      <c r="AZ28" s="2860"/>
      <c r="BA28" s="2860"/>
      <c r="BB28" s="2860"/>
      <c r="BC28" s="2860"/>
      <c r="BD28" s="2860"/>
      <c r="BE28" s="2860"/>
      <c r="BF28" s="2861"/>
      <c r="BG28" s="2859" t="str">
        <f>IF(入力シート２!AB39="","",入力シート２!AB39)</f>
        <v/>
      </c>
      <c r="BH28" s="2860"/>
      <c r="BI28" s="2860"/>
      <c r="BJ28" s="2860"/>
      <c r="BK28" s="2860"/>
      <c r="BL28" s="2860"/>
      <c r="BM28" s="2860"/>
      <c r="BN28" s="2860"/>
      <c r="BO28" s="2860"/>
      <c r="BP28" s="2860"/>
      <c r="BQ28" s="2860"/>
      <c r="BR28" s="2860"/>
      <c r="BS28" s="2860"/>
      <c r="BT28" s="2860"/>
      <c r="BU28" s="2860"/>
      <c r="BV28" s="2860"/>
      <c r="BW28" s="2860"/>
      <c r="BX28" s="2860"/>
      <c r="BY28" s="2860"/>
      <c r="BZ28" s="2860"/>
      <c r="CA28" s="2860"/>
      <c r="CB28" s="2860"/>
      <c r="CC28" s="2860"/>
      <c r="CD28" s="2860"/>
      <c r="CE28" s="2860"/>
      <c r="CF28" s="2860"/>
      <c r="CG28" s="2860"/>
      <c r="CH28" s="2861"/>
      <c r="CI28" s="2866" t="str">
        <f>IF(入力シート２!BD39="","",入力シート２!BD39)</f>
        <v/>
      </c>
      <c r="CJ28" s="2867"/>
      <c r="CK28" s="2866" t="str">
        <f>IF(入力シート２!BF39="","",入力シート２!BF39)</f>
        <v/>
      </c>
      <c r="CL28" s="2867"/>
      <c r="CM28" s="170"/>
      <c r="CN28" s="170"/>
    </row>
    <row r="29" spans="1:101" s="17" customFormat="1" ht="21" customHeight="1" x14ac:dyDescent="0.15">
      <c r="A29" s="165"/>
      <c r="B29" s="2706" t="s">
        <v>255</v>
      </c>
      <c r="C29" s="2706"/>
      <c r="D29" s="2706"/>
      <c r="E29" s="2706"/>
      <c r="F29" s="2706"/>
      <c r="G29" s="2706"/>
      <c r="H29" s="2706"/>
      <c r="I29" s="2707"/>
      <c r="J29" s="2695">
        <f>入力シート!K262</f>
        <v>0</v>
      </c>
      <c r="K29" s="2696"/>
      <c r="L29" s="2697"/>
      <c r="M29" s="2698">
        <f>入力シート!K271</f>
        <v>0</v>
      </c>
      <c r="N29" s="2699"/>
      <c r="O29" s="2700"/>
      <c r="P29" s="2698">
        <f t="shared" ref="P29:P36" si="0">ROUNDDOWN(J29-M29,1)</f>
        <v>0</v>
      </c>
      <c r="Q29" s="2699"/>
      <c r="R29" s="2700"/>
      <c r="S29" s="2719" t="str">
        <f>IF(OR(J29="",J29=0),"-",ROUNDDOWN(P29/J29*100,1))</f>
        <v>-</v>
      </c>
      <c r="T29" s="2720"/>
      <c r="U29" s="2937" t="str">
        <f>IF(OR(J29="",J29=0),"-",ROUNDUP(M29/J29,2))</f>
        <v>-</v>
      </c>
      <c r="V29" s="2938"/>
      <c r="W29" s="2695">
        <f>入力シート!K284</f>
        <v>0</v>
      </c>
      <c r="X29" s="2696"/>
      <c r="Y29" s="2697"/>
      <c r="Z29" s="2698">
        <f>入力シート!K292</f>
        <v>0</v>
      </c>
      <c r="AA29" s="2699"/>
      <c r="AB29" s="2700"/>
      <c r="AC29" s="2698">
        <f t="shared" ref="AC29" si="1">ROUNDDOWN(W29-Z29,1)</f>
        <v>0</v>
      </c>
      <c r="AD29" s="2699"/>
      <c r="AE29" s="2700"/>
      <c r="AF29" s="2719" t="str">
        <f>IF(OR(W29="",W29=0),"-",ROUNDDOWN(AC29/W29*100,1))</f>
        <v>-</v>
      </c>
      <c r="AG29" s="2720"/>
      <c r="AH29" s="2937" t="str">
        <f>IF(OR(W29="",W29=0),"-",ROUNDUP(Z29/W29,2))</f>
        <v>-</v>
      </c>
      <c r="AI29" s="2958"/>
      <c r="AJ29" s="168"/>
      <c r="AK29" s="2804"/>
      <c r="AL29" s="3028"/>
      <c r="AM29" s="3028"/>
      <c r="AN29" s="2801"/>
      <c r="AO29" s="183" t="str">
        <f>IF(入力シート２!J40="","",入力シート２!J40)</f>
        <v/>
      </c>
      <c r="AP29" s="2862" t="str">
        <f>IF(入力シート２!K40="","",入力シート２!K40)</f>
        <v/>
      </c>
      <c r="AQ29" s="2860"/>
      <c r="AR29" s="2860"/>
      <c r="AS29" s="2860"/>
      <c r="AT29" s="2860"/>
      <c r="AU29" s="2860"/>
      <c r="AV29" s="2861"/>
      <c r="AW29" s="2859" t="str">
        <f>IF(入力シート２!R40="","",入力シート２!R40)</f>
        <v/>
      </c>
      <c r="AX29" s="2860"/>
      <c r="AY29" s="2860"/>
      <c r="AZ29" s="2860"/>
      <c r="BA29" s="2860"/>
      <c r="BB29" s="2860"/>
      <c r="BC29" s="2860"/>
      <c r="BD29" s="2860"/>
      <c r="BE29" s="2860"/>
      <c r="BF29" s="2861"/>
      <c r="BG29" s="2859" t="str">
        <f>IF(入力シート２!AB40="","",入力シート２!AB40)</f>
        <v/>
      </c>
      <c r="BH29" s="2860"/>
      <c r="BI29" s="2860"/>
      <c r="BJ29" s="2860"/>
      <c r="BK29" s="2860"/>
      <c r="BL29" s="2860"/>
      <c r="BM29" s="2860"/>
      <c r="BN29" s="2860"/>
      <c r="BO29" s="2860"/>
      <c r="BP29" s="2860"/>
      <c r="BQ29" s="2860"/>
      <c r="BR29" s="2860"/>
      <c r="BS29" s="2860"/>
      <c r="BT29" s="2860"/>
      <c r="BU29" s="2860"/>
      <c r="BV29" s="2860"/>
      <c r="BW29" s="2860"/>
      <c r="BX29" s="2860"/>
      <c r="BY29" s="2860"/>
      <c r="BZ29" s="2860"/>
      <c r="CA29" s="2860"/>
      <c r="CB29" s="2860"/>
      <c r="CC29" s="2860"/>
      <c r="CD29" s="2860"/>
      <c r="CE29" s="2860"/>
      <c r="CF29" s="2860"/>
      <c r="CG29" s="2860"/>
      <c r="CH29" s="2861"/>
      <c r="CI29" s="2866" t="str">
        <f>IF(入力シート２!BD40="","",入力シート２!BD40)</f>
        <v/>
      </c>
      <c r="CJ29" s="2867"/>
      <c r="CK29" s="2866" t="str">
        <f>IF(入力シート２!BF40="","",入力シート２!BF40)</f>
        <v/>
      </c>
      <c r="CL29" s="2867"/>
      <c r="CM29" s="184"/>
      <c r="CN29" s="184"/>
    </row>
    <row r="30" spans="1:101" ht="21" customHeight="1" x14ac:dyDescent="0.15">
      <c r="A30" s="165"/>
      <c r="B30" s="2711" t="s">
        <v>256</v>
      </c>
      <c r="C30" s="2711"/>
      <c r="D30" s="2711"/>
      <c r="E30" s="2711"/>
      <c r="F30" s="2711"/>
      <c r="G30" s="2711"/>
      <c r="H30" s="2711"/>
      <c r="I30" s="2712"/>
      <c r="J30" s="2695">
        <f>入力シート!K263</f>
        <v>0</v>
      </c>
      <c r="K30" s="2696"/>
      <c r="L30" s="2697"/>
      <c r="M30" s="2698">
        <f>入力シート!K272</f>
        <v>0</v>
      </c>
      <c r="N30" s="2699"/>
      <c r="O30" s="2700"/>
      <c r="P30" s="2698">
        <f t="shared" si="0"/>
        <v>0</v>
      </c>
      <c r="Q30" s="2699"/>
      <c r="R30" s="2700"/>
      <c r="S30" s="2719" t="str">
        <f t="shared" ref="S30:S36" si="2">IF(OR(J30="",J30=0),"-",ROUNDDOWN(P30/J30*100,1))</f>
        <v>-</v>
      </c>
      <c r="T30" s="2720"/>
      <c r="U30" s="2937" t="str">
        <f>IF(OR(J30="",J30=0),"-",ROUNDUP(M30/J30,2))</f>
        <v>-</v>
      </c>
      <c r="V30" s="2938"/>
      <c r="W30" s="2695">
        <f>入力シート!K285</f>
        <v>0</v>
      </c>
      <c r="X30" s="2696"/>
      <c r="Y30" s="2697"/>
      <c r="Z30" s="2698">
        <f>入力シート!K293</f>
        <v>0</v>
      </c>
      <c r="AA30" s="2699"/>
      <c r="AB30" s="2700"/>
      <c r="AC30" s="2698">
        <f t="shared" ref="AC30:AC36" si="3">ROUNDDOWN(W30-Z30,1)</f>
        <v>0</v>
      </c>
      <c r="AD30" s="2699"/>
      <c r="AE30" s="2700"/>
      <c r="AF30" s="2719" t="str">
        <f t="shared" ref="AF30:AF36" si="4">IF(OR(W30="",W30=0),"-",ROUNDDOWN(AC30/W30*100,1))</f>
        <v>-</v>
      </c>
      <c r="AG30" s="2720"/>
      <c r="AH30" s="2937" t="str">
        <f>IF(OR(W30="",W30=0),"-",ROUNDUP(Z30/W30,2))</f>
        <v>-</v>
      </c>
      <c r="AI30" s="2958"/>
      <c r="AJ30" s="168"/>
      <c r="AK30" s="2804"/>
      <c r="AL30" s="3028"/>
      <c r="AM30" s="3028"/>
      <c r="AN30" s="2801"/>
      <c r="AO30" s="183" t="str">
        <f>IF(入力シート２!J41="","",入力シート２!J41)</f>
        <v/>
      </c>
      <c r="AP30" s="2862" t="str">
        <f>IF(入力シート２!K41="","",入力シート２!K41)</f>
        <v/>
      </c>
      <c r="AQ30" s="2860"/>
      <c r="AR30" s="2860"/>
      <c r="AS30" s="2860"/>
      <c r="AT30" s="2860"/>
      <c r="AU30" s="2860"/>
      <c r="AV30" s="2861"/>
      <c r="AW30" s="2859" t="str">
        <f>IF(入力シート２!R41="","",入力シート２!R41)</f>
        <v/>
      </c>
      <c r="AX30" s="2860"/>
      <c r="AY30" s="2860"/>
      <c r="AZ30" s="2860"/>
      <c r="BA30" s="2860"/>
      <c r="BB30" s="2860"/>
      <c r="BC30" s="2860"/>
      <c r="BD30" s="2860"/>
      <c r="BE30" s="2860"/>
      <c r="BF30" s="2861"/>
      <c r="BG30" s="2859" t="str">
        <f>IF(入力シート２!AB41="","",入力シート２!AB41)</f>
        <v/>
      </c>
      <c r="BH30" s="2860"/>
      <c r="BI30" s="2860"/>
      <c r="BJ30" s="2860"/>
      <c r="BK30" s="2860"/>
      <c r="BL30" s="2860"/>
      <c r="BM30" s="2860"/>
      <c r="BN30" s="2860"/>
      <c r="BO30" s="2860"/>
      <c r="BP30" s="2860"/>
      <c r="BQ30" s="2860"/>
      <c r="BR30" s="2860"/>
      <c r="BS30" s="2860"/>
      <c r="BT30" s="2860"/>
      <c r="BU30" s="2860"/>
      <c r="BV30" s="2860"/>
      <c r="BW30" s="2860"/>
      <c r="BX30" s="2860"/>
      <c r="BY30" s="2860"/>
      <c r="BZ30" s="2860"/>
      <c r="CA30" s="2860"/>
      <c r="CB30" s="2860"/>
      <c r="CC30" s="2860"/>
      <c r="CD30" s="2860"/>
      <c r="CE30" s="2860"/>
      <c r="CF30" s="2860"/>
      <c r="CG30" s="2860"/>
      <c r="CH30" s="2861"/>
      <c r="CI30" s="2866" t="str">
        <f>IF(入力シート２!BD41="","",入力シート２!BD41)</f>
        <v/>
      </c>
      <c r="CJ30" s="2867"/>
      <c r="CK30" s="2866" t="str">
        <f>IF(入力シート２!BF41="","",入力シート２!BF41)</f>
        <v/>
      </c>
      <c r="CL30" s="2867"/>
      <c r="CM30" s="170"/>
      <c r="CN30" s="170"/>
    </row>
    <row r="31" spans="1:101" ht="21" customHeight="1" x14ac:dyDescent="0.15">
      <c r="A31" s="165"/>
      <c r="B31" s="2709" t="s">
        <v>257</v>
      </c>
      <c r="C31" s="2709"/>
      <c r="D31" s="2709"/>
      <c r="E31" s="2709"/>
      <c r="F31" s="2709"/>
      <c r="G31" s="2709"/>
      <c r="H31" s="2709"/>
      <c r="I31" s="2710"/>
      <c r="J31" s="2695">
        <f>入力シート!K264</f>
        <v>0</v>
      </c>
      <c r="K31" s="2696"/>
      <c r="L31" s="2697"/>
      <c r="M31" s="2698">
        <f>入力シート!K273</f>
        <v>0</v>
      </c>
      <c r="N31" s="2699"/>
      <c r="O31" s="2700"/>
      <c r="P31" s="2698">
        <f t="shared" si="0"/>
        <v>0</v>
      </c>
      <c r="Q31" s="2699"/>
      <c r="R31" s="2700"/>
      <c r="S31" s="2719" t="str">
        <f t="shared" si="2"/>
        <v>-</v>
      </c>
      <c r="T31" s="2720"/>
      <c r="U31" s="2937" t="str">
        <f>IF(OR(J31="",J31=0),"-",ROUNDUP(M31/J31,2))</f>
        <v>-</v>
      </c>
      <c r="V31" s="2938"/>
      <c r="W31" s="2695">
        <f>入力シート!K286</f>
        <v>0</v>
      </c>
      <c r="X31" s="2696"/>
      <c r="Y31" s="2697"/>
      <c r="Z31" s="2698">
        <f>入力シート!K294</f>
        <v>0</v>
      </c>
      <c r="AA31" s="2699"/>
      <c r="AB31" s="2700"/>
      <c r="AC31" s="2698">
        <f t="shared" si="3"/>
        <v>0</v>
      </c>
      <c r="AD31" s="2699"/>
      <c r="AE31" s="2700"/>
      <c r="AF31" s="2719" t="str">
        <f t="shared" si="4"/>
        <v>-</v>
      </c>
      <c r="AG31" s="2720"/>
      <c r="AH31" s="2937" t="str">
        <f>IF(OR(W31="",W31=0),"-",ROUNDUP(Z31/W31,2))</f>
        <v>-</v>
      </c>
      <c r="AI31" s="2958"/>
      <c r="AJ31" s="168"/>
      <c r="AK31" s="2804"/>
      <c r="AL31" s="3028"/>
      <c r="AM31" s="3028"/>
      <c r="AN31" s="2801"/>
      <c r="AO31" s="183" t="str">
        <f>IF(入力シート２!J42="","",入力シート２!J42)</f>
        <v/>
      </c>
      <c r="AP31" s="2862" t="str">
        <f>IF(入力シート２!K42="","",入力シート２!K42)</f>
        <v/>
      </c>
      <c r="AQ31" s="2860"/>
      <c r="AR31" s="2860"/>
      <c r="AS31" s="2860"/>
      <c r="AT31" s="2860"/>
      <c r="AU31" s="2860"/>
      <c r="AV31" s="2861"/>
      <c r="AW31" s="2859" t="str">
        <f>IF(入力シート２!R42="","",入力シート２!R42)</f>
        <v/>
      </c>
      <c r="AX31" s="2860"/>
      <c r="AY31" s="2860"/>
      <c r="AZ31" s="2860"/>
      <c r="BA31" s="2860"/>
      <c r="BB31" s="2860"/>
      <c r="BC31" s="2860"/>
      <c r="BD31" s="2860"/>
      <c r="BE31" s="2860"/>
      <c r="BF31" s="2861"/>
      <c r="BG31" s="2859" t="str">
        <f>IF(入力シート２!AB42="","",入力シート２!AB42)</f>
        <v/>
      </c>
      <c r="BH31" s="2860"/>
      <c r="BI31" s="2860"/>
      <c r="BJ31" s="2860"/>
      <c r="BK31" s="2860"/>
      <c r="BL31" s="2860"/>
      <c r="BM31" s="2860"/>
      <c r="BN31" s="2860"/>
      <c r="BO31" s="2860"/>
      <c r="BP31" s="2860"/>
      <c r="BQ31" s="2860"/>
      <c r="BR31" s="2860"/>
      <c r="BS31" s="2860"/>
      <c r="BT31" s="2860"/>
      <c r="BU31" s="2860"/>
      <c r="BV31" s="2860"/>
      <c r="BW31" s="2860"/>
      <c r="BX31" s="2860"/>
      <c r="BY31" s="2860"/>
      <c r="BZ31" s="2860"/>
      <c r="CA31" s="2860"/>
      <c r="CB31" s="2860"/>
      <c r="CC31" s="2860"/>
      <c r="CD31" s="2860"/>
      <c r="CE31" s="2860"/>
      <c r="CF31" s="2860"/>
      <c r="CG31" s="2860"/>
      <c r="CH31" s="2861"/>
      <c r="CI31" s="2866" t="str">
        <f>IF(入力シート２!BD42="","",入力シート２!BD42)</f>
        <v/>
      </c>
      <c r="CJ31" s="2867"/>
      <c r="CK31" s="2866" t="str">
        <f>IF(入力シート２!BF42="","",入力シート２!BF42)</f>
        <v/>
      </c>
      <c r="CL31" s="2867"/>
      <c r="CM31" s="170"/>
      <c r="CN31" s="170"/>
    </row>
    <row r="32" spans="1:101" ht="21" customHeight="1" x14ac:dyDescent="0.15">
      <c r="A32" s="165"/>
      <c r="B32" s="2713" t="s">
        <v>258</v>
      </c>
      <c r="C32" s="2713"/>
      <c r="D32" s="2713"/>
      <c r="E32" s="2713"/>
      <c r="F32" s="2713"/>
      <c r="G32" s="2713"/>
      <c r="H32" s="2713"/>
      <c r="I32" s="2714"/>
      <c r="J32" s="2695">
        <f>入力シート!K265</f>
        <v>0</v>
      </c>
      <c r="K32" s="2696"/>
      <c r="L32" s="2697"/>
      <c r="M32" s="2698">
        <f>入力シート!K274</f>
        <v>0</v>
      </c>
      <c r="N32" s="2699"/>
      <c r="O32" s="2700"/>
      <c r="P32" s="2698">
        <f t="shared" si="0"/>
        <v>0</v>
      </c>
      <c r="Q32" s="2699"/>
      <c r="R32" s="2700"/>
      <c r="S32" s="2719" t="str">
        <f t="shared" si="2"/>
        <v>-</v>
      </c>
      <c r="T32" s="2720"/>
      <c r="U32" s="2937" t="str">
        <f>IF(OR(J32="",J32=0),"-",ROUNDUP(M32/J32,2))</f>
        <v>-</v>
      </c>
      <c r="V32" s="2938"/>
      <c r="W32" s="2695">
        <f>入力シート!K287</f>
        <v>0</v>
      </c>
      <c r="X32" s="2696"/>
      <c r="Y32" s="2697"/>
      <c r="Z32" s="2698">
        <f>入力シート!K295</f>
        <v>0</v>
      </c>
      <c r="AA32" s="2699"/>
      <c r="AB32" s="2700"/>
      <c r="AC32" s="2698">
        <f t="shared" si="3"/>
        <v>0</v>
      </c>
      <c r="AD32" s="2699"/>
      <c r="AE32" s="2700"/>
      <c r="AF32" s="2719" t="str">
        <f t="shared" si="4"/>
        <v>-</v>
      </c>
      <c r="AG32" s="2720"/>
      <c r="AH32" s="2937" t="str">
        <f>IF(OR(W32="",W32=0),"-",ROUNDUP(Z32/W32,2))</f>
        <v>-</v>
      </c>
      <c r="AI32" s="2958"/>
      <c r="AJ32" s="168"/>
      <c r="AK32" s="2804"/>
      <c r="AL32" s="3028"/>
      <c r="AM32" s="3028"/>
      <c r="AN32" s="2801"/>
      <c r="AO32" s="183" t="str">
        <f>IF(入力シート２!J43="","",入力シート２!J43)</f>
        <v/>
      </c>
      <c r="AP32" s="2862" t="str">
        <f>IF(入力シート２!K43="","",入力シート２!K43)</f>
        <v/>
      </c>
      <c r="AQ32" s="2860"/>
      <c r="AR32" s="2860"/>
      <c r="AS32" s="2860"/>
      <c r="AT32" s="2860"/>
      <c r="AU32" s="2860"/>
      <c r="AV32" s="2861"/>
      <c r="AW32" s="2859" t="str">
        <f>IF(入力シート２!R43="","",入力シート２!R43)</f>
        <v/>
      </c>
      <c r="AX32" s="2860"/>
      <c r="AY32" s="2860"/>
      <c r="AZ32" s="2860"/>
      <c r="BA32" s="2860"/>
      <c r="BB32" s="2860"/>
      <c r="BC32" s="2860"/>
      <c r="BD32" s="2860"/>
      <c r="BE32" s="2860"/>
      <c r="BF32" s="2861"/>
      <c r="BG32" s="2859" t="str">
        <f>IF(入力シート２!AB43="","",入力シート２!AB43)</f>
        <v/>
      </c>
      <c r="BH32" s="2860"/>
      <c r="BI32" s="2860"/>
      <c r="BJ32" s="2860"/>
      <c r="BK32" s="2860"/>
      <c r="BL32" s="2860"/>
      <c r="BM32" s="2860"/>
      <c r="BN32" s="2860"/>
      <c r="BO32" s="2860"/>
      <c r="BP32" s="2860"/>
      <c r="BQ32" s="2860"/>
      <c r="BR32" s="2860"/>
      <c r="BS32" s="2860"/>
      <c r="BT32" s="2860"/>
      <c r="BU32" s="2860"/>
      <c r="BV32" s="2860"/>
      <c r="BW32" s="2860"/>
      <c r="BX32" s="2860"/>
      <c r="BY32" s="2860"/>
      <c r="BZ32" s="2860"/>
      <c r="CA32" s="2860"/>
      <c r="CB32" s="2860"/>
      <c r="CC32" s="2860"/>
      <c r="CD32" s="2860"/>
      <c r="CE32" s="2860"/>
      <c r="CF32" s="2860"/>
      <c r="CG32" s="2860"/>
      <c r="CH32" s="2861"/>
      <c r="CI32" s="2866" t="str">
        <f>IF(入力シート２!BD43="","",入力シート２!BD43)</f>
        <v/>
      </c>
      <c r="CJ32" s="2867"/>
      <c r="CK32" s="2866" t="str">
        <f>IF(入力シート２!BF43="","",入力シート２!BF43)</f>
        <v/>
      </c>
      <c r="CL32" s="2867"/>
      <c r="CM32" s="170"/>
      <c r="CN32" s="170"/>
    </row>
    <row r="33" spans="1:96" ht="21" customHeight="1" x14ac:dyDescent="0.15">
      <c r="A33" s="165"/>
      <c r="B33" s="2687" t="s">
        <v>101</v>
      </c>
      <c r="C33" s="2688"/>
      <c r="D33" s="2688"/>
      <c r="E33" s="2688"/>
      <c r="F33" s="2691" t="s">
        <v>701</v>
      </c>
      <c r="G33" s="2692"/>
      <c r="H33" s="2692"/>
      <c r="I33" s="2692"/>
      <c r="J33" s="2695">
        <f>入力シート!K266</f>
        <v>0</v>
      </c>
      <c r="K33" s="2696"/>
      <c r="L33" s="2697"/>
      <c r="M33" s="2698">
        <f>入力シート!K275</f>
        <v>0</v>
      </c>
      <c r="N33" s="2699"/>
      <c r="O33" s="2700"/>
      <c r="P33" s="2698">
        <f t="shared" si="0"/>
        <v>0</v>
      </c>
      <c r="Q33" s="2699"/>
      <c r="R33" s="2700"/>
      <c r="S33" s="2717" t="s">
        <v>68</v>
      </c>
      <c r="T33" s="2718"/>
      <c r="U33" s="2715" t="s">
        <v>68</v>
      </c>
      <c r="V33" s="2716"/>
      <c r="W33" s="2695">
        <f>入力シート!K288</f>
        <v>0</v>
      </c>
      <c r="X33" s="2696"/>
      <c r="Y33" s="2697"/>
      <c r="Z33" s="2698">
        <f>入力シート!K296</f>
        <v>0</v>
      </c>
      <c r="AA33" s="2699"/>
      <c r="AB33" s="2700"/>
      <c r="AC33" s="2698">
        <f t="shared" si="3"/>
        <v>0</v>
      </c>
      <c r="AD33" s="2699"/>
      <c r="AE33" s="2700"/>
      <c r="AF33" s="2717" t="s">
        <v>68</v>
      </c>
      <c r="AG33" s="2718"/>
      <c r="AH33" s="2717" t="s">
        <v>68</v>
      </c>
      <c r="AI33" s="2718"/>
      <c r="AJ33" s="168"/>
      <c r="AK33" s="2804"/>
      <c r="AL33" s="3028"/>
      <c r="AM33" s="3028"/>
      <c r="AN33" s="2801"/>
      <c r="AO33" s="183" t="str">
        <f>IF(入力シート２!J44="","",入力シート２!J44)</f>
        <v/>
      </c>
      <c r="AP33" s="2862" t="str">
        <f>IF(入力シート２!K44="","",入力シート２!K44)</f>
        <v/>
      </c>
      <c r="AQ33" s="2860"/>
      <c r="AR33" s="2860"/>
      <c r="AS33" s="2860"/>
      <c r="AT33" s="2860"/>
      <c r="AU33" s="2860"/>
      <c r="AV33" s="2861"/>
      <c r="AW33" s="2859" t="str">
        <f>IF(入力シート２!R44="","",入力シート２!R44)</f>
        <v/>
      </c>
      <c r="AX33" s="2860"/>
      <c r="AY33" s="2860"/>
      <c r="AZ33" s="2860"/>
      <c r="BA33" s="2860"/>
      <c r="BB33" s="2860"/>
      <c r="BC33" s="2860"/>
      <c r="BD33" s="2860"/>
      <c r="BE33" s="2860"/>
      <c r="BF33" s="2861"/>
      <c r="BG33" s="2859" t="str">
        <f>IF(入力シート２!AB44="","",入力シート２!AB44)</f>
        <v/>
      </c>
      <c r="BH33" s="2860"/>
      <c r="BI33" s="2860"/>
      <c r="BJ33" s="2860"/>
      <c r="BK33" s="2860"/>
      <c r="BL33" s="2860"/>
      <c r="BM33" s="2860"/>
      <c r="BN33" s="2860"/>
      <c r="BO33" s="2860"/>
      <c r="BP33" s="2860"/>
      <c r="BQ33" s="2860"/>
      <c r="BR33" s="2860"/>
      <c r="BS33" s="2860"/>
      <c r="BT33" s="2860"/>
      <c r="BU33" s="2860"/>
      <c r="BV33" s="2860"/>
      <c r="BW33" s="2860"/>
      <c r="BX33" s="2860"/>
      <c r="BY33" s="2860"/>
      <c r="BZ33" s="2860"/>
      <c r="CA33" s="2860"/>
      <c r="CB33" s="2860"/>
      <c r="CC33" s="2860"/>
      <c r="CD33" s="2860"/>
      <c r="CE33" s="2860"/>
      <c r="CF33" s="2860"/>
      <c r="CG33" s="2860"/>
      <c r="CH33" s="2861"/>
      <c r="CI33" s="2866" t="str">
        <f>IF(入力シート２!BD44="","",入力シート２!BD44)</f>
        <v/>
      </c>
      <c r="CJ33" s="2867"/>
      <c r="CK33" s="2866" t="str">
        <f>IF(入力シート２!BF44="","",入力シート２!BF44)</f>
        <v/>
      </c>
      <c r="CL33" s="2867"/>
      <c r="CM33" s="170"/>
      <c r="CN33" s="170"/>
    </row>
    <row r="34" spans="1:96" ht="21" customHeight="1" x14ac:dyDescent="0.15">
      <c r="A34" s="165"/>
      <c r="B34" s="2689"/>
      <c r="C34" s="2690"/>
      <c r="D34" s="2690"/>
      <c r="E34" s="2690"/>
      <c r="F34" s="185" t="s">
        <v>244</v>
      </c>
      <c r="G34" s="2693" t="str">
        <f>IF(AND(入力シート!K276=0,入力シート!K278=""),"なし",IF(入力シート!K278="","",入力シート!K278))</f>
        <v>なし</v>
      </c>
      <c r="H34" s="2693"/>
      <c r="I34" s="2694"/>
      <c r="J34" s="2695">
        <f>入力シート!K267</f>
        <v>0</v>
      </c>
      <c r="K34" s="2696"/>
      <c r="L34" s="2697"/>
      <c r="M34" s="2698">
        <f>入力シート!K276</f>
        <v>0</v>
      </c>
      <c r="N34" s="2699"/>
      <c r="O34" s="2700"/>
      <c r="P34" s="2698">
        <f t="shared" si="0"/>
        <v>0</v>
      </c>
      <c r="Q34" s="2699"/>
      <c r="R34" s="2700"/>
      <c r="S34" s="2717" t="s">
        <v>68</v>
      </c>
      <c r="T34" s="2718"/>
      <c r="U34" s="2715" t="s">
        <v>68</v>
      </c>
      <c r="V34" s="2716"/>
      <c r="W34" s="2695">
        <f>入力シート!K289</f>
        <v>0</v>
      </c>
      <c r="X34" s="2696"/>
      <c r="Y34" s="2697"/>
      <c r="Z34" s="2698">
        <f>入力シート!K297</f>
        <v>0</v>
      </c>
      <c r="AA34" s="2699"/>
      <c r="AB34" s="2700"/>
      <c r="AC34" s="2698">
        <f t="shared" si="3"/>
        <v>0</v>
      </c>
      <c r="AD34" s="2699"/>
      <c r="AE34" s="2700"/>
      <c r="AF34" s="2717" t="s">
        <v>68</v>
      </c>
      <c r="AG34" s="2718"/>
      <c r="AH34" s="2717" t="s">
        <v>68</v>
      </c>
      <c r="AI34" s="2718"/>
      <c r="AJ34" s="168"/>
      <c r="AK34" s="2804"/>
      <c r="AL34" s="3028"/>
      <c r="AM34" s="3028"/>
      <c r="AN34" s="2801"/>
      <c r="AO34" s="183" t="str">
        <f>IF(入力シート２!J45="","",入力シート２!J45)</f>
        <v/>
      </c>
      <c r="AP34" s="2862" t="str">
        <f>IF(入力シート２!K45="","",入力シート２!K45)</f>
        <v/>
      </c>
      <c r="AQ34" s="2860"/>
      <c r="AR34" s="2860"/>
      <c r="AS34" s="2860"/>
      <c r="AT34" s="2860"/>
      <c r="AU34" s="2860"/>
      <c r="AV34" s="2861"/>
      <c r="AW34" s="2859" t="str">
        <f>IF(入力シート２!R45="","",入力シート２!R45)</f>
        <v/>
      </c>
      <c r="AX34" s="2860"/>
      <c r="AY34" s="2860"/>
      <c r="AZ34" s="2860"/>
      <c r="BA34" s="2860"/>
      <c r="BB34" s="2860"/>
      <c r="BC34" s="2860"/>
      <c r="BD34" s="2860"/>
      <c r="BE34" s="2860"/>
      <c r="BF34" s="2861"/>
      <c r="BG34" s="2859" t="str">
        <f>IF(入力シート２!AB45="","",入力シート２!AB45)</f>
        <v/>
      </c>
      <c r="BH34" s="2860"/>
      <c r="BI34" s="2860"/>
      <c r="BJ34" s="2860"/>
      <c r="BK34" s="2860"/>
      <c r="BL34" s="2860"/>
      <c r="BM34" s="2860"/>
      <c r="BN34" s="2860"/>
      <c r="BO34" s="2860"/>
      <c r="BP34" s="2860"/>
      <c r="BQ34" s="2860"/>
      <c r="BR34" s="2860"/>
      <c r="BS34" s="2860"/>
      <c r="BT34" s="2860"/>
      <c r="BU34" s="2860"/>
      <c r="BV34" s="2860"/>
      <c r="BW34" s="2860"/>
      <c r="BX34" s="2860"/>
      <c r="BY34" s="2860"/>
      <c r="BZ34" s="2860"/>
      <c r="CA34" s="2860"/>
      <c r="CB34" s="2860"/>
      <c r="CC34" s="2860"/>
      <c r="CD34" s="2860"/>
      <c r="CE34" s="2860"/>
      <c r="CF34" s="2860"/>
      <c r="CG34" s="2860"/>
      <c r="CH34" s="2861"/>
      <c r="CI34" s="2866" t="str">
        <f>IF(入力シート２!BD45="","",入力シート２!BD45)</f>
        <v/>
      </c>
      <c r="CJ34" s="2867"/>
      <c r="CK34" s="2866" t="str">
        <f>IF(入力シート２!BF45="","",入力シート２!BF45)</f>
        <v/>
      </c>
      <c r="CL34" s="2867"/>
      <c r="CM34" s="170"/>
      <c r="CN34" s="170"/>
    </row>
    <row r="35" spans="1:96" ht="21" customHeight="1" thickBot="1" x14ac:dyDescent="0.2">
      <c r="A35" s="165"/>
      <c r="B35" s="2725" t="s">
        <v>102</v>
      </c>
      <c r="C35" s="2726"/>
      <c r="D35" s="2726"/>
      <c r="E35" s="2726"/>
      <c r="F35" s="2726"/>
      <c r="G35" s="2726"/>
      <c r="H35" s="2726"/>
      <c r="I35" s="2727"/>
      <c r="J35" s="2695">
        <f>入力シート!K268</f>
        <v>0</v>
      </c>
      <c r="K35" s="2696"/>
      <c r="L35" s="2697"/>
      <c r="M35" s="3117">
        <f>入力シート!K277</f>
        <v>0</v>
      </c>
      <c r="N35" s="3118"/>
      <c r="O35" s="3119"/>
      <c r="P35" s="2742">
        <f t="shared" si="0"/>
        <v>0</v>
      </c>
      <c r="Q35" s="2743"/>
      <c r="R35" s="2744"/>
      <c r="S35" s="2886" t="s">
        <v>68</v>
      </c>
      <c r="T35" s="2887"/>
      <c r="U35" s="2728" t="s">
        <v>68</v>
      </c>
      <c r="V35" s="2729"/>
      <c r="W35" s="3120">
        <f>入力シート!K290</f>
        <v>0</v>
      </c>
      <c r="X35" s="3121"/>
      <c r="Y35" s="3122"/>
      <c r="Z35" s="2742">
        <f>入力シート!K298</f>
        <v>0</v>
      </c>
      <c r="AA35" s="2743"/>
      <c r="AB35" s="2744"/>
      <c r="AC35" s="2742">
        <f t="shared" si="3"/>
        <v>0</v>
      </c>
      <c r="AD35" s="2743"/>
      <c r="AE35" s="2744"/>
      <c r="AF35" s="2886" t="s">
        <v>68</v>
      </c>
      <c r="AG35" s="2887"/>
      <c r="AH35" s="2886" t="s">
        <v>68</v>
      </c>
      <c r="AI35" s="2887"/>
      <c r="AJ35" s="168"/>
      <c r="AK35" s="2804"/>
      <c r="AL35" s="3028"/>
      <c r="AM35" s="3028"/>
      <c r="AN35" s="2801"/>
      <c r="AO35" s="183" t="str">
        <f>IF(入力シート２!J46="","",入力シート２!J46)</f>
        <v/>
      </c>
      <c r="AP35" s="2862" t="str">
        <f>IF(入力シート２!K46="","",入力シート２!K46)</f>
        <v/>
      </c>
      <c r="AQ35" s="2860"/>
      <c r="AR35" s="2860"/>
      <c r="AS35" s="2860"/>
      <c r="AT35" s="2860"/>
      <c r="AU35" s="2860"/>
      <c r="AV35" s="2861"/>
      <c r="AW35" s="2859" t="str">
        <f>IF(入力シート２!R46="","",入力シート２!R46)</f>
        <v/>
      </c>
      <c r="AX35" s="2860"/>
      <c r="AY35" s="2860"/>
      <c r="AZ35" s="2860"/>
      <c r="BA35" s="2860"/>
      <c r="BB35" s="2860"/>
      <c r="BC35" s="2860"/>
      <c r="BD35" s="2860"/>
      <c r="BE35" s="2860"/>
      <c r="BF35" s="2861"/>
      <c r="BG35" s="2859" t="str">
        <f>IF(入力シート２!AB46="","",入力シート２!AB46)</f>
        <v/>
      </c>
      <c r="BH35" s="2860"/>
      <c r="BI35" s="2860"/>
      <c r="BJ35" s="2860"/>
      <c r="BK35" s="2860"/>
      <c r="BL35" s="2860"/>
      <c r="BM35" s="2860"/>
      <c r="BN35" s="2860"/>
      <c r="BO35" s="2860"/>
      <c r="BP35" s="2860"/>
      <c r="BQ35" s="2860"/>
      <c r="BR35" s="2860"/>
      <c r="BS35" s="2860"/>
      <c r="BT35" s="2860"/>
      <c r="BU35" s="2860"/>
      <c r="BV35" s="2860"/>
      <c r="BW35" s="2860"/>
      <c r="BX35" s="2860"/>
      <c r="BY35" s="2860"/>
      <c r="BZ35" s="2860"/>
      <c r="CA35" s="2860"/>
      <c r="CB35" s="2860"/>
      <c r="CC35" s="2860"/>
      <c r="CD35" s="2860"/>
      <c r="CE35" s="2860"/>
      <c r="CF35" s="2860"/>
      <c r="CG35" s="2860"/>
      <c r="CH35" s="2861"/>
      <c r="CI35" s="2866" t="str">
        <f>IF(入力シート２!BD46="","",入力シート２!BD46)</f>
        <v/>
      </c>
      <c r="CJ35" s="2867"/>
      <c r="CK35" s="2866" t="str">
        <f>IF(入力シート２!BF46="","",入力シート２!BF46)</f>
        <v/>
      </c>
      <c r="CL35" s="2867"/>
      <c r="CM35" s="170"/>
      <c r="CN35" s="170"/>
    </row>
    <row r="36" spans="1:96" ht="21" customHeight="1" thickTop="1" x14ac:dyDescent="0.15">
      <c r="A36" s="165"/>
      <c r="B36" s="2723" t="s">
        <v>104</v>
      </c>
      <c r="C36" s="2723"/>
      <c r="D36" s="2723"/>
      <c r="E36" s="2723"/>
      <c r="F36" s="2723"/>
      <c r="G36" s="2723"/>
      <c r="H36" s="2723"/>
      <c r="I36" s="2724"/>
      <c r="J36" s="2737">
        <f>SUM(J28:L35)</f>
        <v>0</v>
      </c>
      <c r="K36" s="2738"/>
      <c r="L36" s="2739"/>
      <c r="M36" s="3054">
        <f>SUM(M28:O35)</f>
        <v>0</v>
      </c>
      <c r="N36" s="3055"/>
      <c r="O36" s="3056"/>
      <c r="P36" s="3054">
        <f t="shared" si="0"/>
        <v>0</v>
      </c>
      <c r="Q36" s="3055"/>
      <c r="R36" s="3056"/>
      <c r="S36" s="3113" t="str">
        <f t="shared" si="2"/>
        <v>-</v>
      </c>
      <c r="T36" s="3114"/>
      <c r="U36" s="2730" t="str">
        <f>IF(J36=0,"-",ROUNDUP(M36/J36,2))</f>
        <v>-</v>
      </c>
      <c r="V36" s="2731"/>
      <c r="W36" s="3123">
        <f>SUM(W28:Y35)</f>
        <v>0</v>
      </c>
      <c r="X36" s="3124"/>
      <c r="Y36" s="3125"/>
      <c r="Z36" s="3054">
        <f>SUM(Z28:AB35)</f>
        <v>0</v>
      </c>
      <c r="AA36" s="3055"/>
      <c r="AB36" s="3056"/>
      <c r="AC36" s="3054">
        <f t="shared" si="3"/>
        <v>0</v>
      </c>
      <c r="AD36" s="3055"/>
      <c r="AE36" s="3056"/>
      <c r="AF36" s="3113" t="str">
        <f t="shared" si="4"/>
        <v>-</v>
      </c>
      <c r="AG36" s="3114"/>
      <c r="AH36" s="2904" t="str">
        <f>IF(W36=0,"-",ROUNDUP(Z36/W36,2))</f>
        <v>-</v>
      </c>
      <c r="AI36" s="2905"/>
      <c r="AJ36" s="168"/>
      <c r="AK36" s="2804"/>
      <c r="AL36" s="3028"/>
      <c r="AM36" s="3028"/>
      <c r="AN36" s="2801"/>
      <c r="AO36" s="183" t="str">
        <f>IF(入力シート２!J47="","",入力シート２!J47)</f>
        <v/>
      </c>
      <c r="AP36" s="2862" t="str">
        <f>IF(入力シート２!K47="","",入力シート２!K47)</f>
        <v/>
      </c>
      <c r="AQ36" s="2860"/>
      <c r="AR36" s="2860"/>
      <c r="AS36" s="2860"/>
      <c r="AT36" s="2860"/>
      <c r="AU36" s="2860"/>
      <c r="AV36" s="2861"/>
      <c r="AW36" s="2859" t="str">
        <f>IF(入力シート２!R47="","",入力シート２!R47)</f>
        <v/>
      </c>
      <c r="AX36" s="2860"/>
      <c r="AY36" s="2860"/>
      <c r="AZ36" s="2860"/>
      <c r="BA36" s="2860"/>
      <c r="BB36" s="2860"/>
      <c r="BC36" s="2860"/>
      <c r="BD36" s="2860"/>
      <c r="BE36" s="2860"/>
      <c r="BF36" s="2861"/>
      <c r="BG36" s="2859" t="str">
        <f>IF(入力シート２!AB47="","",入力シート２!AB47)</f>
        <v/>
      </c>
      <c r="BH36" s="2860"/>
      <c r="BI36" s="2860"/>
      <c r="BJ36" s="2860"/>
      <c r="BK36" s="2860"/>
      <c r="BL36" s="2860"/>
      <c r="BM36" s="2860"/>
      <c r="BN36" s="2860"/>
      <c r="BO36" s="2860"/>
      <c r="BP36" s="2860"/>
      <c r="BQ36" s="2860"/>
      <c r="BR36" s="2860"/>
      <c r="BS36" s="2860"/>
      <c r="BT36" s="2860"/>
      <c r="BU36" s="2860"/>
      <c r="BV36" s="2860"/>
      <c r="BW36" s="2860"/>
      <c r="BX36" s="2860"/>
      <c r="BY36" s="2860"/>
      <c r="BZ36" s="2860"/>
      <c r="CA36" s="2860"/>
      <c r="CB36" s="2860"/>
      <c r="CC36" s="2860"/>
      <c r="CD36" s="2860"/>
      <c r="CE36" s="2860"/>
      <c r="CF36" s="2860"/>
      <c r="CG36" s="2860"/>
      <c r="CH36" s="2861"/>
      <c r="CI36" s="2866" t="str">
        <f>IF(入力シート２!BD47="","",入力シート２!BD47)</f>
        <v/>
      </c>
      <c r="CJ36" s="2867"/>
      <c r="CK36" s="2866" t="str">
        <f>IF(入力シート２!BF47="","",入力シート２!BF47)</f>
        <v/>
      </c>
      <c r="CL36" s="2867"/>
      <c r="CM36" s="170"/>
      <c r="CN36" s="170"/>
    </row>
    <row r="37" spans="1:96" ht="21" customHeight="1" x14ac:dyDescent="0.15">
      <c r="A37" s="165"/>
      <c r="B37" s="2721" t="s">
        <v>792</v>
      </c>
      <c r="C37" s="2721"/>
      <c r="D37" s="2721"/>
      <c r="E37" s="2721"/>
      <c r="F37" s="2721"/>
      <c r="G37" s="2721"/>
      <c r="H37" s="2721"/>
      <c r="I37" s="2722"/>
      <c r="J37" s="2735" t="str">
        <f>IF(J36=0,"-",ROUNDUP(J36/R21,0))</f>
        <v>-</v>
      </c>
      <c r="K37" s="2735"/>
      <c r="L37" s="2736"/>
      <c r="M37" s="2734" t="str">
        <f>IF(M36=0,"-",ROUNDUP(M36/R21,0))</f>
        <v>-</v>
      </c>
      <c r="N37" s="2735"/>
      <c r="O37" s="2736"/>
      <c r="P37" s="2734" t="str">
        <f>IF(P36=0,"-",ROUNDUP(P36/R21,0))</f>
        <v>-</v>
      </c>
      <c r="Q37" s="2735"/>
      <c r="R37" s="2736"/>
      <c r="S37" s="2740" t="s">
        <v>68</v>
      </c>
      <c r="T37" s="2741"/>
      <c r="U37" s="2732" t="s">
        <v>68</v>
      </c>
      <c r="V37" s="2733"/>
      <c r="W37" s="3126" t="str">
        <f>IF(W36=0,"-",ROUNDUP(W36/O16,0))</f>
        <v>-</v>
      </c>
      <c r="X37" s="2735"/>
      <c r="Y37" s="2736"/>
      <c r="Z37" s="2734" t="str">
        <f>IF(Z36=0,"-",ROUNDUP(Z36/O16,0))</f>
        <v>-</v>
      </c>
      <c r="AA37" s="2735"/>
      <c r="AB37" s="2736"/>
      <c r="AC37" s="2734" t="str">
        <f>IF(AC36=0,"-",ROUNDUP(AC36/O16,0))</f>
        <v>-</v>
      </c>
      <c r="AD37" s="2735"/>
      <c r="AE37" s="2736"/>
      <c r="AF37" s="3111" t="s">
        <v>68</v>
      </c>
      <c r="AG37" s="3112"/>
      <c r="AH37" s="3115" t="s">
        <v>68</v>
      </c>
      <c r="AI37" s="3116"/>
      <c r="AJ37" s="168"/>
      <c r="AK37" s="2804"/>
      <c r="AL37" s="3028"/>
      <c r="AM37" s="3028"/>
      <c r="AN37" s="2801"/>
      <c r="AO37" s="183" t="str">
        <f>IF(入力シート２!J48="","",入力シート２!J48)</f>
        <v/>
      </c>
      <c r="AP37" s="2862" t="str">
        <f>IF(入力シート２!K48="","",入力シート２!K48)</f>
        <v/>
      </c>
      <c r="AQ37" s="2860"/>
      <c r="AR37" s="2860"/>
      <c r="AS37" s="2860"/>
      <c r="AT37" s="2860"/>
      <c r="AU37" s="2860"/>
      <c r="AV37" s="2861"/>
      <c r="AW37" s="2859" t="str">
        <f>IF(入力シート２!R48="","",入力シート２!R48)</f>
        <v/>
      </c>
      <c r="AX37" s="2860"/>
      <c r="AY37" s="2860"/>
      <c r="AZ37" s="2860"/>
      <c r="BA37" s="2860"/>
      <c r="BB37" s="2860"/>
      <c r="BC37" s="2860"/>
      <c r="BD37" s="2860"/>
      <c r="BE37" s="2860"/>
      <c r="BF37" s="2861"/>
      <c r="BG37" s="2859" t="str">
        <f>IF(入力シート２!AB48="","",入力シート２!AB48)</f>
        <v/>
      </c>
      <c r="BH37" s="2860"/>
      <c r="BI37" s="2860"/>
      <c r="BJ37" s="2860"/>
      <c r="BK37" s="2860"/>
      <c r="BL37" s="2860"/>
      <c r="BM37" s="2860"/>
      <c r="BN37" s="2860"/>
      <c r="BO37" s="2860"/>
      <c r="BP37" s="2860"/>
      <c r="BQ37" s="2860"/>
      <c r="BR37" s="2860"/>
      <c r="BS37" s="2860"/>
      <c r="BT37" s="2860"/>
      <c r="BU37" s="2860"/>
      <c r="BV37" s="2860"/>
      <c r="BW37" s="2860"/>
      <c r="BX37" s="2860"/>
      <c r="BY37" s="2860"/>
      <c r="BZ37" s="2860"/>
      <c r="CA37" s="2860"/>
      <c r="CB37" s="2860"/>
      <c r="CC37" s="2860"/>
      <c r="CD37" s="2860"/>
      <c r="CE37" s="2860"/>
      <c r="CF37" s="2860"/>
      <c r="CG37" s="2860"/>
      <c r="CH37" s="2861"/>
      <c r="CI37" s="2866" t="str">
        <f>IF(入力シート２!BD48="","",入力シート２!BD48)</f>
        <v/>
      </c>
      <c r="CJ37" s="2867"/>
      <c r="CK37" s="2866" t="str">
        <f>IF(入力シート２!BF48="","",入力シート２!BF48)</f>
        <v/>
      </c>
      <c r="CL37" s="2867"/>
      <c r="CM37" s="184"/>
      <c r="CN37" s="184"/>
    </row>
    <row r="38" spans="1:96" ht="21" customHeight="1" x14ac:dyDescent="0.15">
      <c r="A38" s="165"/>
      <c r="B38" s="3042" t="s">
        <v>106</v>
      </c>
      <c r="C38" s="3043"/>
      <c r="D38" s="3043"/>
      <c r="E38" s="3043"/>
      <c r="F38" s="3043"/>
      <c r="G38" s="3043"/>
      <c r="H38" s="3043"/>
      <c r="I38" s="3044"/>
      <c r="J38" s="3080">
        <f>J36-J35</f>
        <v>0</v>
      </c>
      <c r="K38" s="2894"/>
      <c r="L38" s="2895"/>
      <c r="M38" s="2893">
        <f>M36-M35</f>
        <v>0</v>
      </c>
      <c r="N38" s="2894"/>
      <c r="O38" s="2895"/>
      <c r="P38" s="2893">
        <f>ROUNDDOWN(J38-M38,1)</f>
        <v>0</v>
      </c>
      <c r="Q38" s="2894"/>
      <c r="R38" s="2895"/>
      <c r="S38" s="3058" t="str">
        <f>IF(J38=0,"-",ROUNDDOWN(P38/J38*100,1))</f>
        <v>-</v>
      </c>
      <c r="T38" s="3059"/>
      <c r="U38" s="3081" t="str">
        <f>IF(J38=0,"-",ROUNDUP(M38/J38,2))</f>
        <v>-</v>
      </c>
      <c r="V38" s="3082"/>
      <c r="W38" s="3080">
        <f>W36-W35</f>
        <v>0</v>
      </c>
      <c r="X38" s="2894"/>
      <c r="Y38" s="2895"/>
      <c r="Z38" s="2893">
        <f>Z36-Z35</f>
        <v>0</v>
      </c>
      <c r="AA38" s="2894"/>
      <c r="AB38" s="2895"/>
      <c r="AC38" s="2893">
        <f>ROUNDDOWN(W38-Z38,1)</f>
        <v>0</v>
      </c>
      <c r="AD38" s="2894"/>
      <c r="AE38" s="2895"/>
      <c r="AF38" s="3109" t="str">
        <f>IF(W38=0,"-",ROUNDDOWN(AC38/W38*100,1))</f>
        <v>-</v>
      </c>
      <c r="AG38" s="3110"/>
      <c r="AH38" s="3060" t="str">
        <f>IF(W38=0,"-",ROUNDUP(Z38/W38,2))</f>
        <v>-</v>
      </c>
      <c r="AI38" s="3093"/>
      <c r="AJ38" s="168"/>
      <c r="AK38" s="2805"/>
      <c r="AL38" s="3029"/>
      <c r="AM38" s="3029"/>
      <c r="AN38" s="2802"/>
      <c r="AO38" s="186" t="str">
        <f>IF(入力シート２!J49="","",入力シート２!J49)</f>
        <v/>
      </c>
      <c r="AP38" s="2882" t="str">
        <f>IF(入力シート２!K49="","",入力シート２!K49)</f>
        <v/>
      </c>
      <c r="AQ38" s="2883"/>
      <c r="AR38" s="2883"/>
      <c r="AS38" s="2883"/>
      <c r="AT38" s="2883"/>
      <c r="AU38" s="2883"/>
      <c r="AV38" s="2884"/>
      <c r="AW38" s="2879" t="str">
        <f>IF(入力シート２!R49="","",入力シート２!R49)</f>
        <v/>
      </c>
      <c r="AX38" s="2880"/>
      <c r="AY38" s="2880"/>
      <c r="AZ38" s="2880"/>
      <c r="BA38" s="2880"/>
      <c r="BB38" s="2880"/>
      <c r="BC38" s="2880"/>
      <c r="BD38" s="2880"/>
      <c r="BE38" s="2880"/>
      <c r="BF38" s="2881"/>
      <c r="BG38" s="2993" t="str">
        <f>IF(入力シート２!AB49="","",入力シート２!AB49)</f>
        <v/>
      </c>
      <c r="BH38" s="2994"/>
      <c r="BI38" s="2994"/>
      <c r="BJ38" s="2994"/>
      <c r="BK38" s="2994"/>
      <c r="BL38" s="2994"/>
      <c r="BM38" s="2994"/>
      <c r="BN38" s="2994"/>
      <c r="BO38" s="2994"/>
      <c r="BP38" s="2994"/>
      <c r="BQ38" s="2994"/>
      <c r="BR38" s="2994"/>
      <c r="BS38" s="2994"/>
      <c r="BT38" s="2994"/>
      <c r="BU38" s="2994"/>
      <c r="BV38" s="2994"/>
      <c r="BW38" s="2994"/>
      <c r="BX38" s="2994"/>
      <c r="BY38" s="2994"/>
      <c r="BZ38" s="2994"/>
      <c r="CA38" s="2994"/>
      <c r="CB38" s="2994"/>
      <c r="CC38" s="2994"/>
      <c r="CD38" s="2994"/>
      <c r="CE38" s="2994"/>
      <c r="CF38" s="2994"/>
      <c r="CG38" s="2994"/>
      <c r="CH38" s="2995"/>
      <c r="CI38" s="3014" t="str">
        <f>IF(入力シート２!BD49="","",入力シート２!BD49)</f>
        <v/>
      </c>
      <c r="CJ38" s="3015"/>
      <c r="CK38" s="2906" t="str">
        <f>IF(入力シート２!BF49="","",入力シート２!BF49)</f>
        <v/>
      </c>
      <c r="CL38" s="2907"/>
      <c r="CM38" s="170"/>
      <c r="CN38" s="170"/>
    </row>
    <row r="39" spans="1:96" ht="21" customHeight="1" x14ac:dyDescent="0.15">
      <c r="A39" s="165"/>
      <c r="B39" s="3086" t="s">
        <v>793</v>
      </c>
      <c r="C39" s="3087"/>
      <c r="D39" s="3087"/>
      <c r="E39" s="3087"/>
      <c r="F39" s="3087"/>
      <c r="G39" s="3087"/>
      <c r="H39" s="3087"/>
      <c r="I39" s="3088"/>
      <c r="J39" s="3057" t="str">
        <f>IF(J38=0,"-",ROUNDUP(J38/R21,0))</f>
        <v>-</v>
      </c>
      <c r="K39" s="2889"/>
      <c r="L39" s="2890"/>
      <c r="M39" s="2888" t="str">
        <f>IF(M38=0,"-",ROUNDUP(M38/R21,0))</f>
        <v>-</v>
      </c>
      <c r="N39" s="2889"/>
      <c r="O39" s="2890"/>
      <c r="P39" s="2888" t="str">
        <f>IF(P38=0,"-",ROUNDUP(P38/R21,0))</f>
        <v>-</v>
      </c>
      <c r="Q39" s="2889"/>
      <c r="R39" s="2890"/>
      <c r="S39" s="2891" t="s">
        <v>68</v>
      </c>
      <c r="T39" s="2892"/>
      <c r="U39" s="2877" t="s">
        <v>68</v>
      </c>
      <c r="V39" s="3041"/>
      <c r="W39" s="3057" t="str">
        <f>IF(W38=0,"-",ROUNDUP(W38/O16,0))</f>
        <v>-</v>
      </c>
      <c r="X39" s="2889"/>
      <c r="Y39" s="2890"/>
      <c r="Z39" s="2888" t="str">
        <f>IF(Z38=0,"-",ROUNDUP(Z38/O16,0))</f>
        <v>-</v>
      </c>
      <c r="AA39" s="2889"/>
      <c r="AB39" s="2890"/>
      <c r="AC39" s="2888" t="str">
        <f>IF(AC38=0,"-",ROUNDUP(AC38/O16,0))</f>
        <v>-</v>
      </c>
      <c r="AD39" s="2889"/>
      <c r="AE39" s="2890"/>
      <c r="AF39" s="2891" t="s">
        <v>68</v>
      </c>
      <c r="AG39" s="2892"/>
      <c r="AH39" s="2877" t="s">
        <v>68</v>
      </c>
      <c r="AI39" s="2878"/>
      <c r="AJ39" s="168"/>
      <c r="AK39" s="2792" t="s">
        <v>103</v>
      </c>
      <c r="AL39" s="2896"/>
      <c r="AM39" s="2896"/>
      <c r="AN39" s="2806"/>
      <c r="AO39" s="182" t="str">
        <f>IF(入力シート２!J50="","",入力シート２!J50)</f>
        <v/>
      </c>
      <c r="AP39" s="2868" t="str">
        <f>IF(入力シート２!K50="","",入力シート２!K50)</f>
        <v/>
      </c>
      <c r="AQ39" s="2869"/>
      <c r="AR39" s="2869"/>
      <c r="AS39" s="2869"/>
      <c r="AT39" s="2869"/>
      <c r="AU39" s="2869"/>
      <c r="AV39" s="2870"/>
      <c r="AW39" s="2885" t="s">
        <v>68</v>
      </c>
      <c r="AX39" s="2885"/>
      <c r="AY39" s="2885"/>
      <c r="AZ39" s="2885"/>
      <c r="BA39" s="2885"/>
      <c r="BB39" s="2885"/>
      <c r="BC39" s="2885"/>
      <c r="BD39" s="2885"/>
      <c r="BE39" s="2885"/>
      <c r="BF39" s="2885"/>
      <c r="BG39" s="2871" t="str">
        <f>IF(入力シート２!AB50="","",入力シート２!AB50)</f>
        <v/>
      </c>
      <c r="BH39" s="2872"/>
      <c r="BI39" s="2872"/>
      <c r="BJ39" s="2872"/>
      <c r="BK39" s="2872"/>
      <c r="BL39" s="2872"/>
      <c r="BM39" s="2872"/>
      <c r="BN39" s="2872"/>
      <c r="BO39" s="2872"/>
      <c r="BP39" s="2872"/>
      <c r="BQ39" s="2872"/>
      <c r="BR39" s="2872"/>
      <c r="BS39" s="2872"/>
      <c r="BT39" s="2872"/>
      <c r="BU39" s="2872"/>
      <c r="BV39" s="2872"/>
      <c r="BW39" s="2872"/>
      <c r="BX39" s="2872"/>
      <c r="BY39" s="2872"/>
      <c r="BZ39" s="2872"/>
      <c r="CA39" s="2872"/>
      <c r="CB39" s="2872"/>
      <c r="CC39" s="2872"/>
      <c r="CD39" s="2872"/>
      <c r="CE39" s="2872"/>
      <c r="CF39" s="2872"/>
      <c r="CG39" s="2872"/>
      <c r="CH39" s="2873"/>
      <c r="CI39" s="2863" t="str">
        <f>IF(入力シート２!BD50="","",入力シート２!BD50)</f>
        <v/>
      </c>
      <c r="CJ39" s="2864"/>
      <c r="CK39" s="2999" t="s">
        <v>703</v>
      </c>
      <c r="CL39" s="3000"/>
      <c r="CM39" s="187"/>
      <c r="CN39" s="187"/>
    </row>
    <row r="40" spans="1:96" ht="21" customHeight="1" x14ac:dyDescent="0.15">
      <c r="A40" s="165"/>
      <c r="B40" s="3038" t="s">
        <v>108</v>
      </c>
      <c r="C40" s="3039"/>
      <c r="D40" s="3039"/>
      <c r="E40" s="3039"/>
      <c r="F40" s="3039"/>
      <c r="G40" s="3039"/>
      <c r="H40" s="3039"/>
      <c r="I40" s="3040"/>
      <c r="J40" s="3080">
        <f>J36-J34-J35</f>
        <v>0</v>
      </c>
      <c r="K40" s="2894"/>
      <c r="L40" s="2895"/>
      <c r="M40" s="2893">
        <f>M36-M34-M35</f>
        <v>0</v>
      </c>
      <c r="N40" s="2894"/>
      <c r="O40" s="2895"/>
      <c r="P40" s="2893">
        <f>ROUNDDOWN(J40-M40,1)</f>
        <v>0</v>
      </c>
      <c r="Q40" s="2894"/>
      <c r="R40" s="2895"/>
      <c r="S40" s="3058" t="str">
        <f>IF(J40=0,"-",ROUNDDOWN(P40/J40*100,1))</f>
        <v>-</v>
      </c>
      <c r="T40" s="3059"/>
      <c r="U40" s="3060" t="str">
        <f>IF(J40=0,"-",ROUNDUP(M40/J40,2))</f>
        <v>-</v>
      </c>
      <c r="V40" s="3061"/>
      <c r="W40" s="3080">
        <f>W36-W34-W35</f>
        <v>0</v>
      </c>
      <c r="X40" s="2894"/>
      <c r="Y40" s="2895"/>
      <c r="Z40" s="2893">
        <f>Z36-Z34-Z35</f>
        <v>0</v>
      </c>
      <c r="AA40" s="2894"/>
      <c r="AB40" s="2895"/>
      <c r="AC40" s="2893">
        <f>ROUNDDOWN(W40-Z40,1)</f>
        <v>0</v>
      </c>
      <c r="AD40" s="2894"/>
      <c r="AE40" s="2895"/>
      <c r="AF40" s="3058" t="str">
        <f>IF(W40=0,"-",ROUNDDOWN(AC40/W40*100,1))</f>
        <v>-</v>
      </c>
      <c r="AG40" s="3059"/>
      <c r="AH40" s="3060" t="str">
        <f>IF(W40=0,"-",ROUNDUP(Z40/W40,2))</f>
        <v>-</v>
      </c>
      <c r="AI40" s="3093"/>
      <c r="AJ40" s="168"/>
      <c r="AK40" s="2793"/>
      <c r="AL40" s="2897"/>
      <c r="AM40" s="2897"/>
      <c r="AN40" s="2807"/>
      <c r="AO40" s="186" t="str">
        <f>IF(入力シート２!J51="","",入力シート２!J51)</f>
        <v/>
      </c>
      <c r="AP40" s="2903" t="str">
        <f>IF(入力シート２!K51="","",入力シート２!K51)</f>
        <v/>
      </c>
      <c r="AQ40" s="2880"/>
      <c r="AR40" s="2880"/>
      <c r="AS40" s="2880"/>
      <c r="AT40" s="2880"/>
      <c r="AU40" s="2880"/>
      <c r="AV40" s="2881"/>
      <c r="AW40" s="3063" t="s">
        <v>68</v>
      </c>
      <c r="AX40" s="3063"/>
      <c r="AY40" s="3063"/>
      <c r="AZ40" s="3063"/>
      <c r="BA40" s="3063"/>
      <c r="BB40" s="3063"/>
      <c r="BC40" s="3063"/>
      <c r="BD40" s="3063"/>
      <c r="BE40" s="3063"/>
      <c r="BF40" s="3063"/>
      <c r="BG40" s="2879" t="str">
        <f>IF(入力シート２!AB51="","",入力シート２!AB51)</f>
        <v/>
      </c>
      <c r="BH40" s="2880"/>
      <c r="BI40" s="2880"/>
      <c r="BJ40" s="2880"/>
      <c r="BK40" s="2880"/>
      <c r="BL40" s="2880"/>
      <c r="BM40" s="2880"/>
      <c r="BN40" s="2880"/>
      <c r="BO40" s="2880"/>
      <c r="BP40" s="2880"/>
      <c r="BQ40" s="2880"/>
      <c r="BR40" s="2880"/>
      <c r="BS40" s="2880"/>
      <c r="BT40" s="2880"/>
      <c r="BU40" s="2880"/>
      <c r="BV40" s="2880"/>
      <c r="BW40" s="2880"/>
      <c r="BX40" s="2880"/>
      <c r="BY40" s="2880"/>
      <c r="BZ40" s="2880"/>
      <c r="CA40" s="2880"/>
      <c r="CB40" s="2880"/>
      <c r="CC40" s="2880"/>
      <c r="CD40" s="2880"/>
      <c r="CE40" s="2880"/>
      <c r="CF40" s="2880"/>
      <c r="CG40" s="2880"/>
      <c r="CH40" s="2881"/>
      <c r="CI40" s="2906" t="str">
        <f>IF(入力シート２!BD51="","",入力シート２!BD51)</f>
        <v/>
      </c>
      <c r="CJ40" s="2907"/>
      <c r="CK40" s="2988" t="s">
        <v>419</v>
      </c>
      <c r="CL40" s="2989"/>
      <c r="CM40" s="187"/>
      <c r="CN40" s="187"/>
    </row>
    <row r="41" spans="1:96" ht="21" customHeight="1" x14ac:dyDescent="0.15">
      <c r="A41" s="165"/>
      <c r="B41" s="3051" t="s">
        <v>793</v>
      </c>
      <c r="C41" s="3052"/>
      <c r="D41" s="3052"/>
      <c r="E41" s="3052"/>
      <c r="F41" s="3052"/>
      <c r="G41" s="3052"/>
      <c r="H41" s="3052"/>
      <c r="I41" s="3053"/>
      <c r="J41" s="3057" t="str">
        <f>IF(J40=0,"-",ROUNDUP(J40/R21,0))</f>
        <v>-</v>
      </c>
      <c r="K41" s="2889"/>
      <c r="L41" s="2890"/>
      <c r="M41" s="2888" t="str">
        <f>IF(M40=0,"-",ROUNDUP(M40/R21,0))</f>
        <v>-</v>
      </c>
      <c r="N41" s="2889"/>
      <c r="O41" s="2890"/>
      <c r="P41" s="2888" t="str">
        <f>IF(P40=0,"-",ROUNDUP(P40/R21,0))</f>
        <v>-</v>
      </c>
      <c r="Q41" s="2889"/>
      <c r="R41" s="2890"/>
      <c r="S41" s="2891" t="s">
        <v>68</v>
      </c>
      <c r="T41" s="2892"/>
      <c r="U41" s="2877" t="s">
        <v>68</v>
      </c>
      <c r="V41" s="3041"/>
      <c r="W41" s="3057" t="str">
        <f>IF(W40=0,"-",ROUNDUP(W40/O16,0))</f>
        <v>-</v>
      </c>
      <c r="X41" s="2889"/>
      <c r="Y41" s="2890"/>
      <c r="Z41" s="2888" t="str">
        <f>IF(Z40=0,"-",ROUNDUP(Z40/O16,0))</f>
        <v>-</v>
      </c>
      <c r="AA41" s="2889"/>
      <c r="AB41" s="2890"/>
      <c r="AC41" s="2888" t="str">
        <f>IF(AC40=0,"-",ROUNDUP(AC40/O16,0))</f>
        <v>-</v>
      </c>
      <c r="AD41" s="2889"/>
      <c r="AE41" s="2890"/>
      <c r="AF41" s="2891" t="s">
        <v>68</v>
      </c>
      <c r="AG41" s="2892"/>
      <c r="AH41" s="2877" t="s">
        <v>68</v>
      </c>
      <c r="AI41" s="2878"/>
      <c r="AJ41" s="168"/>
      <c r="AK41" s="2967" t="s">
        <v>411</v>
      </c>
      <c r="AL41" s="2968"/>
      <c r="AM41" s="2792" t="s">
        <v>410</v>
      </c>
      <c r="AN41" s="2806" t="s">
        <v>105</v>
      </c>
      <c r="AO41" s="182" t="str">
        <f>IF(入力シート２!J52="","",入力シート２!J52)</f>
        <v/>
      </c>
      <c r="AP41" s="2868" t="str">
        <f>IF(入力シート２!K52="","",入力シート２!K52)</f>
        <v/>
      </c>
      <c r="AQ41" s="2869"/>
      <c r="AR41" s="2869"/>
      <c r="AS41" s="2869"/>
      <c r="AT41" s="2869"/>
      <c r="AU41" s="2869"/>
      <c r="AV41" s="2870"/>
      <c r="AW41" s="2973" t="str">
        <f>IF(入力シート２!R52="","",入力シート２!R52)</f>
        <v/>
      </c>
      <c r="AX41" s="2974"/>
      <c r="AY41" s="2974"/>
      <c r="AZ41" s="2974"/>
      <c r="BA41" s="2974"/>
      <c r="BB41" s="2974"/>
      <c r="BC41" s="2974"/>
      <c r="BD41" s="2974"/>
      <c r="BE41" s="2974"/>
      <c r="BF41" s="2975"/>
      <c r="BG41" s="2871" t="str">
        <f>IF(入力シート２!AB52="","",入力シート２!AB52)</f>
        <v/>
      </c>
      <c r="BH41" s="2872"/>
      <c r="BI41" s="2872"/>
      <c r="BJ41" s="2872"/>
      <c r="BK41" s="2872"/>
      <c r="BL41" s="2872"/>
      <c r="BM41" s="2872"/>
      <c r="BN41" s="2872"/>
      <c r="BO41" s="2872"/>
      <c r="BP41" s="2872"/>
      <c r="BQ41" s="2872"/>
      <c r="BR41" s="2872"/>
      <c r="BS41" s="2872"/>
      <c r="BT41" s="2872"/>
      <c r="BU41" s="2872"/>
      <c r="BV41" s="2872"/>
      <c r="BW41" s="2872"/>
      <c r="BX41" s="2872"/>
      <c r="BY41" s="2872"/>
      <c r="BZ41" s="2872"/>
      <c r="CA41" s="2872"/>
      <c r="CB41" s="2872"/>
      <c r="CC41" s="2872"/>
      <c r="CD41" s="2872"/>
      <c r="CE41" s="2872"/>
      <c r="CF41" s="2872"/>
      <c r="CG41" s="2872"/>
      <c r="CH41" s="2873"/>
      <c r="CI41" s="2863" t="str">
        <f>IF(入力シート２!BD52="","",入力シート２!BD52)</f>
        <v/>
      </c>
      <c r="CJ41" s="2864"/>
      <c r="CK41" s="2863" t="str">
        <f>IF(入力シート２!BF52="","",入力シート２!BF52)</f>
        <v/>
      </c>
      <c r="CL41" s="2864"/>
      <c r="CM41" s="187"/>
      <c r="CN41" s="187"/>
    </row>
    <row r="42" spans="1:96" ht="21" customHeight="1" x14ac:dyDescent="0.15">
      <c r="A42" s="165"/>
      <c r="B42" s="2746" t="s">
        <v>112</v>
      </c>
      <c r="C42" s="2747"/>
      <c r="D42" s="2747"/>
      <c r="E42" s="2747"/>
      <c r="F42" s="2747"/>
      <c r="G42" s="2747"/>
      <c r="H42" s="2747"/>
      <c r="I42" s="3050"/>
      <c r="J42" s="3062">
        <f>J36-J34</f>
        <v>0</v>
      </c>
      <c r="K42" s="2875"/>
      <c r="L42" s="2876"/>
      <c r="M42" s="2874">
        <f>M36-M34</f>
        <v>0</v>
      </c>
      <c r="N42" s="2875"/>
      <c r="O42" s="2876"/>
      <c r="P42" s="2874">
        <f>J42-M42</f>
        <v>0</v>
      </c>
      <c r="Q42" s="2875"/>
      <c r="R42" s="2876"/>
      <c r="S42" s="3034" t="str">
        <f>IF(J42=0,"-",ROUNDDOWN(P42/J42*100,1))</f>
        <v>-</v>
      </c>
      <c r="T42" s="3035"/>
      <c r="U42" s="3045" t="str">
        <f>IF(J42=0,"-",ROUNDUP(M42/J42,2))</f>
        <v>-</v>
      </c>
      <c r="V42" s="3046"/>
      <c r="W42" s="3062">
        <f>W36-W34</f>
        <v>0</v>
      </c>
      <c r="X42" s="2875"/>
      <c r="Y42" s="2876"/>
      <c r="Z42" s="2874">
        <f>Z36-Z34</f>
        <v>0</v>
      </c>
      <c r="AA42" s="2875"/>
      <c r="AB42" s="2876"/>
      <c r="AC42" s="2874">
        <f>W42-Z42</f>
        <v>0</v>
      </c>
      <c r="AD42" s="2875"/>
      <c r="AE42" s="2876"/>
      <c r="AF42" s="3034" t="str">
        <f>IF(W42=0,"-",ROUNDDOWN(AC42/W42*100,1))</f>
        <v>-</v>
      </c>
      <c r="AG42" s="3035"/>
      <c r="AH42" s="3045" t="str">
        <f>IF(W42=0,"-",ROUNDUP(Z42/W42,2))</f>
        <v>-</v>
      </c>
      <c r="AI42" s="3096"/>
      <c r="AJ42" s="168"/>
      <c r="AK42" s="2969"/>
      <c r="AL42" s="2970"/>
      <c r="AM42" s="2898"/>
      <c r="AN42" s="2899"/>
      <c r="AO42" s="183" t="str">
        <f>IF(入力シート２!J53="","",入力シート２!J53)</f>
        <v/>
      </c>
      <c r="AP42" s="2862" t="str">
        <f>IF(入力シート２!K53="","",入力シート２!K53)</f>
        <v/>
      </c>
      <c r="AQ42" s="2860"/>
      <c r="AR42" s="2860"/>
      <c r="AS42" s="2860"/>
      <c r="AT42" s="2860"/>
      <c r="AU42" s="2860"/>
      <c r="AV42" s="2861"/>
      <c r="AW42" s="2900" t="str">
        <f>IF(入力シート２!R53="","",入力シート２!R53)</f>
        <v/>
      </c>
      <c r="AX42" s="2901"/>
      <c r="AY42" s="2901"/>
      <c r="AZ42" s="2901"/>
      <c r="BA42" s="2901"/>
      <c r="BB42" s="2901"/>
      <c r="BC42" s="2901"/>
      <c r="BD42" s="2901"/>
      <c r="BE42" s="2901"/>
      <c r="BF42" s="2902"/>
      <c r="BG42" s="2859" t="str">
        <f>IF(入力シート２!AB53="","",入力シート２!AB53)</f>
        <v/>
      </c>
      <c r="BH42" s="2860"/>
      <c r="BI42" s="2860"/>
      <c r="BJ42" s="2860"/>
      <c r="BK42" s="2860"/>
      <c r="BL42" s="2860"/>
      <c r="BM42" s="2860"/>
      <c r="BN42" s="2860"/>
      <c r="BO42" s="2860"/>
      <c r="BP42" s="2860"/>
      <c r="BQ42" s="2860"/>
      <c r="BR42" s="2860"/>
      <c r="BS42" s="2860"/>
      <c r="BT42" s="2860"/>
      <c r="BU42" s="2860"/>
      <c r="BV42" s="2860"/>
      <c r="BW42" s="2860"/>
      <c r="BX42" s="2860"/>
      <c r="BY42" s="2860"/>
      <c r="BZ42" s="2860"/>
      <c r="CA42" s="2860"/>
      <c r="CB42" s="2860"/>
      <c r="CC42" s="2860"/>
      <c r="CD42" s="2860"/>
      <c r="CE42" s="2860"/>
      <c r="CF42" s="2860"/>
      <c r="CG42" s="2860"/>
      <c r="CH42" s="2861"/>
      <c r="CI42" s="2866" t="str">
        <f>IF(入力シート２!BD53="","",入力シート２!BD53)</f>
        <v/>
      </c>
      <c r="CJ42" s="2867"/>
      <c r="CK42" s="2866" t="str">
        <f>IF(入力シート２!BF53="","",入力シート２!BF53)</f>
        <v/>
      </c>
      <c r="CL42" s="2867"/>
      <c r="CM42" s="187"/>
      <c r="CN42" s="187"/>
      <c r="CQ42" s="188" t="s">
        <v>358</v>
      </c>
      <c r="CR42" s="188" t="s">
        <v>359</v>
      </c>
    </row>
    <row r="43" spans="1:96" ht="21" customHeight="1" thickBot="1" x14ac:dyDescent="0.2">
      <c r="A43" s="165"/>
      <c r="B43" s="2703" t="s">
        <v>792</v>
      </c>
      <c r="C43" s="2704"/>
      <c r="D43" s="2704"/>
      <c r="E43" s="2704"/>
      <c r="F43" s="2704"/>
      <c r="G43" s="2704"/>
      <c r="H43" s="2704"/>
      <c r="I43" s="3085"/>
      <c r="J43" s="3107" t="str">
        <f>IF(J42=0,"-",ROUNDUP(J42/R21,0))</f>
        <v>-</v>
      </c>
      <c r="K43" s="3032"/>
      <c r="L43" s="3033"/>
      <c r="M43" s="3031" t="str">
        <f>IF(M42=0,"-",ROUNDUP(M42/R21,0))</f>
        <v>-</v>
      </c>
      <c r="N43" s="3032"/>
      <c r="O43" s="3033"/>
      <c r="P43" s="3031" t="str">
        <f>IF(P42=0,"-",ROUNDUP(P42/R21,0))</f>
        <v>-</v>
      </c>
      <c r="Q43" s="3032"/>
      <c r="R43" s="3033"/>
      <c r="S43" s="3036" t="s">
        <v>68</v>
      </c>
      <c r="T43" s="3037"/>
      <c r="U43" s="3047" t="s">
        <v>68</v>
      </c>
      <c r="V43" s="3048"/>
      <c r="W43" s="3102" t="str">
        <f>IF(W42=0,"-",ROUNDUP(W42/O16,0))</f>
        <v>-</v>
      </c>
      <c r="X43" s="3103"/>
      <c r="Y43" s="3104"/>
      <c r="Z43" s="3108" t="str">
        <f>IF(Z42=0,"-",ROUNDUP(Z42/O16,0))</f>
        <v>-</v>
      </c>
      <c r="AA43" s="3103"/>
      <c r="AB43" s="3104"/>
      <c r="AC43" s="3108" t="str">
        <f>IF(AC42=0,"-",ROUNDUP(AC42/O16,0))</f>
        <v>-</v>
      </c>
      <c r="AD43" s="3103"/>
      <c r="AE43" s="3104"/>
      <c r="AF43" s="3105" t="s">
        <v>68</v>
      </c>
      <c r="AG43" s="3106"/>
      <c r="AH43" s="3094" t="s">
        <v>68</v>
      </c>
      <c r="AI43" s="3095"/>
      <c r="AJ43" s="168"/>
      <c r="AK43" s="2969"/>
      <c r="AL43" s="2970"/>
      <c r="AM43" s="2898"/>
      <c r="AN43" s="2899"/>
      <c r="AO43" s="183" t="str">
        <f>IF(入力シート２!J54="","",入力シート２!J54)</f>
        <v/>
      </c>
      <c r="AP43" s="2862" t="str">
        <f>IF(入力シート２!K54="","",入力シート２!K54)</f>
        <v/>
      </c>
      <c r="AQ43" s="2860"/>
      <c r="AR43" s="2860"/>
      <c r="AS43" s="2860"/>
      <c r="AT43" s="2860"/>
      <c r="AU43" s="2860"/>
      <c r="AV43" s="2861"/>
      <c r="AW43" s="2900" t="str">
        <f>IF(入力シート２!R54="","",入力シート２!R54)</f>
        <v/>
      </c>
      <c r="AX43" s="2901"/>
      <c r="AY43" s="2901"/>
      <c r="AZ43" s="2901"/>
      <c r="BA43" s="2901"/>
      <c r="BB43" s="2901"/>
      <c r="BC43" s="2901"/>
      <c r="BD43" s="2901"/>
      <c r="BE43" s="2901"/>
      <c r="BF43" s="2902"/>
      <c r="BG43" s="2859" t="str">
        <f>IF(入力シート２!AB54="","",入力シート２!AB54)</f>
        <v/>
      </c>
      <c r="BH43" s="2860"/>
      <c r="BI43" s="2860"/>
      <c r="BJ43" s="2860"/>
      <c r="BK43" s="2860"/>
      <c r="BL43" s="2860"/>
      <c r="BM43" s="2860"/>
      <c r="BN43" s="2860"/>
      <c r="BO43" s="2860"/>
      <c r="BP43" s="2860"/>
      <c r="BQ43" s="2860"/>
      <c r="BR43" s="2860"/>
      <c r="BS43" s="2860"/>
      <c r="BT43" s="2860"/>
      <c r="BU43" s="2860"/>
      <c r="BV43" s="2860"/>
      <c r="BW43" s="2860"/>
      <c r="BX43" s="2860"/>
      <c r="BY43" s="2860"/>
      <c r="BZ43" s="2860"/>
      <c r="CA43" s="2860"/>
      <c r="CB43" s="2860"/>
      <c r="CC43" s="2860"/>
      <c r="CD43" s="2860"/>
      <c r="CE43" s="2860"/>
      <c r="CF43" s="2860"/>
      <c r="CG43" s="2860"/>
      <c r="CH43" s="2861"/>
      <c r="CI43" s="2866" t="str">
        <f>IF(入力シート２!BD54="","",入力シート２!BD54)</f>
        <v/>
      </c>
      <c r="CJ43" s="2867"/>
      <c r="CK43" s="2866" t="str">
        <f>IF(入力シート２!BF54="","",入力シート２!BF54)</f>
        <v/>
      </c>
      <c r="CL43" s="2867"/>
      <c r="CM43" s="187"/>
      <c r="CN43" s="187"/>
      <c r="CP43" s="189" t="s">
        <v>352</v>
      </c>
      <c r="CQ43" s="190" t="e">
        <f t="shared" ref="CQ43:CQ49" si="5">ROUNDUP(J28/$O$16,0)</f>
        <v>#VALUE!</v>
      </c>
      <c r="CR43" s="190" t="e">
        <f t="shared" ref="CR43:CR49" si="6">ROUNDUP(M28/$O$16,0)</f>
        <v>#VALUE!</v>
      </c>
    </row>
    <row r="44" spans="1:96" ht="21" customHeight="1" x14ac:dyDescent="0.3">
      <c r="A44" s="165"/>
      <c r="B44" s="3049" t="s">
        <v>1077</v>
      </c>
      <c r="C44" s="3049"/>
      <c r="D44" s="3049"/>
      <c r="E44" s="3049"/>
      <c r="F44" s="3049"/>
      <c r="G44" s="3049"/>
      <c r="H44" s="3049"/>
      <c r="I44" s="3049"/>
      <c r="J44" s="3049"/>
      <c r="K44" s="3049"/>
      <c r="L44" s="3049"/>
      <c r="M44" s="3049"/>
      <c r="N44" s="3049"/>
      <c r="O44" s="3049"/>
      <c r="P44" s="3049"/>
      <c r="Q44" s="3049"/>
      <c r="R44" s="3049"/>
      <c r="S44" s="3049"/>
      <c r="T44" s="1272" t="s">
        <v>1081</v>
      </c>
      <c r="V44" s="169"/>
      <c r="W44" s="169"/>
      <c r="X44" s="169"/>
      <c r="Y44" s="169"/>
      <c r="Z44" s="169"/>
      <c r="AA44" s="198"/>
      <c r="AB44" s="169"/>
      <c r="AC44" s="169"/>
      <c r="AD44" s="169"/>
      <c r="AE44" s="169"/>
      <c r="AF44" s="169"/>
      <c r="AG44" s="169"/>
      <c r="AH44" s="169"/>
      <c r="AI44" s="169"/>
      <c r="AJ44" s="168"/>
      <c r="AK44" s="2969"/>
      <c r="AL44" s="2970"/>
      <c r="AM44" s="2898"/>
      <c r="AN44" s="2899"/>
      <c r="AO44" s="183" t="str">
        <f>IF(入力シート２!J55="","",入力シート２!J55)</f>
        <v/>
      </c>
      <c r="AP44" s="2862" t="str">
        <f>IF(入力シート２!K55="","",入力シート２!K55)</f>
        <v/>
      </c>
      <c r="AQ44" s="2860"/>
      <c r="AR44" s="2860"/>
      <c r="AS44" s="2860"/>
      <c r="AT44" s="2860"/>
      <c r="AU44" s="2860"/>
      <c r="AV44" s="2861"/>
      <c r="AW44" s="2900" t="str">
        <f>IF(入力シート２!R55="","",入力シート２!R55)</f>
        <v/>
      </c>
      <c r="AX44" s="2901"/>
      <c r="AY44" s="2901"/>
      <c r="AZ44" s="2901"/>
      <c r="BA44" s="2901"/>
      <c r="BB44" s="2901"/>
      <c r="BC44" s="2901"/>
      <c r="BD44" s="2901"/>
      <c r="BE44" s="2901"/>
      <c r="BF44" s="2902"/>
      <c r="BG44" s="2859" t="str">
        <f>IF(入力シート２!AB55="","",入力シート２!AB55)</f>
        <v/>
      </c>
      <c r="BH44" s="2860"/>
      <c r="BI44" s="2860"/>
      <c r="BJ44" s="2860"/>
      <c r="BK44" s="2860"/>
      <c r="BL44" s="2860"/>
      <c r="BM44" s="2860"/>
      <c r="BN44" s="2860"/>
      <c r="BO44" s="2860"/>
      <c r="BP44" s="2860"/>
      <c r="BQ44" s="2860"/>
      <c r="BR44" s="2860"/>
      <c r="BS44" s="2860"/>
      <c r="BT44" s="2860"/>
      <c r="BU44" s="2860"/>
      <c r="BV44" s="2860"/>
      <c r="BW44" s="2860"/>
      <c r="BX44" s="2860"/>
      <c r="BY44" s="2860"/>
      <c r="BZ44" s="2860"/>
      <c r="CA44" s="2860"/>
      <c r="CB44" s="2860"/>
      <c r="CC44" s="2860"/>
      <c r="CD44" s="2860"/>
      <c r="CE44" s="2860"/>
      <c r="CF44" s="2860"/>
      <c r="CG44" s="2860"/>
      <c r="CH44" s="2861"/>
      <c r="CI44" s="2866" t="str">
        <f>IF(入力シート２!BD55="","",入力シート２!BD55)</f>
        <v/>
      </c>
      <c r="CJ44" s="2867"/>
      <c r="CK44" s="2866" t="str">
        <f>IF(入力シート２!BF55="","",入力シート２!BF55)</f>
        <v/>
      </c>
      <c r="CL44" s="2867"/>
      <c r="CM44" s="187"/>
      <c r="CN44" s="187"/>
      <c r="CP44" s="189" t="s">
        <v>353</v>
      </c>
      <c r="CQ44" s="190" t="e">
        <f t="shared" si="5"/>
        <v>#VALUE!</v>
      </c>
      <c r="CR44" s="190" t="e">
        <f t="shared" si="6"/>
        <v>#VALUE!</v>
      </c>
    </row>
    <row r="45" spans="1:96" ht="21" customHeight="1" x14ac:dyDescent="0.15">
      <c r="A45" s="165"/>
      <c r="B45" s="2703" t="s">
        <v>1892</v>
      </c>
      <c r="C45" s="2704"/>
      <c r="D45" s="2704"/>
      <c r="E45" s="2704"/>
      <c r="F45" s="2704"/>
      <c r="G45" s="2705"/>
      <c r="H45" s="2703" t="s">
        <v>1893</v>
      </c>
      <c r="I45" s="2704"/>
      <c r="J45" s="2704"/>
      <c r="K45" s="2704"/>
      <c r="L45" s="2704"/>
      <c r="M45" s="2705"/>
      <c r="N45" s="2703" t="s">
        <v>1084</v>
      </c>
      <c r="O45" s="2704"/>
      <c r="P45" s="2704"/>
      <c r="Q45" s="2704"/>
      <c r="R45" s="2704"/>
      <c r="S45" s="2704"/>
      <c r="T45" s="191"/>
      <c r="U45" s="166"/>
      <c r="V45" s="166"/>
      <c r="W45" s="166"/>
      <c r="X45" s="166"/>
      <c r="Y45" s="166"/>
      <c r="Z45" s="166"/>
      <c r="AA45" s="166"/>
      <c r="AB45" s="166"/>
      <c r="AC45" s="166"/>
      <c r="AD45" s="166"/>
      <c r="AE45" s="166"/>
      <c r="AF45" s="166"/>
      <c r="AG45" s="166"/>
      <c r="AH45" s="166"/>
      <c r="AI45" s="192"/>
      <c r="AJ45" s="168"/>
      <c r="AK45" s="2969"/>
      <c r="AL45" s="2970"/>
      <c r="AM45" s="2898"/>
      <c r="AN45" s="2899"/>
      <c r="AO45" s="183" t="str">
        <f>IF(入力シート２!J56="","",入力シート２!J56)</f>
        <v/>
      </c>
      <c r="AP45" s="2862" t="str">
        <f>IF(入力シート２!K56="","",入力シート２!K56)</f>
        <v/>
      </c>
      <c r="AQ45" s="2860"/>
      <c r="AR45" s="2860"/>
      <c r="AS45" s="2860"/>
      <c r="AT45" s="2860"/>
      <c r="AU45" s="2860"/>
      <c r="AV45" s="2861"/>
      <c r="AW45" s="2900" t="str">
        <f>IF(入力シート２!R56="","",入力シート２!R56)</f>
        <v/>
      </c>
      <c r="AX45" s="2901"/>
      <c r="AY45" s="2901"/>
      <c r="AZ45" s="2901"/>
      <c r="BA45" s="2901"/>
      <c r="BB45" s="2901"/>
      <c r="BC45" s="2901"/>
      <c r="BD45" s="2901"/>
      <c r="BE45" s="2901"/>
      <c r="BF45" s="2902"/>
      <c r="BG45" s="2859" t="str">
        <f>IF(入力シート２!AB56="","",入力シート２!AB56)</f>
        <v/>
      </c>
      <c r="BH45" s="2860"/>
      <c r="BI45" s="2860"/>
      <c r="BJ45" s="2860"/>
      <c r="BK45" s="2860"/>
      <c r="BL45" s="2860"/>
      <c r="BM45" s="2860"/>
      <c r="BN45" s="2860"/>
      <c r="BO45" s="2860"/>
      <c r="BP45" s="2860"/>
      <c r="BQ45" s="2860"/>
      <c r="BR45" s="2860"/>
      <c r="BS45" s="2860"/>
      <c r="BT45" s="2860"/>
      <c r="BU45" s="2860"/>
      <c r="BV45" s="2860"/>
      <c r="BW45" s="2860"/>
      <c r="BX45" s="2860"/>
      <c r="BY45" s="2860"/>
      <c r="BZ45" s="2860"/>
      <c r="CA45" s="2860"/>
      <c r="CB45" s="2860"/>
      <c r="CC45" s="2860"/>
      <c r="CD45" s="2860"/>
      <c r="CE45" s="2860"/>
      <c r="CF45" s="2860"/>
      <c r="CG45" s="2860"/>
      <c r="CH45" s="2861"/>
      <c r="CI45" s="2866" t="str">
        <f>IF(入力シート２!BD56="","",入力シート２!BD56)</f>
        <v/>
      </c>
      <c r="CJ45" s="2867"/>
      <c r="CK45" s="2866" t="str">
        <f>IF(入力シート２!BF56="","",入力シート２!BF56)</f>
        <v/>
      </c>
      <c r="CL45" s="2867"/>
      <c r="CM45" s="187"/>
      <c r="CN45" s="187"/>
      <c r="CP45" s="189" t="s">
        <v>354</v>
      </c>
      <c r="CQ45" s="190" t="e">
        <f t="shared" si="5"/>
        <v>#VALUE!</v>
      </c>
      <c r="CR45" s="190" t="e">
        <f t="shared" si="6"/>
        <v>#VALUE!</v>
      </c>
    </row>
    <row r="46" spans="1:96" ht="21" customHeight="1" x14ac:dyDescent="0.15">
      <c r="A46" s="165"/>
      <c r="B46" s="2684" t="str">
        <f>IF(入力シート!K260="","",入力シート!K260)</f>
        <v/>
      </c>
      <c r="C46" s="2685"/>
      <c r="D46" s="2685"/>
      <c r="E46" s="2685"/>
      <c r="F46" s="2685"/>
      <c r="G46" s="2686"/>
      <c r="H46" s="3097" t="str">
        <f>IF(入力シート!K269="","",入力シート!K269)</f>
        <v/>
      </c>
      <c r="I46" s="3098"/>
      <c r="J46" s="3098"/>
      <c r="K46" s="3098"/>
      <c r="L46" s="3098"/>
      <c r="M46" s="3099"/>
      <c r="N46" s="3083" t="str">
        <f>IF(B46="","-",ROUNDDOWN((B46-H46)/B46*100,1))</f>
        <v>-</v>
      </c>
      <c r="O46" s="3084"/>
      <c r="P46" s="3084"/>
      <c r="Q46" s="3084"/>
      <c r="R46" s="3084"/>
      <c r="S46" s="3084"/>
      <c r="T46" s="195"/>
      <c r="U46" s="169"/>
      <c r="V46" s="169"/>
      <c r="W46" s="169"/>
      <c r="X46" s="169"/>
      <c r="Y46" s="169"/>
      <c r="Z46" s="169"/>
      <c r="AA46" s="169"/>
      <c r="AB46" s="169"/>
      <c r="AC46" s="169"/>
      <c r="AD46" s="169"/>
      <c r="AE46" s="169"/>
      <c r="AF46" s="169"/>
      <c r="AG46" s="169"/>
      <c r="AH46" s="169"/>
      <c r="AI46" s="172"/>
      <c r="AJ46" s="168"/>
      <c r="AK46" s="2969"/>
      <c r="AL46" s="2970"/>
      <c r="AM46" s="2898"/>
      <c r="AN46" s="2899"/>
      <c r="AO46" s="183" t="str">
        <f>IF(入力シート２!J57="","",入力シート２!J57)</f>
        <v/>
      </c>
      <c r="AP46" s="2862" t="str">
        <f>IF(入力シート２!K57="","",入力シート２!K57)</f>
        <v/>
      </c>
      <c r="AQ46" s="2860"/>
      <c r="AR46" s="2860"/>
      <c r="AS46" s="2860"/>
      <c r="AT46" s="2860"/>
      <c r="AU46" s="2860"/>
      <c r="AV46" s="2861"/>
      <c r="AW46" s="2900" t="str">
        <f>IF(入力シート２!R57="","",入力シート２!R57)</f>
        <v>　</v>
      </c>
      <c r="AX46" s="2901"/>
      <c r="AY46" s="2901"/>
      <c r="AZ46" s="2901"/>
      <c r="BA46" s="2901"/>
      <c r="BB46" s="2901"/>
      <c r="BC46" s="2901"/>
      <c r="BD46" s="2901"/>
      <c r="BE46" s="2901"/>
      <c r="BF46" s="2902"/>
      <c r="BG46" s="2859" t="str">
        <f>IF(入力シート２!AB57="","",入力シート２!AB57)</f>
        <v/>
      </c>
      <c r="BH46" s="2860"/>
      <c r="BI46" s="2860"/>
      <c r="BJ46" s="2860"/>
      <c r="BK46" s="2860"/>
      <c r="BL46" s="2860"/>
      <c r="BM46" s="2860"/>
      <c r="BN46" s="2860"/>
      <c r="BO46" s="2860"/>
      <c r="BP46" s="2860"/>
      <c r="BQ46" s="2860"/>
      <c r="BR46" s="2860"/>
      <c r="BS46" s="2860"/>
      <c r="BT46" s="2860"/>
      <c r="BU46" s="2860"/>
      <c r="BV46" s="2860"/>
      <c r="BW46" s="2860"/>
      <c r="BX46" s="2860"/>
      <c r="BY46" s="2860"/>
      <c r="BZ46" s="2860"/>
      <c r="CA46" s="2860"/>
      <c r="CB46" s="2860"/>
      <c r="CC46" s="2860"/>
      <c r="CD46" s="2860"/>
      <c r="CE46" s="2860"/>
      <c r="CF46" s="2860"/>
      <c r="CG46" s="2860"/>
      <c r="CH46" s="2861"/>
      <c r="CI46" s="2866" t="str">
        <f>IF(入力シート２!BD57="","",入力シート２!BD57)</f>
        <v/>
      </c>
      <c r="CJ46" s="2867"/>
      <c r="CK46" s="2866" t="str">
        <f>IF(入力シート２!BF57="","",入力シート２!BF57)</f>
        <v/>
      </c>
      <c r="CL46" s="2867"/>
      <c r="CM46" s="187"/>
      <c r="CN46" s="187"/>
      <c r="CP46" s="189" t="s">
        <v>355</v>
      </c>
      <c r="CQ46" s="190" t="e">
        <f t="shared" si="5"/>
        <v>#VALUE!</v>
      </c>
      <c r="CR46" s="190" t="e">
        <f t="shared" si="6"/>
        <v>#VALUE!</v>
      </c>
    </row>
    <row r="47" spans="1:96" ht="21" customHeight="1" x14ac:dyDescent="0.3">
      <c r="A47" s="165"/>
      <c r="B47" s="1267" t="s">
        <v>1078</v>
      </c>
      <c r="C47" s="194"/>
      <c r="D47" s="194"/>
      <c r="E47" s="194"/>
      <c r="F47" s="193"/>
      <c r="G47" s="193"/>
      <c r="H47" s="193"/>
      <c r="I47" s="193"/>
      <c r="J47" s="193"/>
      <c r="K47" s="193"/>
      <c r="L47" s="193"/>
      <c r="M47" s="193"/>
      <c r="N47" s="193"/>
      <c r="O47" s="193"/>
      <c r="P47" s="193"/>
      <c r="Q47" s="406"/>
      <c r="R47" s="134"/>
      <c r="S47" s="134"/>
      <c r="T47" s="195"/>
      <c r="U47" s="169"/>
      <c r="V47" s="169"/>
      <c r="W47" s="169"/>
      <c r="X47" s="169"/>
      <c r="Y47" s="169"/>
      <c r="Z47" s="169"/>
      <c r="AA47" s="169"/>
      <c r="AB47" s="169"/>
      <c r="AC47" s="169"/>
      <c r="AD47" s="169"/>
      <c r="AE47" s="169"/>
      <c r="AF47" s="169"/>
      <c r="AG47" s="169"/>
      <c r="AH47" s="169"/>
      <c r="AI47" s="172"/>
      <c r="AJ47" s="168"/>
      <c r="AK47" s="2969"/>
      <c r="AL47" s="2970"/>
      <c r="AM47" s="2898"/>
      <c r="AN47" s="2899"/>
      <c r="AO47" s="183" t="str">
        <f>IF(入力シート２!J58="","",入力シート２!J58)</f>
        <v/>
      </c>
      <c r="AP47" s="2862" t="str">
        <f>IF(入力シート２!K58="","",入力シート２!K58)</f>
        <v/>
      </c>
      <c r="AQ47" s="2860"/>
      <c r="AR47" s="2860"/>
      <c r="AS47" s="2860"/>
      <c r="AT47" s="2860"/>
      <c r="AU47" s="2860"/>
      <c r="AV47" s="2861"/>
      <c r="AW47" s="2900" t="str">
        <f>IF(入力シート２!R58="","",入力シート２!R58)</f>
        <v>　</v>
      </c>
      <c r="AX47" s="2901"/>
      <c r="AY47" s="2901"/>
      <c r="AZ47" s="2901"/>
      <c r="BA47" s="2901"/>
      <c r="BB47" s="2901"/>
      <c r="BC47" s="2901"/>
      <c r="BD47" s="2901"/>
      <c r="BE47" s="2901"/>
      <c r="BF47" s="2902"/>
      <c r="BG47" s="2859" t="str">
        <f>IF(入力シート２!AB58="","",入力シート２!AB58)</f>
        <v/>
      </c>
      <c r="BH47" s="2860"/>
      <c r="BI47" s="2860"/>
      <c r="BJ47" s="2860"/>
      <c r="BK47" s="2860"/>
      <c r="BL47" s="2860"/>
      <c r="BM47" s="2860"/>
      <c r="BN47" s="2860"/>
      <c r="BO47" s="2860"/>
      <c r="BP47" s="2860"/>
      <c r="BQ47" s="2860"/>
      <c r="BR47" s="2860"/>
      <c r="BS47" s="2860"/>
      <c r="BT47" s="2860"/>
      <c r="BU47" s="2860"/>
      <c r="BV47" s="2860"/>
      <c r="BW47" s="2860"/>
      <c r="BX47" s="2860"/>
      <c r="BY47" s="2860"/>
      <c r="BZ47" s="2860"/>
      <c r="CA47" s="2860"/>
      <c r="CB47" s="2860"/>
      <c r="CC47" s="2860"/>
      <c r="CD47" s="2860"/>
      <c r="CE47" s="2860"/>
      <c r="CF47" s="2860"/>
      <c r="CG47" s="2860"/>
      <c r="CH47" s="2861"/>
      <c r="CI47" s="2866" t="str">
        <f>IF(入力シート２!BD58="","",入力シート２!BD58)</f>
        <v/>
      </c>
      <c r="CJ47" s="2867"/>
      <c r="CK47" s="2866" t="str">
        <f>IF(入力シート２!BF58="","",入力シート２!BF58)</f>
        <v/>
      </c>
      <c r="CL47" s="2867"/>
      <c r="CM47" s="187"/>
      <c r="CN47" s="187"/>
      <c r="CP47" s="189" t="s">
        <v>356</v>
      </c>
      <c r="CQ47" s="190" t="e">
        <f t="shared" si="5"/>
        <v>#VALUE!</v>
      </c>
      <c r="CR47" s="190" t="e">
        <f t="shared" si="6"/>
        <v>#VALUE!</v>
      </c>
    </row>
    <row r="48" spans="1:96" ht="21" customHeight="1" x14ac:dyDescent="0.15">
      <c r="A48" s="165"/>
      <c r="B48" s="2687" t="s">
        <v>721</v>
      </c>
      <c r="C48" s="2688"/>
      <c r="D48" s="2688"/>
      <c r="E48" s="2688"/>
      <c r="F48" s="2688"/>
      <c r="G48" s="2853"/>
      <c r="H48" s="3089" t="s">
        <v>350</v>
      </c>
      <c r="I48" s="3090"/>
      <c r="J48" s="3090"/>
      <c r="K48" s="3100"/>
      <c r="L48" s="3089" t="s">
        <v>121</v>
      </c>
      <c r="M48" s="3090"/>
      <c r="N48" s="3090"/>
      <c r="O48" s="3100"/>
      <c r="P48" s="3089" t="s">
        <v>122</v>
      </c>
      <c r="Q48" s="3090"/>
      <c r="R48" s="3090"/>
      <c r="S48" s="3090"/>
      <c r="T48" s="195"/>
      <c r="U48" s="169"/>
      <c r="V48" s="169"/>
      <c r="W48" s="169"/>
      <c r="X48" s="169"/>
      <c r="Y48" s="169"/>
      <c r="Z48" s="169"/>
      <c r="AA48" s="169"/>
      <c r="AB48" s="169"/>
      <c r="AC48" s="169"/>
      <c r="AD48" s="169"/>
      <c r="AE48" s="169"/>
      <c r="AF48" s="169"/>
      <c r="AG48" s="169"/>
      <c r="AH48" s="169"/>
      <c r="AI48" s="172"/>
      <c r="AJ48" s="168"/>
      <c r="AK48" s="2969"/>
      <c r="AL48" s="2970"/>
      <c r="AM48" s="2898"/>
      <c r="AN48" s="2899"/>
      <c r="AO48" s="183" t="str">
        <f>IF(入力シート２!J59="","",入力シート２!J59)</f>
        <v/>
      </c>
      <c r="AP48" s="2862" t="str">
        <f>IF(入力シート２!K59="","",入力シート２!K59)</f>
        <v/>
      </c>
      <c r="AQ48" s="2860"/>
      <c r="AR48" s="2860"/>
      <c r="AS48" s="2860"/>
      <c r="AT48" s="2860"/>
      <c r="AU48" s="2860"/>
      <c r="AV48" s="2861"/>
      <c r="AW48" s="2900" t="str">
        <f>IF(入力シート２!R59="","",入力シート２!R59)</f>
        <v>　</v>
      </c>
      <c r="AX48" s="2901"/>
      <c r="AY48" s="2901"/>
      <c r="AZ48" s="2901"/>
      <c r="BA48" s="2901"/>
      <c r="BB48" s="2901"/>
      <c r="BC48" s="2901"/>
      <c r="BD48" s="2901"/>
      <c r="BE48" s="2901"/>
      <c r="BF48" s="2902"/>
      <c r="BG48" s="2859" t="str">
        <f>IF(入力シート２!AB59="","",入力シート２!AB59)</f>
        <v/>
      </c>
      <c r="BH48" s="2860"/>
      <c r="BI48" s="2860"/>
      <c r="BJ48" s="2860"/>
      <c r="BK48" s="2860"/>
      <c r="BL48" s="2860"/>
      <c r="BM48" s="2860"/>
      <c r="BN48" s="2860"/>
      <c r="BO48" s="2860"/>
      <c r="BP48" s="2860"/>
      <c r="BQ48" s="2860"/>
      <c r="BR48" s="2860"/>
      <c r="BS48" s="2860"/>
      <c r="BT48" s="2860"/>
      <c r="BU48" s="2860"/>
      <c r="BV48" s="2860"/>
      <c r="BW48" s="2860"/>
      <c r="BX48" s="2860"/>
      <c r="BY48" s="2860"/>
      <c r="BZ48" s="2860"/>
      <c r="CA48" s="2860"/>
      <c r="CB48" s="2860"/>
      <c r="CC48" s="2860"/>
      <c r="CD48" s="2860"/>
      <c r="CE48" s="2860"/>
      <c r="CF48" s="2860"/>
      <c r="CG48" s="2860"/>
      <c r="CH48" s="2861"/>
      <c r="CI48" s="2866" t="str">
        <f>IF(入力シート２!BD59="","",入力シート２!BD59)</f>
        <v/>
      </c>
      <c r="CJ48" s="2867"/>
      <c r="CK48" s="2866" t="str">
        <f>IF(入力シート２!BF59="","",入力シート２!BF59)</f>
        <v/>
      </c>
      <c r="CL48" s="2867"/>
      <c r="CM48" s="187"/>
      <c r="CN48" s="187"/>
      <c r="CP48" s="189" t="s">
        <v>424</v>
      </c>
      <c r="CQ48" s="190" t="e">
        <f t="shared" si="5"/>
        <v>#VALUE!</v>
      </c>
      <c r="CR48" s="190" t="e">
        <f t="shared" si="6"/>
        <v>#VALUE!</v>
      </c>
    </row>
    <row r="49" spans="1:96" ht="21" customHeight="1" x14ac:dyDescent="0.15">
      <c r="A49" s="165"/>
      <c r="B49" s="2746"/>
      <c r="C49" s="2747"/>
      <c r="D49" s="2747"/>
      <c r="E49" s="2747"/>
      <c r="F49" s="2747"/>
      <c r="G49" s="2748"/>
      <c r="H49" s="3091"/>
      <c r="I49" s="3092"/>
      <c r="J49" s="3092"/>
      <c r="K49" s="3101"/>
      <c r="L49" s="3091"/>
      <c r="M49" s="3092"/>
      <c r="N49" s="3092"/>
      <c r="O49" s="3101"/>
      <c r="P49" s="3091"/>
      <c r="Q49" s="3092"/>
      <c r="R49" s="3092"/>
      <c r="S49" s="3092"/>
      <c r="T49" s="195"/>
      <c r="U49" s="169"/>
      <c r="V49" s="169"/>
      <c r="W49" s="169"/>
      <c r="X49" s="169"/>
      <c r="Y49" s="169"/>
      <c r="Z49" s="169"/>
      <c r="AA49" s="169"/>
      <c r="AB49" s="169"/>
      <c r="AC49" s="169"/>
      <c r="AD49" s="169"/>
      <c r="AE49" s="169"/>
      <c r="AF49" s="169"/>
      <c r="AG49" s="169"/>
      <c r="AH49" s="169"/>
      <c r="AI49" s="172"/>
      <c r="AJ49" s="169"/>
      <c r="AK49" s="2969"/>
      <c r="AL49" s="2970"/>
      <c r="AM49" s="2898"/>
      <c r="AN49" s="2899"/>
      <c r="AO49" s="183" t="str">
        <f>IF(入力シート２!J60="","",入力シート２!J60)</f>
        <v/>
      </c>
      <c r="AP49" s="2862" t="str">
        <f>IF(入力シート２!K60="","",入力シート２!K60)</f>
        <v/>
      </c>
      <c r="AQ49" s="2860"/>
      <c r="AR49" s="2860"/>
      <c r="AS49" s="2860"/>
      <c r="AT49" s="2860"/>
      <c r="AU49" s="2860"/>
      <c r="AV49" s="2861"/>
      <c r="AW49" s="2900" t="str">
        <f>IF(入力シート２!R60="","",入力シート２!R60)</f>
        <v>　</v>
      </c>
      <c r="AX49" s="2901"/>
      <c r="AY49" s="2901"/>
      <c r="AZ49" s="2901"/>
      <c r="BA49" s="2901"/>
      <c r="BB49" s="2901"/>
      <c r="BC49" s="2901"/>
      <c r="BD49" s="2901"/>
      <c r="BE49" s="2901"/>
      <c r="BF49" s="2902"/>
      <c r="BG49" s="2859" t="str">
        <f>IF(入力シート２!AB60="","",入力シート２!AB60)</f>
        <v/>
      </c>
      <c r="BH49" s="2860"/>
      <c r="BI49" s="2860"/>
      <c r="BJ49" s="2860"/>
      <c r="BK49" s="2860"/>
      <c r="BL49" s="2860"/>
      <c r="BM49" s="2860"/>
      <c r="BN49" s="2860"/>
      <c r="BO49" s="2860"/>
      <c r="BP49" s="2860"/>
      <c r="BQ49" s="2860"/>
      <c r="BR49" s="2860"/>
      <c r="BS49" s="2860"/>
      <c r="BT49" s="2860"/>
      <c r="BU49" s="2860"/>
      <c r="BV49" s="2860"/>
      <c r="BW49" s="2860"/>
      <c r="BX49" s="2860"/>
      <c r="BY49" s="2860"/>
      <c r="BZ49" s="2860"/>
      <c r="CA49" s="2860"/>
      <c r="CB49" s="2860"/>
      <c r="CC49" s="2860"/>
      <c r="CD49" s="2860"/>
      <c r="CE49" s="2860"/>
      <c r="CF49" s="2860"/>
      <c r="CG49" s="2860"/>
      <c r="CH49" s="2861"/>
      <c r="CI49" s="2866" t="str">
        <f>IF(入力シート２!BD60="","",入力シート２!BD60)</f>
        <v/>
      </c>
      <c r="CJ49" s="2867"/>
      <c r="CK49" s="2866" t="str">
        <f>IF(入力シート２!BF60="","",入力シート２!BF60)</f>
        <v/>
      </c>
      <c r="CL49" s="2867"/>
      <c r="CM49" s="187"/>
      <c r="CN49" s="187"/>
      <c r="CP49" s="189" t="s">
        <v>357</v>
      </c>
      <c r="CQ49" s="190" t="e">
        <f t="shared" si="5"/>
        <v>#VALUE!</v>
      </c>
      <c r="CR49" s="190" t="e">
        <f t="shared" si="6"/>
        <v>#VALUE!</v>
      </c>
    </row>
    <row r="50" spans="1:96" ht="21" customHeight="1" x14ac:dyDescent="0.15">
      <c r="A50" s="165"/>
      <c r="B50" s="2703" t="s">
        <v>127</v>
      </c>
      <c r="C50" s="2704"/>
      <c r="D50" s="2704"/>
      <c r="E50" s="2704"/>
      <c r="F50" s="2704"/>
      <c r="G50" s="2705"/>
      <c r="H50" s="2841">
        <f>'４-１．概略予算書（まとめ）'!C12</f>
        <v>0</v>
      </c>
      <c r="I50" s="2842"/>
      <c r="J50" s="2842"/>
      <c r="K50" s="2843"/>
      <c r="L50" s="2841">
        <f>'４-１．概略予算書（まとめ）'!D12</f>
        <v>0</v>
      </c>
      <c r="M50" s="2842"/>
      <c r="N50" s="2842"/>
      <c r="O50" s="2843"/>
      <c r="P50" s="2841">
        <f>'４-１．概略予算書（まとめ）'!E12</f>
        <v>0</v>
      </c>
      <c r="Q50" s="2842"/>
      <c r="R50" s="2842"/>
      <c r="S50" s="2842"/>
      <c r="T50" s="195"/>
      <c r="U50" s="169"/>
      <c r="V50" s="169"/>
      <c r="W50" s="169"/>
      <c r="X50" s="169"/>
      <c r="Y50" s="169"/>
      <c r="Z50" s="169"/>
      <c r="AA50" s="169"/>
      <c r="AB50" s="169"/>
      <c r="AC50" s="169"/>
      <c r="AD50" s="169"/>
      <c r="AE50" s="169"/>
      <c r="AF50" s="169"/>
      <c r="AG50" s="169"/>
      <c r="AH50" s="169"/>
      <c r="AI50" s="172"/>
      <c r="AJ50" s="169"/>
      <c r="AK50" s="2969"/>
      <c r="AL50" s="2970"/>
      <c r="AM50" s="2898"/>
      <c r="AN50" s="2899"/>
      <c r="AO50" s="183" t="str">
        <f>IF(入力シート２!J61="","",入力シート２!J61)</f>
        <v/>
      </c>
      <c r="AP50" s="2862" t="str">
        <f>IF(入力シート２!K61="","",入力シート２!K61)</f>
        <v/>
      </c>
      <c r="AQ50" s="2860"/>
      <c r="AR50" s="2860"/>
      <c r="AS50" s="2860"/>
      <c r="AT50" s="2860"/>
      <c r="AU50" s="2860"/>
      <c r="AV50" s="2861"/>
      <c r="AW50" s="2900" t="str">
        <f>IF(入力シート２!R61="","",入力シート２!R61)</f>
        <v>　</v>
      </c>
      <c r="AX50" s="2901"/>
      <c r="AY50" s="2901"/>
      <c r="AZ50" s="2901"/>
      <c r="BA50" s="2901"/>
      <c r="BB50" s="2901"/>
      <c r="BC50" s="2901"/>
      <c r="BD50" s="2901"/>
      <c r="BE50" s="2901"/>
      <c r="BF50" s="2902"/>
      <c r="BG50" s="2859" t="str">
        <f>IF(入力シート２!AB61="","",入力シート２!AB61)</f>
        <v/>
      </c>
      <c r="BH50" s="2860"/>
      <c r="BI50" s="2860"/>
      <c r="BJ50" s="2860"/>
      <c r="BK50" s="2860"/>
      <c r="BL50" s="2860"/>
      <c r="BM50" s="2860"/>
      <c r="BN50" s="2860"/>
      <c r="BO50" s="2860"/>
      <c r="BP50" s="2860"/>
      <c r="BQ50" s="2860"/>
      <c r="BR50" s="2860"/>
      <c r="BS50" s="2860"/>
      <c r="BT50" s="2860"/>
      <c r="BU50" s="2860"/>
      <c r="BV50" s="2860"/>
      <c r="BW50" s="2860"/>
      <c r="BX50" s="2860"/>
      <c r="BY50" s="2860"/>
      <c r="BZ50" s="2860"/>
      <c r="CA50" s="2860"/>
      <c r="CB50" s="2860"/>
      <c r="CC50" s="2860"/>
      <c r="CD50" s="2860"/>
      <c r="CE50" s="2860"/>
      <c r="CF50" s="2860"/>
      <c r="CG50" s="2860"/>
      <c r="CH50" s="2861"/>
      <c r="CI50" s="2866" t="str">
        <f>IF(入力シート２!BD61="","",入力シート２!BD61)</f>
        <v/>
      </c>
      <c r="CJ50" s="2867"/>
      <c r="CK50" s="2866" t="str">
        <f>IF(入力シート２!BF61="","",入力シート２!BF61)</f>
        <v/>
      </c>
      <c r="CL50" s="2867"/>
      <c r="CM50" s="187"/>
      <c r="CN50" s="187"/>
    </row>
    <row r="51" spans="1:96" ht="21" customHeight="1" x14ac:dyDescent="0.15">
      <c r="A51" s="165"/>
      <c r="B51" s="2703" t="s">
        <v>130</v>
      </c>
      <c r="C51" s="2704"/>
      <c r="D51" s="2704"/>
      <c r="E51" s="2704"/>
      <c r="F51" s="2704"/>
      <c r="G51" s="2705"/>
      <c r="H51" s="2841">
        <f>'４-１．概略予算書（まとめ）'!C13</f>
        <v>0</v>
      </c>
      <c r="I51" s="2842"/>
      <c r="J51" s="2842"/>
      <c r="K51" s="2843"/>
      <c r="L51" s="2841">
        <f>'４-１．概略予算書（まとめ）'!D13</f>
        <v>0</v>
      </c>
      <c r="M51" s="2842"/>
      <c r="N51" s="2842"/>
      <c r="O51" s="2843"/>
      <c r="P51" s="2841">
        <f>'４-１．概略予算書（まとめ）'!E13</f>
        <v>0</v>
      </c>
      <c r="Q51" s="2842"/>
      <c r="R51" s="2842"/>
      <c r="S51" s="2842"/>
      <c r="T51" s="195"/>
      <c r="U51" s="169"/>
      <c r="V51" s="169"/>
      <c r="W51" s="169"/>
      <c r="X51" s="169"/>
      <c r="Y51" s="169"/>
      <c r="Z51" s="169"/>
      <c r="AA51" s="169"/>
      <c r="AB51" s="169"/>
      <c r="AC51" s="169"/>
      <c r="AD51" s="169"/>
      <c r="AE51" s="169"/>
      <c r="AF51" s="169"/>
      <c r="AG51" s="169"/>
      <c r="AH51" s="169"/>
      <c r="AI51" s="172"/>
      <c r="AJ51" s="169"/>
      <c r="AK51" s="2969"/>
      <c r="AL51" s="2970"/>
      <c r="AM51" s="2898"/>
      <c r="AN51" s="2899"/>
      <c r="AO51" s="183" t="str">
        <f>IF(入力シート２!J62="","",入力シート２!J62)</f>
        <v/>
      </c>
      <c r="AP51" s="2862" t="str">
        <f>IF(入力シート２!K62="","",入力シート２!K62)</f>
        <v/>
      </c>
      <c r="AQ51" s="2860"/>
      <c r="AR51" s="2860"/>
      <c r="AS51" s="2860"/>
      <c r="AT51" s="2860"/>
      <c r="AU51" s="2860"/>
      <c r="AV51" s="2861"/>
      <c r="AW51" s="2900" t="str">
        <f>IF(入力シート２!R62="","",入力シート２!R62)</f>
        <v>　</v>
      </c>
      <c r="AX51" s="2901"/>
      <c r="AY51" s="2901"/>
      <c r="AZ51" s="2901"/>
      <c r="BA51" s="2901"/>
      <c r="BB51" s="2901"/>
      <c r="BC51" s="2901"/>
      <c r="BD51" s="2901"/>
      <c r="BE51" s="2901"/>
      <c r="BF51" s="2902"/>
      <c r="BG51" s="2859" t="str">
        <f>IF(入力シート２!AB62="","",入力シート２!AB62)</f>
        <v/>
      </c>
      <c r="BH51" s="2860"/>
      <c r="BI51" s="2860"/>
      <c r="BJ51" s="2860"/>
      <c r="BK51" s="2860"/>
      <c r="BL51" s="2860"/>
      <c r="BM51" s="2860"/>
      <c r="BN51" s="2860"/>
      <c r="BO51" s="2860"/>
      <c r="BP51" s="2860"/>
      <c r="BQ51" s="2860"/>
      <c r="BR51" s="2860"/>
      <c r="BS51" s="2860"/>
      <c r="BT51" s="2860"/>
      <c r="BU51" s="2860"/>
      <c r="BV51" s="2860"/>
      <c r="BW51" s="2860"/>
      <c r="BX51" s="2860"/>
      <c r="BY51" s="2860"/>
      <c r="BZ51" s="2860"/>
      <c r="CA51" s="2860"/>
      <c r="CB51" s="2860"/>
      <c r="CC51" s="2860"/>
      <c r="CD51" s="2860"/>
      <c r="CE51" s="2860"/>
      <c r="CF51" s="2860"/>
      <c r="CG51" s="2860"/>
      <c r="CH51" s="2861"/>
      <c r="CI51" s="2866" t="str">
        <f>IF(入力シート２!BD62="","",入力シート２!BD62)</f>
        <v/>
      </c>
      <c r="CJ51" s="2867"/>
      <c r="CK51" s="2866" t="str">
        <f>IF(入力シート２!BF62="","",入力シート２!BF62)</f>
        <v/>
      </c>
      <c r="CL51" s="2867"/>
      <c r="CM51" s="187"/>
      <c r="CN51" s="187"/>
    </row>
    <row r="52" spans="1:96" ht="21" customHeight="1" x14ac:dyDescent="0.15">
      <c r="A52" s="165"/>
      <c r="B52" s="2703" t="s">
        <v>132</v>
      </c>
      <c r="C52" s="2704"/>
      <c r="D52" s="2704"/>
      <c r="E52" s="2704"/>
      <c r="F52" s="2704"/>
      <c r="G52" s="2705"/>
      <c r="H52" s="2841">
        <f>'４-１．概略予算書（まとめ）'!C14</f>
        <v>0</v>
      </c>
      <c r="I52" s="2842"/>
      <c r="J52" s="2842"/>
      <c r="K52" s="2843"/>
      <c r="L52" s="2841">
        <f>'４-１．概略予算書（まとめ）'!D14</f>
        <v>0</v>
      </c>
      <c r="M52" s="2842"/>
      <c r="N52" s="2842"/>
      <c r="O52" s="2843"/>
      <c r="P52" s="2841">
        <f>'４-１．概略予算書（まとめ）'!E14</f>
        <v>0</v>
      </c>
      <c r="Q52" s="2842"/>
      <c r="R52" s="2842"/>
      <c r="S52" s="2842"/>
      <c r="T52" s="195"/>
      <c r="U52" s="169"/>
      <c r="V52" s="169"/>
      <c r="W52" s="169"/>
      <c r="X52" s="169"/>
      <c r="Y52" s="169"/>
      <c r="Z52" s="169"/>
      <c r="AA52" s="169"/>
      <c r="AB52" s="169"/>
      <c r="AC52" s="169"/>
      <c r="AD52" s="169"/>
      <c r="AE52" s="169"/>
      <c r="AF52" s="169"/>
      <c r="AG52" s="169"/>
      <c r="AH52" s="169"/>
      <c r="AI52" s="172"/>
      <c r="AJ52" s="169"/>
      <c r="AK52" s="2969"/>
      <c r="AL52" s="2970"/>
      <c r="AM52" s="2898"/>
      <c r="AN52" s="2899"/>
      <c r="AO52" s="183" t="str">
        <f>IF(入力シート２!J63="","",入力シート２!J63)</f>
        <v/>
      </c>
      <c r="AP52" s="2862" t="str">
        <f>IF(入力シート２!K63="","",入力シート２!K63)</f>
        <v/>
      </c>
      <c r="AQ52" s="2860"/>
      <c r="AR52" s="2860"/>
      <c r="AS52" s="2860"/>
      <c r="AT52" s="2860"/>
      <c r="AU52" s="2860"/>
      <c r="AV52" s="2861"/>
      <c r="AW52" s="2900" t="str">
        <f>IF(入力シート２!R63="","",入力シート２!R63)</f>
        <v>　</v>
      </c>
      <c r="AX52" s="2901"/>
      <c r="AY52" s="2901"/>
      <c r="AZ52" s="2901"/>
      <c r="BA52" s="2901"/>
      <c r="BB52" s="2901"/>
      <c r="BC52" s="2901"/>
      <c r="BD52" s="2901"/>
      <c r="BE52" s="2901"/>
      <c r="BF52" s="2902"/>
      <c r="BG52" s="2859" t="str">
        <f>IF(入力シート２!AB63="","",入力シート２!AB63)</f>
        <v/>
      </c>
      <c r="BH52" s="2860"/>
      <c r="BI52" s="2860"/>
      <c r="BJ52" s="2860"/>
      <c r="BK52" s="2860"/>
      <c r="BL52" s="2860"/>
      <c r="BM52" s="2860"/>
      <c r="BN52" s="2860"/>
      <c r="BO52" s="2860"/>
      <c r="BP52" s="2860"/>
      <c r="BQ52" s="2860"/>
      <c r="BR52" s="2860"/>
      <c r="BS52" s="2860"/>
      <c r="BT52" s="2860"/>
      <c r="BU52" s="2860"/>
      <c r="BV52" s="2860"/>
      <c r="BW52" s="2860"/>
      <c r="BX52" s="2860"/>
      <c r="BY52" s="2860"/>
      <c r="BZ52" s="2860"/>
      <c r="CA52" s="2860"/>
      <c r="CB52" s="2860"/>
      <c r="CC52" s="2860"/>
      <c r="CD52" s="2860"/>
      <c r="CE52" s="2860"/>
      <c r="CF52" s="2860"/>
      <c r="CG52" s="2860"/>
      <c r="CH52" s="2861"/>
      <c r="CI52" s="2866" t="str">
        <f>IF(入力シート２!BD63="","",入力シート２!BD63)</f>
        <v/>
      </c>
      <c r="CJ52" s="2867"/>
      <c r="CK52" s="2866" t="str">
        <f>IF(入力シート２!BF63="","",入力シート２!BF63)</f>
        <v/>
      </c>
      <c r="CL52" s="2867"/>
      <c r="CM52" s="187"/>
      <c r="CN52" s="187"/>
    </row>
    <row r="53" spans="1:96" ht="21" customHeight="1" x14ac:dyDescent="0.15">
      <c r="A53" s="165"/>
      <c r="B53" s="2703" t="s">
        <v>135</v>
      </c>
      <c r="C53" s="2704"/>
      <c r="D53" s="2704"/>
      <c r="E53" s="2704"/>
      <c r="F53" s="2704"/>
      <c r="G53" s="2705"/>
      <c r="H53" s="2841">
        <f>'４-１．概略予算書（まとめ）'!C15</f>
        <v>0</v>
      </c>
      <c r="I53" s="2842"/>
      <c r="J53" s="2842"/>
      <c r="K53" s="2843"/>
      <c r="L53" s="2841">
        <f>'４-１．概略予算書（まとめ）'!D15</f>
        <v>0</v>
      </c>
      <c r="M53" s="2842"/>
      <c r="N53" s="2842"/>
      <c r="O53" s="2843"/>
      <c r="P53" s="2841">
        <f>'４-１．概略予算書（まとめ）'!E15</f>
        <v>0</v>
      </c>
      <c r="Q53" s="2842"/>
      <c r="R53" s="2842"/>
      <c r="S53" s="2842"/>
      <c r="T53" s="195"/>
      <c r="U53" s="169"/>
      <c r="V53" s="169"/>
      <c r="W53" s="169"/>
      <c r="X53" s="169"/>
      <c r="Y53" s="169"/>
      <c r="Z53" s="169"/>
      <c r="AA53" s="169"/>
      <c r="AB53" s="169"/>
      <c r="AC53" s="169"/>
      <c r="AD53" s="169"/>
      <c r="AE53" s="169"/>
      <c r="AF53" s="169"/>
      <c r="AG53" s="169"/>
      <c r="AH53" s="169"/>
      <c r="AI53" s="172"/>
      <c r="AJ53" s="169"/>
      <c r="AK53" s="2969"/>
      <c r="AL53" s="2970"/>
      <c r="AM53" s="2898"/>
      <c r="AN53" s="2899"/>
      <c r="AO53" s="183" t="str">
        <f>IF(入力シート２!J64="","",入力シート２!J64)</f>
        <v/>
      </c>
      <c r="AP53" s="2862" t="str">
        <f>IF(入力シート２!K64="","",入力シート２!K64)</f>
        <v/>
      </c>
      <c r="AQ53" s="2860"/>
      <c r="AR53" s="2860"/>
      <c r="AS53" s="2860"/>
      <c r="AT53" s="2860"/>
      <c r="AU53" s="2860"/>
      <c r="AV53" s="2861"/>
      <c r="AW53" s="2900" t="str">
        <f>IF(入力シート２!R64="","",入力シート２!R64)</f>
        <v>　</v>
      </c>
      <c r="AX53" s="2901"/>
      <c r="AY53" s="2901"/>
      <c r="AZ53" s="2901"/>
      <c r="BA53" s="2901"/>
      <c r="BB53" s="2901"/>
      <c r="BC53" s="2901"/>
      <c r="BD53" s="2901"/>
      <c r="BE53" s="2901"/>
      <c r="BF53" s="2902"/>
      <c r="BG53" s="2859" t="str">
        <f>IF(入力シート２!AB64="","",入力シート２!AB64)</f>
        <v/>
      </c>
      <c r="BH53" s="2860"/>
      <c r="BI53" s="2860"/>
      <c r="BJ53" s="2860"/>
      <c r="BK53" s="2860"/>
      <c r="BL53" s="2860"/>
      <c r="BM53" s="2860"/>
      <c r="BN53" s="2860"/>
      <c r="BO53" s="2860"/>
      <c r="BP53" s="2860"/>
      <c r="BQ53" s="2860"/>
      <c r="BR53" s="2860"/>
      <c r="BS53" s="2860"/>
      <c r="BT53" s="2860"/>
      <c r="BU53" s="2860"/>
      <c r="BV53" s="2860"/>
      <c r="BW53" s="2860"/>
      <c r="BX53" s="2860"/>
      <c r="BY53" s="2860"/>
      <c r="BZ53" s="2860"/>
      <c r="CA53" s="2860"/>
      <c r="CB53" s="2860"/>
      <c r="CC53" s="2860"/>
      <c r="CD53" s="2860"/>
      <c r="CE53" s="2860"/>
      <c r="CF53" s="2860"/>
      <c r="CG53" s="2860"/>
      <c r="CH53" s="2861"/>
      <c r="CI53" s="2866" t="str">
        <f>IF(入力シート２!BD64="","",入力シート２!BD64)</f>
        <v/>
      </c>
      <c r="CJ53" s="2867"/>
      <c r="CK53" s="2866" t="str">
        <f>IF(入力シート２!BF64="","",入力シート２!BF64)</f>
        <v/>
      </c>
      <c r="CL53" s="2867"/>
      <c r="CM53" s="187"/>
      <c r="CN53" s="187"/>
    </row>
    <row r="54" spans="1:96" ht="21" customHeight="1" x14ac:dyDescent="0.15">
      <c r="A54" s="165"/>
      <c r="B54" s="2838" t="s">
        <v>1890</v>
      </c>
      <c r="C54" s="2839"/>
      <c r="D54" s="2839"/>
      <c r="E54" s="2839"/>
      <c r="F54" s="2839"/>
      <c r="G54" s="2840"/>
      <c r="H54" s="2844" t="str">
        <f>IF(H53=0,"-",ROUNDUP(H53/R21,0))</f>
        <v>-</v>
      </c>
      <c r="I54" s="2845"/>
      <c r="J54" s="2845"/>
      <c r="K54" s="2846"/>
      <c r="L54" s="2844" t="str">
        <f>IF(L53=0,"-",ROUNDUP(L53/R21,0))</f>
        <v>-</v>
      </c>
      <c r="M54" s="2845"/>
      <c r="N54" s="2845"/>
      <c r="O54" s="2846"/>
      <c r="P54" s="2844" t="str">
        <f>IF(P53=0,"-",ROUNDUP(P53/R21,0))</f>
        <v>-</v>
      </c>
      <c r="Q54" s="2845"/>
      <c r="R54" s="2845"/>
      <c r="S54" s="2845"/>
      <c r="T54" s="197"/>
      <c r="U54" s="169"/>
      <c r="V54" s="169"/>
      <c r="W54" s="169"/>
      <c r="X54" s="169"/>
      <c r="Y54" s="169"/>
      <c r="Z54" s="169"/>
      <c r="AA54" s="169"/>
      <c r="AB54" s="169"/>
      <c r="AC54" s="169"/>
      <c r="AD54" s="169"/>
      <c r="AE54" s="169"/>
      <c r="AF54" s="169"/>
      <c r="AG54" s="169"/>
      <c r="AH54" s="169"/>
      <c r="AI54" s="172"/>
      <c r="AJ54" s="169"/>
      <c r="AK54" s="2969"/>
      <c r="AL54" s="2970"/>
      <c r="AM54" s="2898"/>
      <c r="AN54" s="2899"/>
      <c r="AO54" s="183" t="str">
        <f>IF(入力シート２!J65="","",入力シート２!J65)</f>
        <v/>
      </c>
      <c r="AP54" s="2862" t="str">
        <f>IF(入力シート２!K65="","",入力シート２!K65)</f>
        <v/>
      </c>
      <c r="AQ54" s="2860"/>
      <c r="AR54" s="2860"/>
      <c r="AS54" s="2860"/>
      <c r="AT54" s="2860"/>
      <c r="AU54" s="2860"/>
      <c r="AV54" s="2861"/>
      <c r="AW54" s="2900" t="str">
        <f>IF(入力シート２!R65="","",入力シート２!R65)</f>
        <v>　</v>
      </c>
      <c r="AX54" s="2901"/>
      <c r="AY54" s="2901"/>
      <c r="AZ54" s="2901"/>
      <c r="BA54" s="2901"/>
      <c r="BB54" s="2901"/>
      <c r="BC54" s="2901"/>
      <c r="BD54" s="2901"/>
      <c r="BE54" s="2901"/>
      <c r="BF54" s="2902"/>
      <c r="BG54" s="2859" t="str">
        <f>IF(入力シート２!AB65="","",入力シート２!AB65)</f>
        <v/>
      </c>
      <c r="BH54" s="2860"/>
      <c r="BI54" s="2860"/>
      <c r="BJ54" s="2860"/>
      <c r="BK54" s="2860"/>
      <c r="BL54" s="2860"/>
      <c r="BM54" s="2860"/>
      <c r="BN54" s="2860"/>
      <c r="BO54" s="2860"/>
      <c r="BP54" s="2860"/>
      <c r="BQ54" s="2860"/>
      <c r="BR54" s="2860"/>
      <c r="BS54" s="2860"/>
      <c r="BT54" s="2860"/>
      <c r="BU54" s="2860"/>
      <c r="BV54" s="2860"/>
      <c r="BW54" s="2860"/>
      <c r="BX54" s="2860"/>
      <c r="BY54" s="2860"/>
      <c r="BZ54" s="2860"/>
      <c r="CA54" s="2860"/>
      <c r="CB54" s="2860"/>
      <c r="CC54" s="2860"/>
      <c r="CD54" s="2860"/>
      <c r="CE54" s="2860"/>
      <c r="CF54" s="2860"/>
      <c r="CG54" s="2860"/>
      <c r="CH54" s="2861"/>
      <c r="CI54" s="2866" t="str">
        <f>IF(入力シート２!BD65="","",入力シート２!BD65)</f>
        <v/>
      </c>
      <c r="CJ54" s="2867"/>
      <c r="CK54" s="2866" t="str">
        <f>IF(入力シート２!BF65="","",入力シート２!BF65)</f>
        <v/>
      </c>
      <c r="CL54" s="2867"/>
      <c r="CM54" s="187"/>
      <c r="CN54" s="187"/>
    </row>
    <row r="55" spans="1:96" ht="21" customHeight="1" x14ac:dyDescent="0.3">
      <c r="A55" s="165"/>
      <c r="B55" s="1268" t="s">
        <v>1079</v>
      </c>
      <c r="T55" s="197"/>
      <c r="U55" s="169"/>
      <c r="V55" s="169"/>
      <c r="W55" s="169"/>
      <c r="X55" s="169"/>
      <c r="Y55" s="169"/>
      <c r="Z55" s="169"/>
      <c r="AA55" s="169"/>
      <c r="AB55" s="169"/>
      <c r="AC55" s="169"/>
      <c r="AD55" s="169"/>
      <c r="AE55" s="169"/>
      <c r="AF55" s="169"/>
      <c r="AG55" s="169"/>
      <c r="AH55" s="169"/>
      <c r="AI55" s="172"/>
      <c r="AJ55" s="169"/>
      <c r="AK55" s="2969"/>
      <c r="AL55" s="2970"/>
      <c r="AM55" s="2793"/>
      <c r="AN55" s="2807"/>
      <c r="AO55" s="183" t="str">
        <f>IF(入力シート２!J66="","",入力シート２!J66)</f>
        <v/>
      </c>
      <c r="AP55" s="2882" t="str">
        <f>IF(入力シート２!K66="","",入力シート２!K66)</f>
        <v/>
      </c>
      <c r="AQ55" s="2883"/>
      <c r="AR55" s="2883"/>
      <c r="AS55" s="2883"/>
      <c r="AT55" s="2883"/>
      <c r="AU55" s="2883"/>
      <c r="AV55" s="2884"/>
      <c r="AW55" s="2900" t="str">
        <f>IF(入力シート２!R66="","",入力シート２!R66)</f>
        <v>　</v>
      </c>
      <c r="AX55" s="2901"/>
      <c r="AY55" s="2901"/>
      <c r="AZ55" s="2901"/>
      <c r="BA55" s="2901"/>
      <c r="BB55" s="2901"/>
      <c r="BC55" s="2901"/>
      <c r="BD55" s="2901"/>
      <c r="BE55" s="2901"/>
      <c r="BF55" s="2902"/>
      <c r="BG55" s="2859" t="str">
        <f>IF(入力シート２!AB66="","",入力シート２!AB66)</f>
        <v/>
      </c>
      <c r="BH55" s="2860"/>
      <c r="BI55" s="2860"/>
      <c r="BJ55" s="2860"/>
      <c r="BK55" s="2860"/>
      <c r="BL55" s="2860"/>
      <c r="BM55" s="2860"/>
      <c r="BN55" s="2860"/>
      <c r="BO55" s="2860"/>
      <c r="BP55" s="2860"/>
      <c r="BQ55" s="2860"/>
      <c r="BR55" s="2860"/>
      <c r="BS55" s="2860"/>
      <c r="BT55" s="2860"/>
      <c r="BU55" s="2860"/>
      <c r="BV55" s="2860"/>
      <c r="BW55" s="2860"/>
      <c r="BX55" s="2860"/>
      <c r="BY55" s="2860"/>
      <c r="BZ55" s="2860"/>
      <c r="CA55" s="2860"/>
      <c r="CB55" s="2860"/>
      <c r="CC55" s="2860"/>
      <c r="CD55" s="2860"/>
      <c r="CE55" s="2860"/>
      <c r="CF55" s="2860"/>
      <c r="CG55" s="2860"/>
      <c r="CH55" s="2861"/>
      <c r="CI55" s="2866" t="str">
        <f>IF(入力シート２!BD66="","",入力シート２!BD66)</f>
        <v/>
      </c>
      <c r="CJ55" s="2867"/>
      <c r="CK55" s="2866" t="str">
        <f>IF(入力シート２!BF66="","",入力シート２!BF66)</f>
        <v/>
      </c>
      <c r="CL55" s="2867"/>
      <c r="CM55" s="187"/>
      <c r="CN55" s="187"/>
    </row>
    <row r="56" spans="1:96" ht="21" customHeight="1" x14ac:dyDescent="0.15">
      <c r="A56" s="165"/>
      <c r="B56" s="2838" t="s">
        <v>135</v>
      </c>
      <c r="C56" s="2839"/>
      <c r="D56" s="2839"/>
      <c r="E56" s="2839"/>
      <c r="F56" s="2839"/>
      <c r="G56" s="2840"/>
      <c r="H56" s="2841">
        <f>'４-２．概略予算書（未評価技術分） '!C17</f>
        <v>0</v>
      </c>
      <c r="I56" s="2842"/>
      <c r="J56" s="2842"/>
      <c r="K56" s="2843"/>
      <c r="L56" s="2841">
        <f>'４-２．概略予算書（未評価技術分） '!D17</f>
        <v>0</v>
      </c>
      <c r="M56" s="2842"/>
      <c r="N56" s="2842"/>
      <c r="O56" s="2843"/>
      <c r="P56" s="2841">
        <f>'４-２．概略予算書（未評価技術分） '!E17</f>
        <v>0</v>
      </c>
      <c r="Q56" s="2842"/>
      <c r="R56" s="2842"/>
      <c r="S56" s="2842"/>
      <c r="T56" s="197"/>
      <c r="U56" s="169"/>
      <c r="V56" s="169"/>
      <c r="W56" s="169"/>
      <c r="X56" s="169"/>
      <c r="Y56" s="169"/>
      <c r="Z56" s="169"/>
      <c r="AA56" s="169"/>
      <c r="AB56" s="169"/>
      <c r="AC56" s="169"/>
      <c r="AD56" s="169"/>
      <c r="AE56" s="169"/>
      <c r="AF56" s="169"/>
      <c r="AG56" s="169"/>
      <c r="AH56" s="169"/>
      <c r="AI56" s="172"/>
      <c r="AJ56" s="169"/>
      <c r="AK56" s="2969"/>
      <c r="AL56" s="2970"/>
      <c r="AM56" s="2792" t="s">
        <v>412</v>
      </c>
      <c r="AN56" s="2800" t="s">
        <v>128</v>
      </c>
      <c r="AO56" s="182" t="str">
        <f>IF(入力シート２!J67="","",入力シート２!J67)</f>
        <v/>
      </c>
      <c r="AP56" s="2868" t="str">
        <f>IF(入力シート２!K67="","",入力シート２!K67)</f>
        <v/>
      </c>
      <c r="AQ56" s="2869"/>
      <c r="AR56" s="2869"/>
      <c r="AS56" s="2869"/>
      <c r="AT56" s="2869"/>
      <c r="AU56" s="2869"/>
      <c r="AV56" s="2870"/>
      <c r="AW56" s="2871" t="str">
        <f>IF(入力シート２!R67="","",入力シート２!R67)</f>
        <v/>
      </c>
      <c r="AX56" s="2872"/>
      <c r="AY56" s="2872"/>
      <c r="AZ56" s="2872"/>
      <c r="BA56" s="2872"/>
      <c r="BB56" s="2872"/>
      <c r="BC56" s="2872"/>
      <c r="BD56" s="2872"/>
      <c r="BE56" s="2872"/>
      <c r="BF56" s="2873"/>
      <c r="BG56" s="2871" t="str">
        <f>IF(入力シート２!AB67="","",入力シート２!AB67)</f>
        <v/>
      </c>
      <c r="BH56" s="2872"/>
      <c r="BI56" s="2872"/>
      <c r="BJ56" s="2872"/>
      <c r="BK56" s="2872"/>
      <c r="BL56" s="2872"/>
      <c r="BM56" s="2872"/>
      <c r="BN56" s="2872"/>
      <c r="BO56" s="2872"/>
      <c r="BP56" s="2872"/>
      <c r="BQ56" s="2872"/>
      <c r="BR56" s="2872"/>
      <c r="BS56" s="2872"/>
      <c r="BT56" s="2872"/>
      <c r="BU56" s="2872"/>
      <c r="BV56" s="2872"/>
      <c r="BW56" s="2872"/>
      <c r="BX56" s="2872"/>
      <c r="BY56" s="2872"/>
      <c r="BZ56" s="2872"/>
      <c r="CA56" s="2872"/>
      <c r="CB56" s="2872"/>
      <c r="CC56" s="2872"/>
      <c r="CD56" s="2872"/>
      <c r="CE56" s="2872"/>
      <c r="CF56" s="2872"/>
      <c r="CG56" s="2872"/>
      <c r="CH56" s="2873"/>
      <c r="CI56" s="2863" t="str">
        <f>IF(入力シート２!BD67="","",入力シート２!BD67)</f>
        <v/>
      </c>
      <c r="CJ56" s="2864"/>
      <c r="CK56" s="2863" t="str">
        <f>IF(入力シート２!BF67="","",入力シート２!BF67)</f>
        <v/>
      </c>
      <c r="CL56" s="2864"/>
      <c r="CM56" s="187"/>
      <c r="CN56" s="187"/>
    </row>
    <row r="57" spans="1:96" ht="21" customHeight="1" x14ac:dyDescent="0.3">
      <c r="A57" s="165"/>
      <c r="B57" s="1269" t="s">
        <v>1080</v>
      </c>
      <c r="C57" s="196"/>
      <c r="D57" s="196"/>
      <c r="E57" s="196"/>
      <c r="F57" s="196"/>
      <c r="G57" s="196"/>
      <c r="H57" s="196"/>
      <c r="I57" s="196"/>
      <c r="J57" s="196"/>
      <c r="K57" s="196"/>
      <c r="L57" s="196"/>
      <c r="M57" s="196"/>
      <c r="N57" s="196"/>
      <c r="O57" s="196"/>
      <c r="P57" s="196"/>
      <c r="Q57" s="196"/>
      <c r="R57" s="196"/>
      <c r="S57" s="196"/>
      <c r="T57" s="197"/>
      <c r="U57" s="169"/>
      <c r="V57" s="169"/>
      <c r="W57" s="169"/>
      <c r="X57" s="169"/>
      <c r="Y57" s="169"/>
      <c r="Z57" s="169"/>
      <c r="AA57" s="169"/>
      <c r="AB57" s="169"/>
      <c r="AC57" s="169"/>
      <c r="AD57" s="169"/>
      <c r="AE57" s="169"/>
      <c r="AF57" s="169"/>
      <c r="AG57" s="169"/>
      <c r="AH57" s="169"/>
      <c r="AI57" s="172"/>
      <c r="AJ57" s="169"/>
      <c r="AK57" s="2969"/>
      <c r="AL57" s="2970"/>
      <c r="AM57" s="2898"/>
      <c r="AN57" s="2801"/>
      <c r="AO57" s="183" t="str">
        <f>IF(入力シート２!J68="","",入力シート２!J68)</f>
        <v/>
      </c>
      <c r="AP57" s="2862" t="str">
        <f>IF(入力シート２!K68="","",入力シート２!K68)</f>
        <v/>
      </c>
      <c r="AQ57" s="2860"/>
      <c r="AR57" s="2860"/>
      <c r="AS57" s="2860"/>
      <c r="AT57" s="2860"/>
      <c r="AU57" s="2860"/>
      <c r="AV57" s="2861"/>
      <c r="AW57" s="2859" t="str">
        <f>IF(入力シート２!R68="","",入力シート２!R68)</f>
        <v/>
      </c>
      <c r="AX57" s="2860"/>
      <c r="AY57" s="2860"/>
      <c r="AZ57" s="2860"/>
      <c r="BA57" s="2860"/>
      <c r="BB57" s="2860"/>
      <c r="BC57" s="2860"/>
      <c r="BD57" s="2860"/>
      <c r="BE57" s="2860"/>
      <c r="BF57" s="2861"/>
      <c r="BG57" s="2859" t="str">
        <f>IF(入力シート２!AB68="","",入力シート２!AB68)</f>
        <v/>
      </c>
      <c r="BH57" s="2860"/>
      <c r="BI57" s="2860"/>
      <c r="BJ57" s="2860"/>
      <c r="BK57" s="2860"/>
      <c r="BL57" s="2860"/>
      <c r="BM57" s="2860"/>
      <c r="BN57" s="2860"/>
      <c r="BO57" s="2860"/>
      <c r="BP57" s="2860"/>
      <c r="BQ57" s="2860"/>
      <c r="BR57" s="2860"/>
      <c r="BS57" s="2860"/>
      <c r="BT57" s="2860"/>
      <c r="BU57" s="2860"/>
      <c r="BV57" s="2860"/>
      <c r="BW57" s="2860"/>
      <c r="BX57" s="2860"/>
      <c r="BY57" s="2860"/>
      <c r="BZ57" s="2860"/>
      <c r="CA57" s="2860"/>
      <c r="CB57" s="2860"/>
      <c r="CC57" s="2860"/>
      <c r="CD57" s="2860"/>
      <c r="CE57" s="2860"/>
      <c r="CF57" s="2860"/>
      <c r="CG57" s="2860"/>
      <c r="CH57" s="2861"/>
      <c r="CI57" s="2866" t="str">
        <f>IF(入力シート２!BD68="","",入力シート２!BD68)</f>
        <v/>
      </c>
      <c r="CJ57" s="2867"/>
      <c r="CK57" s="2866" t="str">
        <f>IF(入力シート２!BF68="","",入力シート２!BF68)</f>
        <v/>
      </c>
      <c r="CL57" s="2867"/>
      <c r="CM57" s="187"/>
      <c r="CN57" s="187"/>
    </row>
    <row r="58" spans="1:96" ht="21" customHeight="1" x14ac:dyDescent="0.15">
      <c r="A58" s="165"/>
      <c r="B58" s="2687" t="s">
        <v>24</v>
      </c>
      <c r="C58" s="2688"/>
      <c r="D58" s="2688"/>
      <c r="E58" s="2688"/>
      <c r="F58" s="2688"/>
      <c r="G58" s="2688"/>
      <c r="H58" s="2688"/>
      <c r="I58" s="2688"/>
      <c r="J58" s="2853"/>
      <c r="K58" s="2857" t="s">
        <v>25</v>
      </c>
      <c r="L58" s="2858"/>
      <c r="M58" s="2858"/>
      <c r="N58" s="2858"/>
      <c r="O58" s="2858"/>
      <c r="P58" s="2858"/>
      <c r="Q58" s="2858"/>
      <c r="R58" s="2858"/>
      <c r="S58" s="2858"/>
      <c r="T58" s="197"/>
      <c r="U58" s="169"/>
      <c r="V58" s="169"/>
      <c r="W58" s="169"/>
      <c r="X58" s="169"/>
      <c r="Y58" s="169"/>
      <c r="Z58" s="169"/>
      <c r="AA58" s="169"/>
      <c r="AB58" s="169"/>
      <c r="AC58" s="169"/>
      <c r="AD58" s="169"/>
      <c r="AE58" s="169"/>
      <c r="AF58" s="169"/>
      <c r="AG58" s="169"/>
      <c r="AH58" s="169"/>
      <c r="AI58" s="172"/>
      <c r="AJ58" s="168"/>
      <c r="AK58" s="2969"/>
      <c r="AL58" s="2970"/>
      <c r="AM58" s="2793"/>
      <c r="AN58" s="2802"/>
      <c r="AO58" s="199" t="str">
        <f>IF(入力シート２!J69="","",入力シート２!J69)</f>
        <v/>
      </c>
      <c r="AP58" s="2882" t="str">
        <f>IF(入力シート２!K69="","",入力シート２!K69)</f>
        <v/>
      </c>
      <c r="AQ58" s="2883"/>
      <c r="AR58" s="2883"/>
      <c r="AS58" s="2883"/>
      <c r="AT58" s="2883"/>
      <c r="AU58" s="2883"/>
      <c r="AV58" s="2884"/>
      <c r="AW58" s="2879" t="str">
        <f>IF(入力シート２!R69="","",入力シート２!R69)</f>
        <v/>
      </c>
      <c r="AX58" s="2880"/>
      <c r="AY58" s="2880"/>
      <c r="AZ58" s="2880"/>
      <c r="BA58" s="2880"/>
      <c r="BB58" s="2880"/>
      <c r="BC58" s="2880"/>
      <c r="BD58" s="2880"/>
      <c r="BE58" s="2880"/>
      <c r="BF58" s="2881"/>
      <c r="BG58" s="2879" t="str">
        <f>IF(入力シート２!AB69="","",入力シート２!AB69)</f>
        <v/>
      </c>
      <c r="BH58" s="2880"/>
      <c r="BI58" s="2880"/>
      <c r="BJ58" s="2880"/>
      <c r="BK58" s="2880"/>
      <c r="BL58" s="2880"/>
      <c r="BM58" s="2880"/>
      <c r="BN58" s="2880"/>
      <c r="BO58" s="2880"/>
      <c r="BP58" s="2880"/>
      <c r="BQ58" s="2880"/>
      <c r="BR58" s="2880"/>
      <c r="BS58" s="2880"/>
      <c r="BT58" s="2880"/>
      <c r="BU58" s="2880"/>
      <c r="BV58" s="2880"/>
      <c r="BW58" s="2880"/>
      <c r="BX58" s="2880"/>
      <c r="BY58" s="2880"/>
      <c r="BZ58" s="2880"/>
      <c r="CA58" s="2880"/>
      <c r="CB58" s="2880"/>
      <c r="CC58" s="2880"/>
      <c r="CD58" s="2880"/>
      <c r="CE58" s="2880"/>
      <c r="CF58" s="2880"/>
      <c r="CG58" s="2880"/>
      <c r="CH58" s="2881"/>
      <c r="CI58" s="2906" t="str">
        <f>IF(入力シート２!BD69="","",入力シート２!BD69)</f>
        <v/>
      </c>
      <c r="CJ58" s="2907"/>
      <c r="CK58" s="2906" t="str">
        <f>IF(入力シート２!BF69="","",入力シート２!BF69)</f>
        <v/>
      </c>
      <c r="CL58" s="2907"/>
      <c r="CM58" s="187"/>
      <c r="CN58" s="187"/>
    </row>
    <row r="59" spans="1:96" ht="21" customHeight="1" x14ac:dyDescent="0.15">
      <c r="A59" s="165"/>
      <c r="B59" s="2854" t="s">
        <v>1891</v>
      </c>
      <c r="C59" s="2855"/>
      <c r="D59" s="2855"/>
      <c r="E59" s="2855"/>
      <c r="F59" s="2855"/>
      <c r="G59" s="2855"/>
      <c r="H59" s="2855"/>
      <c r="I59" s="2855"/>
      <c r="J59" s="2856"/>
      <c r="K59" s="2854" t="s">
        <v>1891</v>
      </c>
      <c r="L59" s="2855"/>
      <c r="M59" s="2855"/>
      <c r="N59" s="2855"/>
      <c r="O59" s="2855"/>
      <c r="P59" s="2855"/>
      <c r="Q59" s="2855"/>
      <c r="R59" s="2855"/>
      <c r="S59" s="2856"/>
      <c r="T59" s="2979" t="s">
        <v>722</v>
      </c>
      <c r="U59" s="2979"/>
      <c r="V59" s="2979"/>
      <c r="W59" s="2979"/>
      <c r="X59" s="2979"/>
      <c r="Y59" s="2979"/>
      <c r="Z59" s="2979"/>
      <c r="AA59" s="2979"/>
      <c r="AB59" s="2979"/>
      <c r="AC59" s="2976" t="str">
        <f>IF(AND(S40&gt;=50,S38&gt;=100),"『ＺＥＢ』",IF(AND(S40&gt;=50,S38&gt;=75),"Nearly ＺＥＢ",IF(AND(S40&gt;=50,S38&gt;=50),"ＺＥＢ Ready",IF(AND(S40&gt;=30,S38&gt;=30),"ZEB Oriented",""))))</f>
        <v>『ＺＥＢ』</v>
      </c>
      <c r="AD59" s="2976"/>
      <c r="AE59" s="2976"/>
      <c r="AF59" s="2976"/>
      <c r="AG59" s="2976"/>
      <c r="AH59" s="2976"/>
      <c r="AI59" s="2976"/>
      <c r="AJ59" s="168"/>
      <c r="AK59" s="2969"/>
      <c r="AL59" s="2970"/>
      <c r="AM59" s="2792" t="s">
        <v>246</v>
      </c>
      <c r="AN59" s="2800" t="s">
        <v>136</v>
      </c>
      <c r="AO59" s="182" t="str">
        <f>IF(入力シート２!J70="","",入力シート２!J70)</f>
        <v/>
      </c>
      <c r="AP59" s="2868" t="str">
        <f>IF(入力シート２!K70="","",入力シート２!K70)</f>
        <v/>
      </c>
      <c r="AQ59" s="2869"/>
      <c r="AR59" s="2869"/>
      <c r="AS59" s="2869"/>
      <c r="AT59" s="2869"/>
      <c r="AU59" s="2869"/>
      <c r="AV59" s="2870"/>
      <c r="AW59" s="2871" t="str">
        <f>IF(入力シート２!R70="","",入力シート２!R70)</f>
        <v/>
      </c>
      <c r="AX59" s="2872"/>
      <c r="AY59" s="2872"/>
      <c r="AZ59" s="2872"/>
      <c r="BA59" s="2872"/>
      <c r="BB59" s="2872"/>
      <c r="BC59" s="2872"/>
      <c r="BD59" s="2872"/>
      <c r="BE59" s="2872"/>
      <c r="BF59" s="2873"/>
      <c r="BG59" s="2871" t="str">
        <f>IF(入力シート２!AB70="","",入力シート２!AB70)</f>
        <v/>
      </c>
      <c r="BH59" s="2872"/>
      <c r="BI59" s="2872"/>
      <c r="BJ59" s="2872"/>
      <c r="BK59" s="2872"/>
      <c r="BL59" s="2872"/>
      <c r="BM59" s="2872"/>
      <c r="BN59" s="2872"/>
      <c r="BO59" s="2872"/>
      <c r="BP59" s="2872"/>
      <c r="BQ59" s="2872"/>
      <c r="BR59" s="2872"/>
      <c r="BS59" s="2872"/>
      <c r="BT59" s="2872"/>
      <c r="BU59" s="2872"/>
      <c r="BV59" s="2872"/>
      <c r="BW59" s="2872"/>
      <c r="BX59" s="2872"/>
      <c r="BY59" s="2872"/>
      <c r="BZ59" s="2872"/>
      <c r="CA59" s="2872"/>
      <c r="CB59" s="2872"/>
      <c r="CC59" s="2872"/>
      <c r="CD59" s="2872"/>
      <c r="CE59" s="2872"/>
      <c r="CF59" s="2872"/>
      <c r="CG59" s="2872"/>
      <c r="CH59" s="2873"/>
      <c r="CI59" s="2863" t="str">
        <f>IF(入力シート２!BD70="","",入力シート２!BD70)</f>
        <v/>
      </c>
      <c r="CJ59" s="2864"/>
      <c r="CK59" s="2863" t="str">
        <f>IF(入力シート２!BF70="","",入力シート２!BF70)</f>
        <v/>
      </c>
      <c r="CL59" s="2864"/>
      <c r="CM59" s="187"/>
      <c r="CN59" s="752"/>
    </row>
    <row r="60" spans="1:96" ht="21" customHeight="1" x14ac:dyDescent="0.15">
      <c r="A60" s="165"/>
      <c r="B60" s="3074" t="str">
        <f>IF(H53=0,"-",ROUNDUP((H53-H56)/P38*1000,0))</f>
        <v>-</v>
      </c>
      <c r="C60" s="3075"/>
      <c r="D60" s="3075"/>
      <c r="E60" s="3075"/>
      <c r="F60" s="3075"/>
      <c r="G60" s="3075"/>
      <c r="H60" s="3075"/>
      <c r="I60" s="3075"/>
      <c r="J60" s="3076"/>
      <c r="K60" s="3077" t="str">
        <f>IF(L53=0,"-",ROUNDUP((L53-L56)/P38*1000,0))</f>
        <v>-</v>
      </c>
      <c r="L60" s="3078"/>
      <c r="M60" s="3078"/>
      <c r="N60" s="3078"/>
      <c r="O60" s="3078"/>
      <c r="P60" s="3078"/>
      <c r="Q60" s="3078"/>
      <c r="R60" s="3078"/>
      <c r="S60" s="3079"/>
      <c r="T60" s="2703" t="s">
        <v>724</v>
      </c>
      <c r="U60" s="2704"/>
      <c r="V60" s="2704"/>
      <c r="W60" s="2704"/>
      <c r="X60" s="2705"/>
      <c r="Y60" s="2977" t="str">
        <f>S40</f>
        <v>-</v>
      </c>
      <c r="Z60" s="2978"/>
      <c r="AA60" s="2978"/>
      <c r="AB60" s="176" t="s">
        <v>723</v>
      </c>
      <c r="AC60" s="2703" t="s">
        <v>725</v>
      </c>
      <c r="AD60" s="2704"/>
      <c r="AE60" s="2704"/>
      <c r="AF60" s="2705"/>
      <c r="AG60" s="2977" t="str">
        <f>IF(S38="-","-",S38-S40)</f>
        <v>-</v>
      </c>
      <c r="AH60" s="2978"/>
      <c r="AI60" s="176" t="s">
        <v>723</v>
      </c>
      <c r="AJ60" s="168"/>
      <c r="AK60" s="2969"/>
      <c r="AL60" s="2970"/>
      <c r="AM60" s="2898"/>
      <c r="AN60" s="2801"/>
      <c r="AO60" s="183" t="str">
        <f>IF(入力シート２!J71="","",入力シート２!J71)</f>
        <v/>
      </c>
      <c r="AP60" s="2862" t="str">
        <f>IF(入力シート２!K71="","",入力シート２!K71)</f>
        <v/>
      </c>
      <c r="AQ60" s="2860"/>
      <c r="AR60" s="2860"/>
      <c r="AS60" s="2860"/>
      <c r="AT60" s="2860"/>
      <c r="AU60" s="2860"/>
      <c r="AV60" s="2861"/>
      <c r="AW60" s="2859" t="str">
        <f>IF(入力シート２!R71="","",入力シート２!R71)</f>
        <v/>
      </c>
      <c r="AX60" s="2860"/>
      <c r="AY60" s="2860"/>
      <c r="AZ60" s="2860"/>
      <c r="BA60" s="2860"/>
      <c r="BB60" s="2860"/>
      <c r="BC60" s="2860"/>
      <c r="BD60" s="2860"/>
      <c r="BE60" s="2860"/>
      <c r="BF60" s="2861"/>
      <c r="BG60" s="2859" t="str">
        <f>IF(入力シート２!AB71="","",入力シート２!AB71)</f>
        <v/>
      </c>
      <c r="BH60" s="2860"/>
      <c r="BI60" s="2860"/>
      <c r="BJ60" s="2860"/>
      <c r="BK60" s="2860"/>
      <c r="BL60" s="2860"/>
      <c r="BM60" s="2860"/>
      <c r="BN60" s="2860"/>
      <c r="BO60" s="2860"/>
      <c r="BP60" s="2860"/>
      <c r="BQ60" s="2860"/>
      <c r="BR60" s="2860"/>
      <c r="BS60" s="2860"/>
      <c r="BT60" s="2860"/>
      <c r="BU60" s="2860"/>
      <c r="BV60" s="2860"/>
      <c r="BW60" s="2860"/>
      <c r="BX60" s="2860"/>
      <c r="BY60" s="2860"/>
      <c r="BZ60" s="2860"/>
      <c r="CA60" s="2860"/>
      <c r="CB60" s="2860"/>
      <c r="CC60" s="2860"/>
      <c r="CD60" s="2860"/>
      <c r="CE60" s="2860"/>
      <c r="CF60" s="2860"/>
      <c r="CG60" s="2860"/>
      <c r="CH60" s="2861"/>
      <c r="CI60" s="2866" t="str">
        <f>IF(入力シート２!BD71="","",入力シート２!BD71)</f>
        <v/>
      </c>
      <c r="CJ60" s="2867"/>
      <c r="CK60" s="2866" t="str">
        <f>IF(入力シート２!BF71="","",入力シート２!BF71)</f>
        <v/>
      </c>
      <c r="CL60" s="2867"/>
      <c r="CM60" s="187"/>
      <c r="CN60" s="752"/>
    </row>
    <row r="61" spans="1:96" ht="21" customHeight="1" x14ac:dyDescent="0.3">
      <c r="A61" s="165"/>
      <c r="B61" s="1269" t="s">
        <v>849</v>
      </c>
      <c r="C61" s="169"/>
      <c r="D61" s="169"/>
      <c r="E61" s="169"/>
      <c r="F61" s="169"/>
      <c r="G61" s="169"/>
      <c r="H61" s="169"/>
      <c r="I61" s="169"/>
      <c r="J61" s="169"/>
      <c r="K61" s="169"/>
      <c r="L61" s="169"/>
      <c r="M61" s="169"/>
      <c r="N61" s="169"/>
      <c r="O61" s="169"/>
      <c r="P61" s="169"/>
      <c r="Q61" s="169"/>
      <c r="R61" s="169"/>
      <c r="S61" s="169"/>
      <c r="T61" s="169"/>
      <c r="U61" s="169"/>
      <c r="V61" s="169"/>
      <c r="W61" s="169"/>
      <c r="X61" s="169"/>
      <c r="Y61" s="866"/>
      <c r="Z61" s="169"/>
      <c r="AA61" s="169"/>
      <c r="AB61" s="169"/>
      <c r="AC61" s="169"/>
      <c r="AD61" s="169"/>
      <c r="AE61" s="169"/>
      <c r="AF61" s="169"/>
      <c r="AG61" s="169"/>
      <c r="AH61" s="169"/>
      <c r="AI61" s="169"/>
      <c r="AJ61" s="168"/>
      <c r="AK61" s="2969"/>
      <c r="AL61" s="2970"/>
      <c r="AM61" s="2898"/>
      <c r="AN61" s="2801"/>
      <c r="AO61" s="183" t="str">
        <f>IF(入力シート２!J72="","",入力シート２!J72)</f>
        <v/>
      </c>
      <c r="AP61" s="2862" t="str">
        <f>IF(入力シート２!K72="","",入力シート２!K72)</f>
        <v/>
      </c>
      <c r="AQ61" s="2860"/>
      <c r="AR61" s="2860"/>
      <c r="AS61" s="2860"/>
      <c r="AT61" s="2860"/>
      <c r="AU61" s="2860"/>
      <c r="AV61" s="2861"/>
      <c r="AW61" s="2859" t="str">
        <f>IF(入力シート２!R72="","",入力シート２!R72)</f>
        <v/>
      </c>
      <c r="AX61" s="2860"/>
      <c r="AY61" s="2860"/>
      <c r="AZ61" s="2860"/>
      <c r="BA61" s="2860"/>
      <c r="BB61" s="2860"/>
      <c r="BC61" s="2860"/>
      <c r="BD61" s="2860"/>
      <c r="BE61" s="2860"/>
      <c r="BF61" s="2861"/>
      <c r="BG61" s="2859" t="str">
        <f>IF(入力シート２!AB72="","",入力シート２!AB72)</f>
        <v/>
      </c>
      <c r="BH61" s="2860"/>
      <c r="BI61" s="2860"/>
      <c r="BJ61" s="2860"/>
      <c r="BK61" s="2860"/>
      <c r="BL61" s="2860"/>
      <c r="BM61" s="2860"/>
      <c r="BN61" s="2860"/>
      <c r="BO61" s="2860"/>
      <c r="BP61" s="2860"/>
      <c r="BQ61" s="2860"/>
      <c r="BR61" s="2860"/>
      <c r="BS61" s="2860"/>
      <c r="BT61" s="2860"/>
      <c r="BU61" s="2860"/>
      <c r="BV61" s="2860"/>
      <c r="BW61" s="2860"/>
      <c r="BX61" s="2860"/>
      <c r="BY61" s="2860"/>
      <c r="BZ61" s="2860"/>
      <c r="CA61" s="2860"/>
      <c r="CB61" s="2860"/>
      <c r="CC61" s="2860"/>
      <c r="CD61" s="2860"/>
      <c r="CE61" s="2860"/>
      <c r="CF61" s="2860"/>
      <c r="CG61" s="2860"/>
      <c r="CH61" s="2861"/>
      <c r="CI61" s="2866" t="str">
        <f>IF(入力シート２!BD72="","",入力シート２!BD72)</f>
        <v/>
      </c>
      <c r="CJ61" s="2867"/>
      <c r="CK61" s="2866" t="str">
        <f>IF(入力シート２!BF72="","",入力シート２!BF72)</f>
        <v/>
      </c>
      <c r="CL61" s="2867"/>
      <c r="CM61" s="187"/>
      <c r="CN61" s="752"/>
    </row>
    <row r="62" spans="1:96" ht="21" customHeight="1" x14ac:dyDescent="0.15">
      <c r="A62" s="165"/>
      <c r="B62" s="2835" t="s">
        <v>1883</v>
      </c>
      <c r="C62" s="2836"/>
      <c r="D62" s="2836"/>
      <c r="E62" s="2836"/>
      <c r="F62" s="2837"/>
      <c r="G62" s="2847" t="str">
        <f>IF(入力シート２!G5="","",入力シート２!G5)</f>
        <v/>
      </c>
      <c r="H62" s="2848"/>
      <c r="I62" s="2849"/>
      <c r="J62" s="2850" t="s">
        <v>1884</v>
      </c>
      <c r="K62" s="2851"/>
      <c r="L62" s="2851"/>
      <c r="M62" s="2851"/>
      <c r="N62" s="2852"/>
      <c r="O62" s="2847" t="str">
        <f>IF(入力シート２!O5="","",入力シート２!O5)</f>
        <v/>
      </c>
      <c r="P62" s="2848"/>
      <c r="Q62" s="2849"/>
      <c r="R62" s="3065" t="s">
        <v>1885</v>
      </c>
      <c r="S62" s="3066"/>
      <c r="T62" s="3066"/>
      <c r="U62" s="3066"/>
      <c r="V62" s="3067"/>
      <c r="W62" s="2847" t="str">
        <f>IF(入力シート２!W5="","",入力シート２!W5)</f>
        <v/>
      </c>
      <c r="X62" s="2848"/>
      <c r="Y62" s="2849"/>
      <c r="Z62" s="1376"/>
      <c r="AA62" s="193"/>
      <c r="AB62" s="1378"/>
      <c r="AC62" s="1378"/>
      <c r="AD62" s="1378"/>
      <c r="AE62" s="1378"/>
      <c r="AF62" s="1378"/>
      <c r="AG62" s="1377"/>
      <c r="AH62" s="1377"/>
      <c r="AI62" s="1378"/>
      <c r="AJ62" s="168"/>
      <c r="AK62" s="2969"/>
      <c r="AL62" s="2970"/>
      <c r="AM62" s="2898"/>
      <c r="AN62" s="2801"/>
      <c r="AO62" s="183" t="str">
        <f>IF(入力シート２!J73="","",入力シート２!J73)</f>
        <v/>
      </c>
      <c r="AP62" s="2862" t="str">
        <f>IF(入力シート２!K73="","",入力シート２!K73)</f>
        <v/>
      </c>
      <c r="AQ62" s="2860"/>
      <c r="AR62" s="2860"/>
      <c r="AS62" s="2860"/>
      <c r="AT62" s="2860"/>
      <c r="AU62" s="2860"/>
      <c r="AV62" s="2861"/>
      <c r="AW62" s="2859" t="str">
        <f>IF(入力シート２!R73="","",入力シート２!R73)</f>
        <v/>
      </c>
      <c r="AX62" s="2860"/>
      <c r="AY62" s="2860"/>
      <c r="AZ62" s="2860"/>
      <c r="BA62" s="2860"/>
      <c r="BB62" s="2860"/>
      <c r="BC62" s="2860"/>
      <c r="BD62" s="2860"/>
      <c r="BE62" s="2860"/>
      <c r="BF62" s="2861"/>
      <c r="BG62" s="2859" t="str">
        <f>IF(入力シート２!AB73="","",入力シート２!AB73)</f>
        <v/>
      </c>
      <c r="BH62" s="2860"/>
      <c r="BI62" s="2860"/>
      <c r="BJ62" s="2860"/>
      <c r="BK62" s="2860"/>
      <c r="BL62" s="2860"/>
      <c r="BM62" s="2860"/>
      <c r="BN62" s="2860"/>
      <c r="BO62" s="2860"/>
      <c r="BP62" s="2860"/>
      <c r="BQ62" s="2860"/>
      <c r="BR62" s="2860"/>
      <c r="BS62" s="2860"/>
      <c r="BT62" s="2860"/>
      <c r="BU62" s="2860"/>
      <c r="BV62" s="2860"/>
      <c r="BW62" s="2860"/>
      <c r="BX62" s="2860"/>
      <c r="BY62" s="2860"/>
      <c r="BZ62" s="2860"/>
      <c r="CA62" s="2860"/>
      <c r="CB62" s="2860"/>
      <c r="CC62" s="2860"/>
      <c r="CD62" s="2860"/>
      <c r="CE62" s="2860"/>
      <c r="CF62" s="2860"/>
      <c r="CG62" s="2860"/>
      <c r="CH62" s="2861"/>
      <c r="CI62" s="2866" t="str">
        <f>IF(入力シート２!BD73="","",入力シート２!BD73)</f>
        <v/>
      </c>
      <c r="CJ62" s="2867"/>
      <c r="CK62" s="2866" t="str">
        <f>IF(入力シート２!BF73="","",入力シート２!BF73)</f>
        <v/>
      </c>
      <c r="CL62" s="2867"/>
      <c r="CM62" s="187"/>
      <c r="CN62" s="752"/>
    </row>
    <row r="63" spans="1:96" ht="21" customHeight="1" x14ac:dyDescent="0.3">
      <c r="A63" s="165"/>
      <c r="B63" s="1270" t="s">
        <v>1513</v>
      </c>
      <c r="C63" s="200"/>
      <c r="D63" s="200"/>
      <c r="E63" s="200"/>
      <c r="F63" s="200"/>
      <c r="G63" s="200"/>
      <c r="H63" s="200"/>
      <c r="I63" s="200"/>
      <c r="J63" s="169"/>
      <c r="K63" s="201"/>
      <c r="L63" s="201"/>
      <c r="M63" s="201"/>
      <c r="N63" s="201"/>
      <c r="O63" s="201"/>
      <c r="P63" s="201"/>
      <c r="Q63" s="201"/>
      <c r="R63" s="201"/>
      <c r="S63" s="201"/>
      <c r="T63" s="201"/>
      <c r="U63" s="201"/>
      <c r="V63" s="201"/>
      <c r="W63" s="201"/>
      <c r="X63" s="201"/>
      <c r="Y63" s="169"/>
      <c r="Z63" s="169"/>
      <c r="AA63" s="169"/>
      <c r="AB63" s="169"/>
      <c r="AC63" s="169"/>
      <c r="AD63" s="169"/>
      <c r="AE63" s="169"/>
      <c r="AF63" s="169"/>
      <c r="AG63" s="169"/>
      <c r="AH63" s="169"/>
      <c r="AI63" s="169"/>
      <c r="AJ63" s="168"/>
      <c r="AK63" s="2969"/>
      <c r="AL63" s="2970"/>
      <c r="AM63" s="2898"/>
      <c r="AN63" s="2801"/>
      <c r="AO63" s="183" t="str">
        <f>IF(入力シート２!J74="","",入力シート２!J74)</f>
        <v/>
      </c>
      <c r="AP63" s="2862" t="str">
        <f>IF(入力シート２!K74="","",入力シート２!K74)</f>
        <v/>
      </c>
      <c r="AQ63" s="2860"/>
      <c r="AR63" s="2860"/>
      <c r="AS63" s="2860"/>
      <c r="AT63" s="2860"/>
      <c r="AU63" s="2860"/>
      <c r="AV63" s="2861"/>
      <c r="AW63" s="2859" t="str">
        <f>IF(入力シート２!R74="","",入力シート２!R74)</f>
        <v/>
      </c>
      <c r="AX63" s="2860"/>
      <c r="AY63" s="2860"/>
      <c r="AZ63" s="2860"/>
      <c r="BA63" s="2860"/>
      <c r="BB63" s="2860"/>
      <c r="BC63" s="2860"/>
      <c r="BD63" s="2860"/>
      <c r="BE63" s="2860"/>
      <c r="BF63" s="2861"/>
      <c r="BG63" s="2859" t="str">
        <f>IF(入力シート２!AB74="","",入力シート２!AB74)</f>
        <v/>
      </c>
      <c r="BH63" s="2860"/>
      <c r="BI63" s="2860"/>
      <c r="BJ63" s="2860"/>
      <c r="BK63" s="2860"/>
      <c r="BL63" s="2860"/>
      <c r="BM63" s="2860"/>
      <c r="BN63" s="2860"/>
      <c r="BO63" s="2860"/>
      <c r="BP63" s="2860"/>
      <c r="BQ63" s="2860"/>
      <c r="BR63" s="2860"/>
      <c r="BS63" s="2860"/>
      <c r="BT63" s="2860"/>
      <c r="BU63" s="2860"/>
      <c r="BV63" s="2860"/>
      <c r="BW63" s="2860"/>
      <c r="BX63" s="2860"/>
      <c r="BY63" s="2860"/>
      <c r="BZ63" s="2860"/>
      <c r="CA63" s="2860"/>
      <c r="CB63" s="2860"/>
      <c r="CC63" s="2860"/>
      <c r="CD63" s="2860"/>
      <c r="CE63" s="2860"/>
      <c r="CF63" s="2860"/>
      <c r="CG63" s="2860"/>
      <c r="CH63" s="2861"/>
      <c r="CI63" s="2866" t="str">
        <f>IF(入力シート２!BD74="","",入力シート２!BD74)</f>
        <v/>
      </c>
      <c r="CJ63" s="2867"/>
      <c r="CK63" s="2866" t="str">
        <f>IF(入力シート２!BF74="","",入力シート２!BF74)</f>
        <v/>
      </c>
      <c r="CL63" s="2867"/>
      <c r="CM63" s="187"/>
      <c r="CN63" s="752"/>
    </row>
    <row r="64" spans="1:96" ht="21" customHeight="1" x14ac:dyDescent="0.15">
      <c r="A64" s="165"/>
      <c r="B64" s="2762" t="s">
        <v>702</v>
      </c>
      <c r="C64" s="2763"/>
      <c r="D64" s="2763"/>
      <c r="E64" s="2763"/>
      <c r="F64" s="2763"/>
      <c r="G64" s="2763"/>
      <c r="H64" s="2763"/>
      <c r="I64" s="2763"/>
      <c r="J64" s="2763"/>
      <c r="K64" s="2763"/>
      <c r="L64" s="2763"/>
      <c r="M64" s="2763"/>
      <c r="N64" s="2764"/>
      <c r="O64" s="2760" t="s">
        <v>766</v>
      </c>
      <c r="P64" s="2761"/>
      <c r="Q64" s="2762" t="s">
        <v>767</v>
      </c>
      <c r="R64" s="2764"/>
      <c r="S64" s="2760" t="s">
        <v>1323</v>
      </c>
      <c r="T64" s="3064"/>
      <c r="U64" s="3064"/>
      <c r="V64" s="3064"/>
      <c r="W64" s="3064"/>
      <c r="X64" s="3064"/>
      <c r="Y64" s="3064"/>
      <c r="Z64" s="3064"/>
      <c r="AA64" s="3064"/>
      <c r="AB64" s="3064"/>
      <c r="AC64" s="3064"/>
      <c r="AD64" s="3064"/>
      <c r="AE64" s="3064"/>
      <c r="AF64" s="2760" t="s">
        <v>1330</v>
      </c>
      <c r="AG64" s="2761"/>
      <c r="AH64" s="2760" t="s">
        <v>1331</v>
      </c>
      <c r="AI64" s="2761"/>
      <c r="AJ64" s="168"/>
      <c r="AK64" s="2969"/>
      <c r="AL64" s="2970"/>
      <c r="AM64" s="2793"/>
      <c r="AN64" s="2802"/>
      <c r="AO64" s="186" t="str">
        <f>IF(入力シート２!J75="","",入力シート２!J75)</f>
        <v/>
      </c>
      <c r="AP64" s="2882" t="str">
        <f>IF(入力シート２!K75="","",入力シート２!K75)</f>
        <v/>
      </c>
      <c r="AQ64" s="2883"/>
      <c r="AR64" s="2883"/>
      <c r="AS64" s="2883"/>
      <c r="AT64" s="2883"/>
      <c r="AU64" s="2883"/>
      <c r="AV64" s="2884"/>
      <c r="AW64" s="2879" t="str">
        <f>IF(入力シート２!R75="","",入力シート２!R75)</f>
        <v>　</v>
      </c>
      <c r="AX64" s="2880"/>
      <c r="AY64" s="2880"/>
      <c r="AZ64" s="2880"/>
      <c r="BA64" s="2880"/>
      <c r="BB64" s="2880"/>
      <c r="BC64" s="2880"/>
      <c r="BD64" s="2880"/>
      <c r="BE64" s="2880"/>
      <c r="BF64" s="2881"/>
      <c r="BG64" s="2879" t="str">
        <f>IF(入力シート２!AB75="","",入力シート２!AB75)</f>
        <v/>
      </c>
      <c r="BH64" s="2880"/>
      <c r="BI64" s="2880"/>
      <c r="BJ64" s="2880"/>
      <c r="BK64" s="2880"/>
      <c r="BL64" s="2880"/>
      <c r="BM64" s="2880"/>
      <c r="BN64" s="2880"/>
      <c r="BO64" s="2880"/>
      <c r="BP64" s="2880"/>
      <c r="BQ64" s="2880"/>
      <c r="BR64" s="2880"/>
      <c r="BS64" s="2880"/>
      <c r="BT64" s="2880"/>
      <c r="BU64" s="2880"/>
      <c r="BV64" s="2880"/>
      <c r="BW64" s="2880"/>
      <c r="BX64" s="2880"/>
      <c r="BY64" s="2880"/>
      <c r="BZ64" s="2880"/>
      <c r="CA64" s="2880"/>
      <c r="CB64" s="2880"/>
      <c r="CC64" s="2880"/>
      <c r="CD64" s="2880"/>
      <c r="CE64" s="2880"/>
      <c r="CF64" s="2880"/>
      <c r="CG64" s="2880"/>
      <c r="CH64" s="2881"/>
      <c r="CI64" s="2906" t="str">
        <f>IF(入力シート２!BD75="","",入力シート２!BD75)</f>
        <v/>
      </c>
      <c r="CJ64" s="2907"/>
      <c r="CK64" s="2906" t="str">
        <f>IF(入力シート２!BF75="","",入力シート２!BF75)</f>
        <v/>
      </c>
      <c r="CL64" s="2907"/>
      <c r="CM64" s="187"/>
      <c r="CN64" s="752"/>
    </row>
    <row r="65" spans="1:92" ht="21" customHeight="1" x14ac:dyDescent="0.15">
      <c r="A65" s="165"/>
      <c r="B65" s="679" t="s">
        <v>709</v>
      </c>
      <c r="C65" s="680" t="s">
        <v>705</v>
      </c>
      <c r="D65" s="681"/>
      <c r="E65" s="681"/>
      <c r="F65" s="681"/>
      <c r="G65" s="681"/>
      <c r="H65" s="681"/>
      <c r="I65" s="681"/>
      <c r="J65" s="681"/>
      <c r="K65" s="681"/>
      <c r="L65" s="681"/>
      <c r="M65" s="681"/>
      <c r="N65" s="681"/>
      <c r="O65" s="2758" t="str">
        <f>IF(入力シート２!S8="","",入力シート２!S8)</f>
        <v/>
      </c>
      <c r="P65" s="2759"/>
      <c r="Q65" s="2758" t="str">
        <f>IF(入力シート２!U8="","",入力シート２!U8)</f>
        <v/>
      </c>
      <c r="R65" s="2759"/>
      <c r="S65" s="679" t="s">
        <v>1324</v>
      </c>
      <c r="T65" s="820" t="s">
        <v>1537</v>
      </c>
      <c r="U65" s="820"/>
      <c r="V65" s="820"/>
      <c r="W65" s="820"/>
      <c r="X65" s="820"/>
      <c r="Y65" s="820"/>
      <c r="Z65" s="820"/>
      <c r="AA65" s="820"/>
      <c r="AB65" s="820"/>
      <c r="AC65" s="820"/>
      <c r="AD65" s="820"/>
      <c r="AE65" s="820"/>
      <c r="AF65" s="2758" t="str">
        <f>IF(入力シート２!AN8="","",入力シート２!AN8)</f>
        <v/>
      </c>
      <c r="AG65" s="2759"/>
      <c r="AH65" s="2758" t="str">
        <f>IF(入力シート２!AP8="","",入力シート２!AP8)</f>
        <v/>
      </c>
      <c r="AI65" s="2759"/>
      <c r="AJ65" s="181"/>
      <c r="AK65" s="2969"/>
      <c r="AL65" s="2970"/>
      <c r="AM65" s="2792" t="s">
        <v>413</v>
      </c>
      <c r="AN65" s="2806" t="s">
        <v>140</v>
      </c>
      <c r="AO65" s="202" t="str">
        <f>IF(入力シート２!J76="","",入力シート２!J76)</f>
        <v/>
      </c>
      <c r="AP65" s="2868" t="str">
        <f>IF(入力シート２!K76="","",入力シート２!K76)</f>
        <v/>
      </c>
      <c r="AQ65" s="2869"/>
      <c r="AR65" s="2869"/>
      <c r="AS65" s="2869"/>
      <c r="AT65" s="2869"/>
      <c r="AU65" s="2869"/>
      <c r="AV65" s="2870"/>
      <c r="AW65" s="2980" t="str">
        <f>IF(入力シート２!R76="","",入力シート２!R76)</f>
        <v/>
      </c>
      <c r="AX65" s="2981"/>
      <c r="AY65" s="2981"/>
      <c r="AZ65" s="2981"/>
      <c r="BA65" s="2981"/>
      <c r="BB65" s="2981"/>
      <c r="BC65" s="2981"/>
      <c r="BD65" s="2981"/>
      <c r="BE65" s="2981"/>
      <c r="BF65" s="2982"/>
      <c r="BG65" s="2871" t="str">
        <f>IF(入力シート２!AB76="","",入力シート２!AB76)</f>
        <v/>
      </c>
      <c r="BH65" s="2872"/>
      <c r="BI65" s="2872"/>
      <c r="BJ65" s="2872"/>
      <c r="BK65" s="2872"/>
      <c r="BL65" s="2872"/>
      <c r="BM65" s="2872"/>
      <c r="BN65" s="2872"/>
      <c r="BO65" s="2872"/>
      <c r="BP65" s="2872"/>
      <c r="BQ65" s="2872"/>
      <c r="BR65" s="2872"/>
      <c r="BS65" s="2872"/>
      <c r="BT65" s="2872"/>
      <c r="BU65" s="2872"/>
      <c r="BV65" s="2872"/>
      <c r="BW65" s="2872"/>
      <c r="BX65" s="2872"/>
      <c r="BY65" s="2872"/>
      <c r="BZ65" s="2872"/>
      <c r="CA65" s="2872"/>
      <c r="CB65" s="2872"/>
      <c r="CC65" s="2872"/>
      <c r="CD65" s="2872"/>
      <c r="CE65" s="2872"/>
      <c r="CF65" s="2872"/>
      <c r="CG65" s="2872"/>
      <c r="CH65" s="2873"/>
      <c r="CI65" s="2863" t="str">
        <f>IF(入力シート２!BD76="","",入力シート２!BD76)</f>
        <v/>
      </c>
      <c r="CJ65" s="2864"/>
      <c r="CK65" s="2863" t="str">
        <f>IF(入力シート２!BF76="","",入力シート２!BF76)</f>
        <v/>
      </c>
      <c r="CL65" s="2864"/>
      <c r="CM65" s="187"/>
      <c r="CN65" s="187"/>
    </row>
    <row r="66" spans="1:92" ht="21" customHeight="1" x14ac:dyDescent="0.15">
      <c r="A66" s="165"/>
      <c r="B66" s="679" t="s">
        <v>710</v>
      </c>
      <c r="C66" s="682" t="s">
        <v>716</v>
      </c>
      <c r="D66" s="680"/>
      <c r="E66" s="681"/>
      <c r="F66" s="681"/>
      <c r="G66" s="681"/>
      <c r="H66" s="681"/>
      <c r="I66" s="681"/>
      <c r="J66" s="681"/>
      <c r="K66" s="681"/>
      <c r="L66" s="681"/>
      <c r="M66" s="681"/>
      <c r="N66" s="681"/>
      <c r="O66" s="2758" t="str">
        <f>IF(入力シート２!S9="","",入力シート２!S9)</f>
        <v/>
      </c>
      <c r="P66" s="2759"/>
      <c r="Q66" s="2758" t="str">
        <f>IF(入力シート２!U9="","",入力シート２!U9)</f>
        <v/>
      </c>
      <c r="R66" s="2759"/>
      <c r="S66" s="2765" t="s">
        <v>1325</v>
      </c>
      <c r="T66" s="2815" t="s">
        <v>1332</v>
      </c>
      <c r="U66" s="2816"/>
      <c r="V66" s="2817"/>
      <c r="W66" s="2824" t="s">
        <v>1333</v>
      </c>
      <c r="X66" s="2825"/>
      <c r="Y66" s="2825"/>
      <c r="Z66" s="2825"/>
      <c r="AA66" s="2825"/>
      <c r="AB66" s="2825"/>
      <c r="AC66" s="2825"/>
      <c r="AD66" s="2825"/>
      <c r="AE66" s="2826"/>
      <c r="AF66" s="2758" t="str">
        <f>IF(入力シート２!AN9="","",入力シート２!AN9)</f>
        <v/>
      </c>
      <c r="AG66" s="2759"/>
      <c r="AH66" s="2786" t="str">
        <f>IF(入力シート２!AP9="","",入力シート２!AP9)</f>
        <v/>
      </c>
      <c r="AI66" s="2787"/>
      <c r="AJ66" s="168"/>
      <c r="AK66" s="2969"/>
      <c r="AL66" s="2970"/>
      <c r="AM66" s="2898"/>
      <c r="AN66" s="2899"/>
      <c r="AO66" s="183" t="str">
        <f>IF(入力シート２!J77="","",入力シート２!J77)</f>
        <v/>
      </c>
      <c r="AP66" s="2862" t="str">
        <f>IF(入力シート２!K77="","",入力シート２!K77)</f>
        <v/>
      </c>
      <c r="AQ66" s="2860"/>
      <c r="AR66" s="2860"/>
      <c r="AS66" s="2860"/>
      <c r="AT66" s="2860"/>
      <c r="AU66" s="2860"/>
      <c r="AV66" s="2861"/>
      <c r="AW66" s="2859" t="str">
        <f>IF(入力シート２!R77="","",入力シート２!R77)</f>
        <v/>
      </c>
      <c r="AX66" s="2860"/>
      <c r="AY66" s="2860"/>
      <c r="AZ66" s="2860"/>
      <c r="BA66" s="2860"/>
      <c r="BB66" s="2860"/>
      <c r="BC66" s="2860"/>
      <c r="BD66" s="2860"/>
      <c r="BE66" s="2860"/>
      <c r="BF66" s="2861"/>
      <c r="BG66" s="2859" t="str">
        <f>IF(入力シート２!AB77="","",入力シート２!AB77)</f>
        <v/>
      </c>
      <c r="BH66" s="2860"/>
      <c r="BI66" s="2860"/>
      <c r="BJ66" s="2860"/>
      <c r="BK66" s="2860"/>
      <c r="BL66" s="2860"/>
      <c r="BM66" s="2860"/>
      <c r="BN66" s="2860"/>
      <c r="BO66" s="2860"/>
      <c r="BP66" s="2860"/>
      <c r="BQ66" s="2860"/>
      <c r="BR66" s="2860"/>
      <c r="BS66" s="2860"/>
      <c r="BT66" s="2860"/>
      <c r="BU66" s="2860"/>
      <c r="BV66" s="2860"/>
      <c r="BW66" s="2860"/>
      <c r="BX66" s="2860"/>
      <c r="BY66" s="2860"/>
      <c r="BZ66" s="2860"/>
      <c r="CA66" s="2860"/>
      <c r="CB66" s="2860"/>
      <c r="CC66" s="2860"/>
      <c r="CD66" s="2860"/>
      <c r="CE66" s="2860"/>
      <c r="CF66" s="2860"/>
      <c r="CG66" s="2860"/>
      <c r="CH66" s="2861"/>
      <c r="CI66" s="2866" t="str">
        <f>IF(入力シート２!BD77="","",入力シート２!BD77)</f>
        <v/>
      </c>
      <c r="CJ66" s="2867"/>
      <c r="CK66" s="2866" t="str">
        <f>IF(入力シート２!BF77="","",入力シート２!BF77)</f>
        <v/>
      </c>
      <c r="CL66" s="2867"/>
      <c r="CM66" s="187"/>
      <c r="CN66" s="187"/>
    </row>
    <row r="67" spans="1:92" ht="21" customHeight="1" x14ac:dyDescent="0.15">
      <c r="A67" s="165"/>
      <c r="B67" s="2765" t="s">
        <v>240</v>
      </c>
      <c r="C67" s="2777" t="s">
        <v>1354</v>
      </c>
      <c r="D67" s="2778"/>
      <c r="E67" s="2779"/>
      <c r="F67" s="688" t="s">
        <v>1026</v>
      </c>
      <c r="G67" s="681"/>
      <c r="H67" s="681"/>
      <c r="I67" s="681"/>
      <c r="J67" s="681"/>
      <c r="K67" s="681"/>
      <c r="L67" s="681"/>
      <c r="M67" s="681"/>
      <c r="N67" s="683"/>
      <c r="O67" s="2758" t="str">
        <f>IF(入力シート２!S10="","",入力シート２!S10)</f>
        <v/>
      </c>
      <c r="P67" s="2759"/>
      <c r="Q67" s="2786" t="str">
        <f>IF(入力シート２!U10="","",入力シート２!U10)</f>
        <v/>
      </c>
      <c r="R67" s="2787"/>
      <c r="S67" s="2766"/>
      <c r="T67" s="2818"/>
      <c r="U67" s="2819"/>
      <c r="V67" s="2820"/>
      <c r="W67" s="2824" t="s">
        <v>1342</v>
      </c>
      <c r="X67" s="2825"/>
      <c r="Y67" s="2825"/>
      <c r="Z67" s="2825"/>
      <c r="AA67" s="2825"/>
      <c r="AB67" s="2825"/>
      <c r="AC67" s="2825"/>
      <c r="AD67" s="2825"/>
      <c r="AE67" s="2826"/>
      <c r="AF67" s="2758" t="str">
        <f>IF(入力シート２!AN10="","",入力シート２!AN10)</f>
        <v/>
      </c>
      <c r="AG67" s="2759"/>
      <c r="AH67" s="2788"/>
      <c r="AI67" s="2789"/>
      <c r="AJ67" s="168"/>
      <c r="AK67" s="2969"/>
      <c r="AL67" s="2970"/>
      <c r="AM67" s="2793"/>
      <c r="AN67" s="2807"/>
      <c r="AO67" s="199" t="str">
        <f>IF(入力シート２!J78="","",入力シート２!J78)</f>
        <v/>
      </c>
      <c r="AP67" s="2882" t="str">
        <f>IF(入力シート２!K78="","",入力シート２!K78)</f>
        <v/>
      </c>
      <c r="AQ67" s="2883"/>
      <c r="AR67" s="2883"/>
      <c r="AS67" s="2883"/>
      <c r="AT67" s="2883"/>
      <c r="AU67" s="2883"/>
      <c r="AV67" s="2884"/>
      <c r="AW67" s="3071" t="str">
        <f>IF(入力シート２!R78="","",入力シート２!R78)</f>
        <v/>
      </c>
      <c r="AX67" s="3072"/>
      <c r="AY67" s="3072"/>
      <c r="AZ67" s="3072"/>
      <c r="BA67" s="3072"/>
      <c r="BB67" s="3072"/>
      <c r="BC67" s="3072"/>
      <c r="BD67" s="3072"/>
      <c r="BE67" s="3072"/>
      <c r="BF67" s="3073"/>
      <c r="BG67" s="2879" t="str">
        <f>IF(入力シート２!AB78="","",入力シート２!AB78)</f>
        <v/>
      </c>
      <c r="BH67" s="2880"/>
      <c r="BI67" s="2880"/>
      <c r="BJ67" s="2880"/>
      <c r="BK67" s="2880"/>
      <c r="BL67" s="2880"/>
      <c r="BM67" s="2880"/>
      <c r="BN67" s="2880"/>
      <c r="BO67" s="2880"/>
      <c r="BP67" s="2880"/>
      <c r="BQ67" s="2880"/>
      <c r="BR67" s="2880"/>
      <c r="BS67" s="2880"/>
      <c r="BT67" s="2880"/>
      <c r="BU67" s="2880"/>
      <c r="BV67" s="2880"/>
      <c r="BW67" s="2880"/>
      <c r="BX67" s="2880"/>
      <c r="BY67" s="2880"/>
      <c r="BZ67" s="2880"/>
      <c r="CA67" s="2880"/>
      <c r="CB67" s="2880"/>
      <c r="CC67" s="2880"/>
      <c r="CD67" s="2880"/>
      <c r="CE67" s="2880"/>
      <c r="CF67" s="2880"/>
      <c r="CG67" s="2880"/>
      <c r="CH67" s="2881"/>
      <c r="CI67" s="2906" t="str">
        <f>IF(入力シート２!BD78="","",入力シート２!BD78)</f>
        <v/>
      </c>
      <c r="CJ67" s="2907"/>
      <c r="CK67" s="2906" t="str">
        <f>IF(入力シート２!BF78="","",入力シート２!BF78)</f>
        <v/>
      </c>
      <c r="CL67" s="2907"/>
      <c r="CM67" s="187"/>
      <c r="CN67" s="187"/>
    </row>
    <row r="68" spans="1:92" ht="21" customHeight="1" x14ac:dyDescent="0.15">
      <c r="A68" s="165"/>
      <c r="B68" s="2766"/>
      <c r="C68" s="2780"/>
      <c r="D68" s="2781"/>
      <c r="E68" s="2782"/>
      <c r="F68" s="688" t="s">
        <v>1027</v>
      </c>
      <c r="G68" s="681"/>
      <c r="H68" s="681"/>
      <c r="I68" s="681"/>
      <c r="J68" s="681"/>
      <c r="K68" s="681"/>
      <c r="L68" s="681"/>
      <c r="M68" s="681"/>
      <c r="N68" s="683"/>
      <c r="O68" s="2758" t="str">
        <f>IF(入力シート２!S11="","",入力シート２!S11)</f>
        <v/>
      </c>
      <c r="P68" s="2759"/>
      <c r="Q68" s="2788"/>
      <c r="R68" s="2789"/>
      <c r="S68" s="2767"/>
      <c r="T68" s="2821"/>
      <c r="U68" s="2822"/>
      <c r="V68" s="2823"/>
      <c r="W68" s="2824" t="s">
        <v>1352</v>
      </c>
      <c r="X68" s="2825"/>
      <c r="Y68" s="2825"/>
      <c r="Z68" s="2825"/>
      <c r="AA68" s="2825"/>
      <c r="AB68" s="2825"/>
      <c r="AC68" s="2825"/>
      <c r="AD68" s="2825"/>
      <c r="AE68" s="2826"/>
      <c r="AF68" s="2758" t="str">
        <f>IF(入力シート２!AN11="","",入力シート２!AN11)</f>
        <v/>
      </c>
      <c r="AG68" s="2759"/>
      <c r="AH68" s="2790"/>
      <c r="AI68" s="2791"/>
      <c r="AJ68" s="168"/>
      <c r="AK68" s="2969"/>
      <c r="AL68" s="2970"/>
      <c r="AM68" s="2792" t="s">
        <v>414</v>
      </c>
      <c r="AN68" s="2800" t="s">
        <v>144</v>
      </c>
      <c r="AO68" s="203" t="str">
        <f>IF(入力シート２!J79="","",入力シート２!J79)</f>
        <v/>
      </c>
      <c r="AP68" s="2868" t="str">
        <f>IF(入力シート２!K79="","",入力シート２!K79)</f>
        <v/>
      </c>
      <c r="AQ68" s="2869"/>
      <c r="AR68" s="2869"/>
      <c r="AS68" s="2869"/>
      <c r="AT68" s="2869"/>
      <c r="AU68" s="2869"/>
      <c r="AV68" s="2870"/>
      <c r="AW68" s="2980" t="str">
        <f>IF(入力シート２!R79="","",入力シート２!R79)</f>
        <v/>
      </c>
      <c r="AX68" s="2981"/>
      <c r="AY68" s="2981"/>
      <c r="AZ68" s="2981"/>
      <c r="BA68" s="2981"/>
      <c r="BB68" s="2981"/>
      <c r="BC68" s="2981"/>
      <c r="BD68" s="2981"/>
      <c r="BE68" s="2981"/>
      <c r="BF68" s="2982"/>
      <c r="BG68" s="2871" t="str">
        <f>IF(入力シート２!AB79="","",入力シート２!AB79)</f>
        <v/>
      </c>
      <c r="BH68" s="2872"/>
      <c r="BI68" s="2872"/>
      <c r="BJ68" s="2872"/>
      <c r="BK68" s="2872"/>
      <c r="BL68" s="2872"/>
      <c r="BM68" s="2872"/>
      <c r="BN68" s="2872"/>
      <c r="BO68" s="2872"/>
      <c r="BP68" s="2872"/>
      <c r="BQ68" s="2872"/>
      <c r="BR68" s="2872"/>
      <c r="BS68" s="2872"/>
      <c r="BT68" s="2872"/>
      <c r="BU68" s="2872"/>
      <c r="BV68" s="2872"/>
      <c r="BW68" s="2872"/>
      <c r="BX68" s="2872"/>
      <c r="BY68" s="2872"/>
      <c r="BZ68" s="2872"/>
      <c r="CA68" s="2872"/>
      <c r="CB68" s="2872"/>
      <c r="CC68" s="2872"/>
      <c r="CD68" s="2872"/>
      <c r="CE68" s="2872"/>
      <c r="CF68" s="2872"/>
      <c r="CG68" s="2872"/>
      <c r="CH68" s="2873"/>
      <c r="CI68" s="3006" t="str">
        <f>IF(入力シート２!BD79="","",入力シート２!BD79)</f>
        <v/>
      </c>
      <c r="CJ68" s="3007"/>
      <c r="CK68" s="2999" t="s">
        <v>706</v>
      </c>
      <c r="CL68" s="3000"/>
      <c r="CM68" s="187"/>
      <c r="CN68" s="187"/>
    </row>
    <row r="69" spans="1:92" ht="21" customHeight="1" x14ac:dyDescent="0.15">
      <c r="A69" s="165"/>
      <c r="B69" s="2766"/>
      <c r="C69" s="2780"/>
      <c r="D69" s="2781"/>
      <c r="E69" s="2782"/>
      <c r="F69" s="688" t="s">
        <v>1028</v>
      </c>
      <c r="G69" s="681"/>
      <c r="H69" s="681"/>
      <c r="I69" s="681"/>
      <c r="J69" s="681"/>
      <c r="K69" s="681"/>
      <c r="L69" s="681"/>
      <c r="M69" s="681"/>
      <c r="N69" s="683"/>
      <c r="O69" s="2758" t="str">
        <f>IF(入力シート２!S12="","",入力シート２!S12)</f>
        <v/>
      </c>
      <c r="P69" s="2759"/>
      <c r="Q69" s="2788"/>
      <c r="R69" s="2789"/>
      <c r="S69" s="3068" t="s">
        <v>1326</v>
      </c>
      <c r="T69" s="2815" t="s">
        <v>1334</v>
      </c>
      <c r="U69" s="2816"/>
      <c r="V69" s="2817"/>
      <c r="W69" s="2827" t="s">
        <v>1674</v>
      </c>
      <c r="X69" s="2827"/>
      <c r="Y69" s="2827"/>
      <c r="Z69" s="2827"/>
      <c r="AA69" s="2827"/>
      <c r="AB69" s="2827"/>
      <c r="AC69" s="2827"/>
      <c r="AD69" s="2827"/>
      <c r="AE69" s="2828"/>
      <c r="AF69" s="2758" t="str">
        <f>IF(入力シート２!AN12="","",入力シート２!AN12)</f>
        <v/>
      </c>
      <c r="AG69" s="2759"/>
      <c r="AH69" s="2829" t="str">
        <f>IF(入力シート２!AP12="","",入力シート２!AP12)</f>
        <v/>
      </c>
      <c r="AI69" s="2830"/>
      <c r="AJ69" s="168"/>
      <c r="AK69" s="2969"/>
      <c r="AL69" s="2970"/>
      <c r="AM69" s="2793"/>
      <c r="AN69" s="2802"/>
      <c r="AO69" s="186" t="str">
        <f>IF(入力シート２!J80="","",入力シート２!J80)</f>
        <v/>
      </c>
      <c r="AP69" s="2903" t="str">
        <f>IF(入力シート２!K80="","",入力シート２!K80)</f>
        <v/>
      </c>
      <c r="AQ69" s="2880"/>
      <c r="AR69" s="2880"/>
      <c r="AS69" s="2880"/>
      <c r="AT69" s="2880"/>
      <c r="AU69" s="2880"/>
      <c r="AV69" s="2881"/>
      <c r="AW69" s="2879" t="str">
        <f>IF(入力シート２!R80="","",入力シート２!R80)</f>
        <v>　</v>
      </c>
      <c r="AX69" s="2880"/>
      <c r="AY69" s="2880"/>
      <c r="AZ69" s="2880"/>
      <c r="BA69" s="2880"/>
      <c r="BB69" s="2880"/>
      <c r="BC69" s="2880"/>
      <c r="BD69" s="2880"/>
      <c r="BE69" s="2880"/>
      <c r="BF69" s="2881"/>
      <c r="BG69" s="2879" t="str">
        <f>IF(入力シート２!AB80="","",入力シート２!AB80)</f>
        <v/>
      </c>
      <c r="BH69" s="2880"/>
      <c r="BI69" s="2880"/>
      <c r="BJ69" s="2880"/>
      <c r="BK69" s="2880"/>
      <c r="BL69" s="2880"/>
      <c r="BM69" s="2880"/>
      <c r="BN69" s="2880"/>
      <c r="BO69" s="2880"/>
      <c r="BP69" s="2880"/>
      <c r="BQ69" s="2880"/>
      <c r="BR69" s="2880"/>
      <c r="BS69" s="2880"/>
      <c r="BT69" s="2880"/>
      <c r="BU69" s="2880"/>
      <c r="BV69" s="2880"/>
      <c r="BW69" s="2880"/>
      <c r="BX69" s="2880"/>
      <c r="BY69" s="2880"/>
      <c r="BZ69" s="2880"/>
      <c r="CA69" s="2880"/>
      <c r="CB69" s="2880"/>
      <c r="CC69" s="2880"/>
      <c r="CD69" s="2880"/>
      <c r="CE69" s="2880"/>
      <c r="CF69" s="2880"/>
      <c r="CG69" s="2880"/>
      <c r="CH69" s="2881"/>
      <c r="CI69" s="2906" t="str">
        <f>IF(入力シート２!BD80="","",入力シート２!BD80)</f>
        <v/>
      </c>
      <c r="CJ69" s="2907"/>
      <c r="CK69" s="2988" t="s">
        <v>706</v>
      </c>
      <c r="CL69" s="2989"/>
      <c r="CM69" s="187"/>
      <c r="CN69" s="187"/>
    </row>
    <row r="70" spans="1:92" ht="21" customHeight="1" x14ac:dyDescent="0.15">
      <c r="A70" s="165"/>
      <c r="B70" s="2767"/>
      <c r="C70" s="2783"/>
      <c r="D70" s="2784"/>
      <c r="E70" s="2785"/>
      <c r="F70" s="688" t="s">
        <v>1029</v>
      </c>
      <c r="G70" s="681"/>
      <c r="H70" s="681"/>
      <c r="I70" s="681"/>
      <c r="J70" s="681"/>
      <c r="K70" s="681"/>
      <c r="L70" s="681"/>
      <c r="M70" s="681"/>
      <c r="N70" s="683"/>
      <c r="O70" s="2758" t="str">
        <f>IF(入力シート２!S13="","",入力シート２!S13)</f>
        <v/>
      </c>
      <c r="P70" s="2759"/>
      <c r="Q70" s="2790"/>
      <c r="R70" s="2791"/>
      <c r="S70" s="3069"/>
      <c r="T70" s="2818"/>
      <c r="U70" s="2819"/>
      <c r="V70" s="2820"/>
      <c r="W70" s="2827" t="s">
        <v>1353</v>
      </c>
      <c r="X70" s="2827"/>
      <c r="Y70" s="2827"/>
      <c r="Z70" s="2827"/>
      <c r="AA70" s="2827"/>
      <c r="AB70" s="2827"/>
      <c r="AC70" s="2827"/>
      <c r="AD70" s="2827"/>
      <c r="AE70" s="2828"/>
      <c r="AF70" s="2758" t="str">
        <f>IF(入力シート２!AN13="","",入力シート２!AN13)</f>
        <v/>
      </c>
      <c r="AG70" s="2759"/>
      <c r="AH70" s="2831"/>
      <c r="AI70" s="2832"/>
      <c r="AJ70" s="168"/>
      <c r="AK70" s="2971"/>
      <c r="AL70" s="2972"/>
      <c r="AM70" s="978" t="s">
        <v>415</v>
      </c>
      <c r="AN70" s="981" t="s">
        <v>149</v>
      </c>
      <c r="AO70" s="204" t="str">
        <f>IF(入力シート２!J81="","",入力シート２!J81)</f>
        <v/>
      </c>
      <c r="AP70" s="2983" t="str">
        <f>IF(入力シート２!K81="","",入力シート２!K81)</f>
        <v/>
      </c>
      <c r="AQ70" s="2872"/>
      <c r="AR70" s="2872"/>
      <c r="AS70" s="2872"/>
      <c r="AT70" s="2872"/>
      <c r="AU70" s="2872"/>
      <c r="AV70" s="2873"/>
      <c r="AW70" s="2984" t="s">
        <v>68</v>
      </c>
      <c r="AX70" s="2985"/>
      <c r="AY70" s="2985"/>
      <c r="AZ70" s="2985"/>
      <c r="BA70" s="2985"/>
      <c r="BB70" s="2985"/>
      <c r="BC70" s="2985"/>
      <c r="BD70" s="2985"/>
      <c r="BE70" s="2985"/>
      <c r="BF70" s="2987"/>
      <c r="BG70" s="982" t="str">
        <f>IF(入力シート２!AB81="","",入力シート２!AB81)</f>
        <v/>
      </c>
      <c r="BH70" s="984" t="s">
        <v>348</v>
      </c>
      <c r="BI70" s="205" t="str">
        <f>IF(入力シート２!AD81="","",入力シート２!AD81)</f>
        <v/>
      </c>
      <c r="BJ70" s="984" t="s">
        <v>349</v>
      </c>
      <c r="BK70" s="2990" t="str">
        <f>IF(入力シート２!AF81="","",入力シート２!AF81)</f>
        <v/>
      </c>
      <c r="BL70" s="2990" t="str">
        <f>IF(入力シート２!AG81="","",入力シート２!AG81)</f>
        <v/>
      </c>
      <c r="BM70" s="984" t="s">
        <v>416</v>
      </c>
      <c r="BN70" s="205" t="str">
        <f>IF(入力シート２!AI81="","",入力シート２!AI81)</f>
        <v/>
      </c>
      <c r="BO70" s="985" t="s">
        <v>249</v>
      </c>
      <c r="BP70" s="206" t="str">
        <f>IF(入力シート２!AK81="","",入力シート２!AK81)</f>
        <v/>
      </c>
      <c r="BQ70" s="984" t="s">
        <v>348</v>
      </c>
      <c r="BR70" s="205" t="str">
        <f>IF(入力シート２!AM81="","",入力シート２!AM81)</f>
        <v/>
      </c>
      <c r="BS70" s="984" t="s">
        <v>349</v>
      </c>
      <c r="BT70" s="2990" t="str">
        <f>IF(入力シート２!AO81="","",入力シート２!AO81)</f>
        <v/>
      </c>
      <c r="BU70" s="2990" t="str">
        <f>IF(入力シート２!AP81="","",入力シート２!AP81)</f>
        <v/>
      </c>
      <c r="BV70" s="984" t="s">
        <v>416</v>
      </c>
      <c r="BW70" s="205" t="str">
        <f>IF(入力シート２!AR81="","",入力シート２!AR81)</f>
        <v/>
      </c>
      <c r="BX70" s="985" t="s">
        <v>249</v>
      </c>
      <c r="BY70" s="1396" t="str">
        <f>IF(入力シート２!AT81="","",入力シート２!AT81)</f>
        <v/>
      </c>
      <c r="BZ70" s="984" t="str">
        <f>IF(入力シート２!AU81="","",入力シート２!AU81)</f>
        <v>相</v>
      </c>
      <c r="CA70" s="1397" t="str">
        <f>IF(入力シート２!AV81="","",入力シート２!AV81)</f>
        <v/>
      </c>
      <c r="CB70" s="984" t="str">
        <f>IF(入力シート２!AW81="","",入力シート２!AW81)</f>
        <v>線</v>
      </c>
      <c r="CC70" s="2919" t="str">
        <f>IF(入力シート２!AX81="","",入力シート２!AX81)</f>
        <v/>
      </c>
      <c r="CD70" s="2919" t="str">
        <f>IF(入力シート２!AY81="","",入力シート２!AY81)</f>
        <v/>
      </c>
      <c r="CE70" s="984" t="s">
        <v>416</v>
      </c>
      <c r="CF70" s="1397" t="str">
        <f>IF(入力シート２!BA81="","",入力シート２!BA81)</f>
        <v/>
      </c>
      <c r="CG70" s="2991" t="s">
        <v>249</v>
      </c>
      <c r="CH70" s="2992"/>
      <c r="CI70" s="2906" t="str">
        <f>IF(入力シート２!BD81="","",入力シート２!BD81)</f>
        <v/>
      </c>
      <c r="CJ70" s="2907"/>
      <c r="CK70" s="2984" t="s">
        <v>706</v>
      </c>
      <c r="CL70" s="2987"/>
      <c r="CM70" s="187"/>
      <c r="CN70" s="187"/>
    </row>
    <row r="71" spans="1:92" ht="21" customHeight="1" x14ac:dyDescent="0.15">
      <c r="A71" s="165"/>
      <c r="B71" s="2765" t="s">
        <v>242</v>
      </c>
      <c r="C71" s="2768" t="s">
        <v>845</v>
      </c>
      <c r="D71" s="2769"/>
      <c r="E71" s="2770"/>
      <c r="F71" s="699" t="s">
        <v>1037</v>
      </c>
      <c r="G71" s="684"/>
      <c r="H71" s="684"/>
      <c r="I71" s="684"/>
      <c r="J71" s="684"/>
      <c r="K71" s="684"/>
      <c r="L71" s="684"/>
      <c r="M71" s="684"/>
      <c r="N71" s="685"/>
      <c r="O71" s="2758" t="str">
        <f>IF(入力シート２!S14="","",入力シート２!S14)</f>
        <v/>
      </c>
      <c r="P71" s="2759"/>
      <c r="Q71" s="2786" t="str">
        <f>IF(入力シート２!U14="","",入力シート２!U14)</f>
        <v/>
      </c>
      <c r="R71" s="2787"/>
      <c r="S71" s="3070"/>
      <c r="T71" s="2821"/>
      <c r="U71" s="2822"/>
      <c r="V71" s="2823"/>
      <c r="W71" s="2827" t="s">
        <v>1355</v>
      </c>
      <c r="X71" s="2827"/>
      <c r="Y71" s="2827"/>
      <c r="Z71" s="2827"/>
      <c r="AA71" s="2827"/>
      <c r="AB71" s="2827"/>
      <c r="AC71" s="2827"/>
      <c r="AD71" s="2827"/>
      <c r="AE71" s="2828"/>
      <c r="AF71" s="2758" t="str">
        <f>IF(入力シート２!AN14="","",入力シート２!AN14)</f>
        <v/>
      </c>
      <c r="AG71" s="2759"/>
      <c r="AH71" s="2833"/>
      <c r="AI71" s="2834"/>
      <c r="AJ71" s="168"/>
      <c r="AK71" s="2681" t="s">
        <v>1339</v>
      </c>
      <c r="AL71" s="2683"/>
      <c r="AM71" s="980" t="s">
        <v>417</v>
      </c>
      <c r="AN71" s="981" t="s">
        <v>151</v>
      </c>
      <c r="AO71" s="204" t="str">
        <f>IF(入力シート２!J82="","",入力シート２!J82)</f>
        <v/>
      </c>
      <c r="AP71" s="2983" t="str">
        <f>IF(入力シート２!K82="","",入力シート２!K82)</f>
        <v/>
      </c>
      <c r="AQ71" s="2872"/>
      <c r="AR71" s="2872"/>
      <c r="AS71" s="2872"/>
      <c r="AT71" s="2872"/>
      <c r="AU71" s="2872"/>
      <c r="AV71" s="2873"/>
      <c r="AW71" s="2911" t="str">
        <f>IF(入力シート２!R82="","",入力シート２!R82)</f>
        <v/>
      </c>
      <c r="AX71" s="2912"/>
      <c r="AY71" s="2912"/>
      <c r="AZ71" s="2912"/>
      <c r="BA71" s="2912"/>
      <c r="BB71" s="2912"/>
      <c r="BC71" s="2912"/>
      <c r="BD71" s="2912"/>
      <c r="BE71" s="2912"/>
      <c r="BF71" s="2913"/>
      <c r="BG71" s="2984" t="s">
        <v>158</v>
      </c>
      <c r="BH71" s="2985"/>
      <c r="BI71" s="2985"/>
      <c r="BJ71" s="2985"/>
      <c r="BK71" s="2986"/>
      <c r="BL71" s="3013" t="str">
        <f>IF(入力シート２!AG82="","",入力シート２!AG82)</f>
        <v/>
      </c>
      <c r="BM71" s="3011" t="str">
        <f>IF(入力シート２!AH82="","",入力シート２!AH82)</f>
        <v/>
      </c>
      <c r="BN71" s="3011" t="str">
        <f>IF(入力シート２!AI82="","",入力シート２!AI82)</f>
        <v/>
      </c>
      <c r="BO71" s="983" t="s">
        <v>416</v>
      </c>
      <c r="BP71" s="2984" t="s">
        <v>152</v>
      </c>
      <c r="BQ71" s="2985"/>
      <c r="BR71" s="2985"/>
      <c r="BS71" s="2985"/>
      <c r="BT71" s="2986"/>
      <c r="BU71" s="3011" t="str">
        <f>IF(入力シート２!AP82="","",入力シート２!AP82)</f>
        <v/>
      </c>
      <c r="BV71" s="3012" t="str">
        <f>IF(入力シート２!AQ82="","",入力シート２!AQ82)</f>
        <v/>
      </c>
      <c r="BW71" s="3012" t="str">
        <f>IF(入力シート２!AR82="","",入力シート２!AR82)</f>
        <v/>
      </c>
      <c r="BX71" s="207" t="s">
        <v>425</v>
      </c>
      <c r="BY71" s="2984" t="s">
        <v>250</v>
      </c>
      <c r="BZ71" s="2985"/>
      <c r="CA71" s="2985"/>
      <c r="CB71" s="2985"/>
      <c r="CC71" s="2985"/>
      <c r="CD71" s="2985"/>
      <c r="CE71" s="2996" t="str">
        <f>IF(入力シート２!AZ82="","",入力シート２!AZ82)</f>
        <v/>
      </c>
      <c r="CF71" s="2990" t="str">
        <f>IF(入力シート２!BA82="","",入力シート２!BA82)</f>
        <v/>
      </c>
      <c r="CG71" s="2990" t="str">
        <f>IF(入力シート２!BB82="","",入力シート２!BB82)</f>
        <v/>
      </c>
      <c r="CH71" s="985" t="s">
        <v>249</v>
      </c>
      <c r="CI71" s="2906" t="str">
        <f>IF(入力シート２!BD82="","",入力シート２!BD82)</f>
        <v/>
      </c>
      <c r="CJ71" s="2907"/>
      <c r="CK71" s="2914" t="str">
        <f>IF(入力シート２!BF82="","",入力シート２!BF82)</f>
        <v/>
      </c>
      <c r="CL71" s="2915"/>
      <c r="CM71" s="187"/>
      <c r="CN71" s="187"/>
    </row>
    <row r="72" spans="1:92" ht="21" customHeight="1" x14ac:dyDescent="0.15">
      <c r="A72" s="165"/>
      <c r="B72" s="2766"/>
      <c r="C72" s="2771"/>
      <c r="D72" s="2772"/>
      <c r="E72" s="2773"/>
      <c r="F72" s="688" t="s">
        <v>1038</v>
      </c>
      <c r="G72" s="681"/>
      <c r="H72" s="681"/>
      <c r="I72" s="681"/>
      <c r="J72" s="681"/>
      <c r="K72" s="681"/>
      <c r="L72" s="681"/>
      <c r="M72" s="681"/>
      <c r="N72" s="683"/>
      <c r="O72" s="2758" t="str">
        <f>IF(入力シート２!S15="","",入力シート２!S15)</f>
        <v/>
      </c>
      <c r="P72" s="2759"/>
      <c r="Q72" s="2788"/>
      <c r="R72" s="2789"/>
      <c r="S72" s="1364" t="s">
        <v>1327</v>
      </c>
      <c r="T72" s="2809" t="s">
        <v>1335</v>
      </c>
      <c r="U72" s="2810"/>
      <c r="V72" s="2810"/>
      <c r="W72" s="2810"/>
      <c r="X72" s="2810"/>
      <c r="Y72" s="2810"/>
      <c r="Z72" s="2810"/>
      <c r="AA72" s="2810"/>
      <c r="AB72" s="2810"/>
      <c r="AC72" s="2810"/>
      <c r="AD72" s="2810"/>
      <c r="AE72" s="2811"/>
      <c r="AF72" s="2758" t="str">
        <f>IF(入力シート２!AN15="","",入力シート２!AN15)</f>
        <v/>
      </c>
      <c r="AG72" s="2759"/>
      <c r="AH72" s="2808" t="str">
        <f>IF(入力シート２!AP15="","",入力シート２!AP15)</f>
        <v/>
      </c>
      <c r="AI72" s="2808"/>
      <c r="AJ72" s="181"/>
      <c r="AK72" s="2794" t="s">
        <v>1338</v>
      </c>
      <c r="AL72" s="2795"/>
      <c r="AM72" s="2792" t="s">
        <v>410</v>
      </c>
      <c r="AN72" s="2806" t="s">
        <v>154</v>
      </c>
      <c r="AO72" s="203" t="str">
        <f>IF(入力シート２!J83="","",入力シート２!J83)</f>
        <v/>
      </c>
      <c r="AP72" s="2868" t="str">
        <f>IF(入力シート２!K83="","",入力シート２!K83)</f>
        <v/>
      </c>
      <c r="AQ72" s="2869"/>
      <c r="AR72" s="2869"/>
      <c r="AS72" s="2869"/>
      <c r="AT72" s="2869"/>
      <c r="AU72" s="2869"/>
      <c r="AV72" s="2870"/>
      <c r="AW72" s="2964" t="str">
        <f>IF(入力シート２!R83="","",入力シート２!R83)</f>
        <v/>
      </c>
      <c r="AX72" s="2965"/>
      <c r="AY72" s="2965"/>
      <c r="AZ72" s="2965"/>
      <c r="BA72" s="2965"/>
      <c r="BB72" s="2965"/>
      <c r="BC72" s="2965"/>
      <c r="BD72" s="2965"/>
      <c r="BE72" s="2965"/>
      <c r="BF72" s="2966"/>
      <c r="BG72" s="3010" t="str">
        <f>IF(入力シート２!AB83="","",入力シート２!AB83)</f>
        <v/>
      </c>
      <c r="BH72" s="2869"/>
      <c r="BI72" s="2869"/>
      <c r="BJ72" s="2869"/>
      <c r="BK72" s="2869"/>
      <c r="BL72" s="2869"/>
      <c r="BM72" s="2869"/>
      <c r="BN72" s="2869"/>
      <c r="BO72" s="2869"/>
      <c r="BP72" s="2869"/>
      <c r="BQ72" s="2869"/>
      <c r="BR72" s="2869"/>
      <c r="BS72" s="2869"/>
      <c r="BT72" s="2869"/>
      <c r="BU72" s="2869"/>
      <c r="BV72" s="2869"/>
      <c r="BW72" s="2869"/>
      <c r="BX72" s="2869"/>
      <c r="BY72" s="2869"/>
      <c r="BZ72" s="2869"/>
      <c r="CA72" s="2869"/>
      <c r="CB72" s="2869"/>
      <c r="CC72" s="2869"/>
      <c r="CD72" s="2869"/>
      <c r="CE72" s="2869"/>
      <c r="CF72" s="2869"/>
      <c r="CG72" s="2869"/>
      <c r="CH72" s="2870"/>
      <c r="CI72" s="2863" t="str">
        <f>IF(入力シート２!BD83="","",入力シート２!BD83)</f>
        <v/>
      </c>
      <c r="CJ72" s="2864"/>
      <c r="CK72" s="2863" t="str">
        <f>IF(入力シート２!BF83="","",入力シート２!BF83)</f>
        <v/>
      </c>
      <c r="CL72" s="2864"/>
      <c r="CM72" s="187"/>
      <c r="CN72" s="187"/>
    </row>
    <row r="73" spans="1:92" ht="21" customHeight="1" x14ac:dyDescent="0.15">
      <c r="B73" s="2767"/>
      <c r="C73" s="2774"/>
      <c r="D73" s="2775"/>
      <c r="E73" s="2776"/>
      <c r="F73" s="688" t="s">
        <v>1039</v>
      </c>
      <c r="G73" s="681"/>
      <c r="H73" s="681"/>
      <c r="I73" s="681"/>
      <c r="J73" s="681"/>
      <c r="K73" s="681"/>
      <c r="L73" s="681"/>
      <c r="M73" s="681"/>
      <c r="N73" s="683"/>
      <c r="O73" s="2758" t="str">
        <f>IF(入力シート２!S16="","",入力シート２!S16)</f>
        <v/>
      </c>
      <c r="P73" s="2759"/>
      <c r="Q73" s="2790"/>
      <c r="R73" s="2791"/>
      <c r="S73" s="1364" t="s">
        <v>1328</v>
      </c>
      <c r="T73" s="2812" t="s">
        <v>1336</v>
      </c>
      <c r="U73" s="2813"/>
      <c r="V73" s="2813"/>
      <c r="W73" s="2813"/>
      <c r="X73" s="2813"/>
      <c r="Y73" s="2813"/>
      <c r="Z73" s="2813"/>
      <c r="AA73" s="2813"/>
      <c r="AB73" s="2813"/>
      <c r="AC73" s="2813"/>
      <c r="AD73" s="2813"/>
      <c r="AE73" s="2814"/>
      <c r="AF73" s="2758" t="str">
        <f>IF(入力シート２!AN16="","",入力シート２!AN16)</f>
        <v/>
      </c>
      <c r="AG73" s="2759"/>
      <c r="AH73" s="2808" t="str">
        <f>IF(入力シート２!AP16="","",入力シート２!AP16)</f>
        <v/>
      </c>
      <c r="AI73" s="2808"/>
      <c r="AJ73" s="169"/>
      <c r="AK73" s="2796"/>
      <c r="AL73" s="2797"/>
      <c r="AM73" s="2793"/>
      <c r="AN73" s="2807"/>
      <c r="AO73" s="186" t="str">
        <f>IF(入力シート２!J84="","",入力シート２!J84)</f>
        <v/>
      </c>
      <c r="AP73" s="2903" t="str">
        <f>IF(入力シート２!K84="","",入力シート２!K84)</f>
        <v/>
      </c>
      <c r="AQ73" s="2880"/>
      <c r="AR73" s="2880"/>
      <c r="AS73" s="2880"/>
      <c r="AT73" s="2880"/>
      <c r="AU73" s="2880"/>
      <c r="AV73" s="2881"/>
      <c r="AW73" s="2993" t="str">
        <f>IF(入力シート２!R84="","",入力シート２!R84)</f>
        <v/>
      </c>
      <c r="AX73" s="2994"/>
      <c r="AY73" s="2994"/>
      <c r="AZ73" s="2994"/>
      <c r="BA73" s="2994"/>
      <c r="BB73" s="2994"/>
      <c r="BC73" s="2994"/>
      <c r="BD73" s="2994"/>
      <c r="BE73" s="2994"/>
      <c r="BF73" s="2995"/>
      <c r="BG73" s="2879" t="str">
        <f>IF(入力シート２!AB84="","",入力シート２!AB84)</f>
        <v/>
      </c>
      <c r="BH73" s="2880"/>
      <c r="BI73" s="2880"/>
      <c r="BJ73" s="2880"/>
      <c r="BK73" s="2880"/>
      <c r="BL73" s="2880"/>
      <c r="BM73" s="2880"/>
      <c r="BN73" s="2880"/>
      <c r="BO73" s="2880"/>
      <c r="BP73" s="2880"/>
      <c r="BQ73" s="2880"/>
      <c r="BR73" s="2880"/>
      <c r="BS73" s="2880"/>
      <c r="BT73" s="2880"/>
      <c r="BU73" s="2880"/>
      <c r="BV73" s="2880"/>
      <c r="BW73" s="2880"/>
      <c r="BX73" s="2880"/>
      <c r="BY73" s="2880"/>
      <c r="BZ73" s="2880"/>
      <c r="CA73" s="2880"/>
      <c r="CB73" s="2880"/>
      <c r="CC73" s="2880"/>
      <c r="CD73" s="2880"/>
      <c r="CE73" s="2880"/>
      <c r="CF73" s="2880"/>
      <c r="CG73" s="2880"/>
      <c r="CH73" s="2881"/>
      <c r="CI73" s="2906" t="str">
        <f>IF(入力シート２!BD84="","",入力シート２!BD84)</f>
        <v/>
      </c>
      <c r="CJ73" s="2907"/>
      <c r="CK73" s="2906" t="str">
        <f>IF(入力シート２!BF84="","",入力シート２!BF84)</f>
        <v/>
      </c>
      <c r="CL73" s="2907"/>
    </row>
    <row r="74" spans="1:92" ht="21" customHeight="1" x14ac:dyDescent="0.15">
      <c r="A74" s="169"/>
      <c r="B74" s="679" t="s">
        <v>711</v>
      </c>
      <c r="C74" s="686" t="s">
        <v>749</v>
      </c>
      <c r="D74" s="687"/>
      <c r="E74" s="687"/>
      <c r="F74" s="687"/>
      <c r="G74" s="687"/>
      <c r="H74" s="687"/>
      <c r="I74" s="687"/>
      <c r="J74" s="687"/>
      <c r="K74" s="687"/>
      <c r="L74" s="687"/>
      <c r="M74" s="687"/>
      <c r="N74" s="687"/>
      <c r="O74" s="2758" t="str">
        <f>IF(入力シート２!S17="","",入力シート２!S17)</f>
        <v/>
      </c>
      <c r="P74" s="2759"/>
      <c r="Q74" s="2758" t="str">
        <f>IF(入力シート２!U17="","",入力シート２!U17)</f>
        <v/>
      </c>
      <c r="R74" s="2759"/>
      <c r="S74" s="1365" t="s">
        <v>1329</v>
      </c>
      <c r="T74" s="2961" t="s">
        <v>1337</v>
      </c>
      <c r="U74" s="2962"/>
      <c r="V74" s="2962"/>
      <c r="W74" s="2962"/>
      <c r="X74" s="2962"/>
      <c r="Y74" s="2962"/>
      <c r="Z74" s="2962"/>
      <c r="AA74" s="2962"/>
      <c r="AB74" s="2962"/>
      <c r="AC74" s="2962"/>
      <c r="AD74" s="2962"/>
      <c r="AE74" s="2963"/>
      <c r="AF74" s="2758" t="str">
        <f>IF(入力シート２!AN17="","",入力シート２!AN17)</f>
        <v/>
      </c>
      <c r="AG74" s="2759"/>
      <c r="AH74" s="2808" t="str">
        <f>IF(入力シート２!AP17="","",入力シート２!AP17)</f>
        <v/>
      </c>
      <c r="AI74" s="2808"/>
      <c r="AJ74" s="172"/>
      <c r="AK74" s="2796"/>
      <c r="AL74" s="2797"/>
      <c r="AM74" s="2803" t="s">
        <v>1341</v>
      </c>
      <c r="AN74" s="2800" t="s">
        <v>1340</v>
      </c>
      <c r="AO74" s="202" t="str">
        <f>IF(入力シート２!J85="","",入力シート２!J85)</f>
        <v/>
      </c>
      <c r="AP74" s="3008" t="s">
        <v>14</v>
      </c>
      <c r="AQ74" s="3001"/>
      <c r="AR74" s="3001"/>
      <c r="AS74" s="3001"/>
      <c r="AT74" s="3001"/>
      <c r="AU74" s="3001"/>
      <c r="AV74" s="3000"/>
      <c r="AW74" s="2863" t="str">
        <f>IF(入力シート２!R85="","",入力シート２!R85)</f>
        <v>－</v>
      </c>
      <c r="AX74" s="3009"/>
      <c r="AY74" s="3009"/>
      <c r="AZ74" s="3009"/>
      <c r="BA74" s="3009"/>
      <c r="BB74" s="3009"/>
      <c r="BC74" s="3009"/>
      <c r="BD74" s="3009"/>
      <c r="BE74" s="3009"/>
      <c r="BF74" s="2864"/>
      <c r="BG74" s="2999" t="s">
        <v>158</v>
      </c>
      <c r="BH74" s="3001"/>
      <c r="BI74" s="3001"/>
      <c r="BJ74" s="3001"/>
      <c r="BK74" s="3002"/>
      <c r="BL74" s="3003" t="str">
        <f>IF(入力シート２!AG85="","",入力シート２!AG85)</f>
        <v/>
      </c>
      <c r="BM74" s="3004" t="str">
        <f>IF(入力シート２!AH85="","",入力シート２!AH85)</f>
        <v/>
      </c>
      <c r="BN74" s="3004" t="str">
        <f>IF(入力シート２!AI85="","",入力シート２!AI85)</f>
        <v/>
      </c>
      <c r="BO74" s="983" t="s">
        <v>418</v>
      </c>
      <c r="BP74" s="2999" t="s">
        <v>159</v>
      </c>
      <c r="BQ74" s="3001"/>
      <c r="BR74" s="3001"/>
      <c r="BS74" s="3001"/>
      <c r="BT74" s="3002"/>
      <c r="BU74" s="3004" t="str">
        <f>IF(入力シート２!AP85="","",入力シート２!AP85)</f>
        <v/>
      </c>
      <c r="BV74" s="3005" t="str">
        <f>IF(入力シート２!AQ85="","",入力シート２!AQ85)</f>
        <v/>
      </c>
      <c r="BW74" s="3005" t="str">
        <f>IF(入力シート２!AR85="","",入力シート２!AR85)</f>
        <v/>
      </c>
      <c r="BX74" s="207" t="s">
        <v>794</v>
      </c>
      <c r="BY74" s="2999" t="s">
        <v>1310</v>
      </c>
      <c r="BZ74" s="3001"/>
      <c r="CA74" s="3001"/>
      <c r="CB74" s="3001"/>
      <c r="CC74" s="3002"/>
      <c r="CD74" s="3005">
        <f>IF(入力シート２!AY85="","",入力シート２!AY85)</f>
        <v>0</v>
      </c>
      <c r="CE74" s="3005" t="str">
        <f>IF(入力シート２!AZ85="","",入力シート２!AZ85)</f>
        <v/>
      </c>
      <c r="CF74" s="3005" t="str">
        <f>IF(入力シート２!BA85="","",入力シート２!BA85)</f>
        <v/>
      </c>
      <c r="CG74" s="2997" t="s">
        <v>160</v>
      </c>
      <c r="CH74" s="2998"/>
      <c r="CI74" s="3006" t="str">
        <f>IF(入力シート２!BD85="","",入力シート２!BD85)</f>
        <v/>
      </c>
      <c r="CJ74" s="3007"/>
      <c r="CK74" s="2999" t="s">
        <v>707</v>
      </c>
      <c r="CL74" s="3000"/>
    </row>
    <row r="75" spans="1:92" ht="21" customHeight="1" x14ac:dyDescent="0.15">
      <c r="A75" s="169"/>
      <c r="B75" s="679" t="s">
        <v>712</v>
      </c>
      <c r="C75" s="680" t="s">
        <v>717</v>
      </c>
      <c r="D75" s="681"/>
      <c r="E75" s="681"/>
      <c r="F75" s="681"/>
      <c r="G75" s="681"/>
      <c r="H75" s="681"/>
      <c r="I75" s="681"/>
      <c r="J75" s="681"/>
      <c r="K75" s="681"/>
      <c r="L75" s="681"/>
      <c r="M75" s="681"/>
      <c r="N75" s="681"/>
      <c r="O75" s="2758" t="str">
        <f>IF(入力シート２!S18="","",入力シート２!S18)</f>
        <v/>
      </c>
      <c r="P75" s="2759"/>
      <c r="Q75" s="2758" t="str">
        <f>IF(入力シート２!U18="","",入力シート２!U18)</f>
        <v/>
      </c>
      <c r="R75" s="2759"/>
      <c r="S75" s="779"/>
      <c r="T75" s="777"/>
      <c r="U75" s="777"/>
      <c r="V75" s="777"/>
      <c r="W75" s="777"/>
      <c r="X75" s="777"/>
      <c r="Y75" s="777"/>
      <c r="Z75" s="777"/>
      <c r="AA75" s="777"/>
      <c r="AB75" s="777"/>
      <c r="AC75" s="777"/>
      <c r="AD75" s="777"/>
      <c r="AE75" s="777"/>
      <c r="AF75" s="777"/>
      <c r="AG75" s="777"/>
      <c r="AH75" s="777"/>
      <c r="AI75" s="777"/>
      <c r="AJ75" s="169"/>
      <c r="AK75" s="2796"/>
      <c r="AL75" s="2797"/>
      <c r="AM75" s="2804"/>
      <c r="AN75" s="2801"/>
      <c r="AO75" s="183" t="str">
        <f>IF(入力シート２!J86="","",入力シート２!J86)</f>
        <v/>
      </c>
      <c r="AP75" s="2862" t="str">
        <f>IF(入力シート２!K86="","",入力シート２!K86)</f>
        <v/>
      </c>
      <c r="AQ75" s="2860"/>
      <c r="AR75" s="2860"/>
      <c r="AS75" s="2860"/>
      <c r="AT75" s="2860"/>
      <c r="AU75" s="2860"/>
      <c r="AV75" s="2861"/>
      <c r="AW75" s="2859" t="str">
        <f>IF(入力シート２!R86="","",入力シート２!R86)</f>
        <v/>
      </c>
      <c r="AX75" s="2860"/>
      <c r="AY75" s="2860"/>
      <c r="AZ75" s="2860"/>
      <c r="BA75" s="2860"/>
      <c r="BB75" s="2860"/>
      <c r="BC75" s="2860"/>
      <c r="BD75" s="2860"/>
      <c r="BE75" s="2860"/>
      <c r="BF75" s="2861"/>
      <c r="BG75" s="2859" t="str">
        <f>IF(入力シート２!AB86="","",入力シート２!AB86)</f>
        <v/>
      </c>
      <c r="BH75" s="2860"/>
      <c r="BI75" s="2860"/>
      <c r="BJ75" s="2860"/>
      <c r="BK75" s="2860"/>
      <c r="BL75" s="2860"/>
      <c r="BM75" s="2860"/>
      <c r="BN75" s="2860"/>
      <c r="BO75" s="2860"/>
      <c r="BP75" s="2860"/>
      <c r="BQ75" s="2860"/>
      <c r="BR75" s="2860"/>
      <c r="BS75" s="2860"/>
      <c r="BT75" s="2860"/>
      <c r="BU75" s="2860"/>
      <c r="BV75" s="2860"/>
      <c r="BW75" s="2860"/>
      <c r="BX75" s="2860"/>
      <c r="BY75" s="2860"/>
      <c r="BZ75" s="2860"/>
      <c r="CA75" s="2860"/>
      <c r="CB75" s="2860"/>
      <c r="CC75" s="2860"/>
      <c r="CD75" s="2860"/>
      <c r="CE75" s="2860"/>
      <c r="CF75" s="2860"/>
      <c r="CG75" s="2860"/>
      <c r="CH75" s="2861"/>
      <c r="CI75" s="2866" t="str">
        <f>IF(入力シート２!BD86="","",入力シート２!BD86)</f>
        <v/>
      </c>
      <c r="CJ75" s="2867"/>
      <c r="CK75" s="2866" t="str">
        <f>IF(入力シート２!BF86="","",入力シート２!BF86)</f>
        <v/>
      </c>
      <c r="CL75" s="2867"/>
    </row>
    <row r="76" spans="1:92" ht="21" customHeight="1" x14ac:dyDescent="0.15">
      <c r="B76" s="679" t="s">
        <v>713</v>
      </c>
      <c r="C76" s="680" t="s">
        <v>936</v>
      </c>
      <c r="D76" s="681"/>
      <c r="E76" s="681"/>
      <c r="F76" s="681"/>
      <c r="G76" s="681"/>
      <c r="H76" s="681"/>
      <c r="I76" s="681"/>
      <c r="J76" s="681"/>
      <c r="K76" s="681"/>
      <c r="L76" s="681"/>
      <c r="M76" s="681"/>
      <c r="N76" s="681"/>
      <c r="O76" s="2758" t="str">
        <f>IF(入力シート２!S19="","",入力シート２!S19)</f>
        <v/>
      </c>
      <c r="P76" s="2759"/>
      <c r="Q76" s="2758" t="str">
        <f>IF(入力シート２!U19="","",入力シート２!U19)</f>
        <v/>
      </c>
      <c r="R76" s="2759"/>
      <c r="S76" s="780"/>
      <c r="T76" s="778"/>
      <c r="U76" s="778"/>
      <c r="V76" s="778"/>
      <c r="W76" s="778"/>
      <c r="X76" s="778"/>
      <c r="Y76" s="778"/>
      <c r="Z76" s="778"/>
      <c r="AA76" s="778"/>
      <c r="AB76" s="778"/>
      <c r="AC76" s="778"/>
      <c r="AD76" s="778"/>
      <c r="AE76" s="778"/>
      <c r="AF76" s="778"/>
      <c r="AG76" s="778"/>
      <c r="AH76" s="778"/>
      <c r="AI76" s="778"/>
      <c r="AJ76" s="169"/>
      <c r="AK76" s="2796"/>
      <c r="AL76" s="2797"/>
      <c r="AM76" s="2804"/>
      <c r="AN76" s="2801"/>
      <c r="AO76" s="183" t="str">
        <f>IF(入力シート２!J87="","",入力シート２!J87)</f>
        <v/>
      </c>
      <c r="AP76" s="2862" t="str">
        <f>IF(入力シート２!K87="","",入力シート２!K87)</f>
        <v/>
      </c>
      <c r="AQ76" s="2860"/>
      <c r="AR76" s="2860"/>
      <c r="AS76" s="2860"/>
      <c r="AT76" s="2860"/>
      <c r="AU76" s="2860"/>
      <c r="AV76" s="2861"/>
      <c r="AW76" s="2859" t="str">
        <f>IF(入力シート２!R87="","",入力シート２!R87)</f>
        <v/>
      </c>
      <c r="AX76" s="2860"/>
      <c r="AY76" s="2860"/>
      <c r="AZ76" s="2860"/>
      <c r="BA76" s="2860"/>
      <c r="BB76" s="2860"/>
      <c r="BC76" s="2860"/>
      <c r="BD76" s="2860"/>
      <c r="BE76" s="2860"/>
      <c r="BF76" s="2861"/>
      <c r="BG76" s="2859" t="str">
        <f>IF(入力シート２!AB87="","",入力シート２!AB87)</f>
        <v/>
      </c>
      <c r="BH76" s="2860"/>
      <c r="BI76" s="2860"/>
      <c r="BJ76" s="2860"/>
      <c r="BK76" s="2860"/>
      <c r="BL76" s="2860"/>
      <c r="BM76" s="2860"/>
      <c r="BN76" s="2860"/>
      <c r="BO76" s="2860"/>
      <c r="BP76" s="2860"/>
      <c r="BQ76" s="2860"/>
      <c r="BR76" s="2860"/>
      <c r="BS76" s="2860"/>
      <c r="BT76" s="2860"/>
      <c r="BU76" s="2860"/>
      <c r="BV76" s="2860"/>
      <c r="BW76" s="2860"/>
      <c r="BX76" s="2860"/>
      <c r="BY76" s="2860"/>
      <c r="BZ76" s="2860"/>
      <c r="CA76" s="2860"/>
      <c r="CB76" s="2860"/>
      <c r="CC76" s="2860"/>
      <c r="CD76" s="2860"/>
      <c r="CE76" s="2860"/>
      <c r="CF76" s="2860"/>
      <c r="CG76" s="2860"/>
      <c r="CH76" s="2861"/>
      <c r="CI76" s="2866" t="str">
        <f>IF(入力シート２!BD87="","",入力シート２!BD87)</f>
        <v/>
      </c>
      <c r="CJ76" s="2867"/>
      <c r="CK76" s="2866" t="str">
        <f>IF(入力シート２!BF87="","",入力シート２!BF87)</f>
        <v/>
      </c>
      <c r="CL76" s="2867"/>
    </row>
    <row r="77" spans="1:92" ht="21" customHeight="1" x14ac:dyDescent="0.15">
      <c r="B77" s="679" t="s">
        <v>714</v>
      </c>
      <c r="C77" s="680" t="s">
        <v>718</v>
      </c>
      <c r="D77" s="681"/>
      <c r="E77" s="681"/>
      <c r="F77" s="681"/>
      <c r="G77" s="681"/>
      <c r="H77" s="681"/>
      <c r="I77" s="681"/>
      <c r="J77" s="681"/>
      <c r="K77" s="681"/>
      <c r="L77" s="681"/>
      <c r="M77" s="681"/>
      <c r="N77" s="681"/>
      <c r="O77" s="2758" t="str">
        <f>IF(入力シート２!S20="","",入力シート２!S20)</f>
        <v/>
      </c>
      <c r="P77" s="2759"/>
      <c r="Q77" s="2758" t="str">
        <f>IF(入力シート２!U20="","",入力シート２!U20)</f>
        <v/>
      </c>
      <c r="R77" s="2759"/>
      <c r="S77" s="780"/>
      <c r="T77" s="778"/>
      <c r="U77" s="778"/>
      <c r="V77" s="778"/>
      <c r="W77" s="778"/>
      <c r="X77" s="778"/>
      <c r="Y77" s="778"/>
      <c r="Z77" s="778"/>
      <c r="AA77" s="778"/>
      <c r="AB77" s="778"/>
      <c r="AC77" s="778"/>
      <c r="AD77" s="778"/>
      <c r="AE77" s="778"/>
      <c r="AF77" s="778"/>
      <c r="AG77" s="778"/>
      <c r="AH77" s="778"/>
      <c r="AI77" s="778"/>
      <c r="AJ77" s="169"/>
      <c r="AK77" s="2796"/>
      <c r="AL77" s="2797"/>
      <c r="AM77" s="2804"/>
      <c r="AN77" s="2801"/>
      <c r="AO77" s="183" t="str">
        <f>IF(入力シート２!J88="","",入力シート２!J88)</f>
        <v/>
      </c>
      <c r="AP77" s="2862" t="str">
        <f>IF(入力シート２!K88="","",入力シート２!K88)</f>
        <v/>
      </c>
      <c r="AQ77" s="2860"/>
      <c r="AR77" s="2860"/>
      <c r="AS77" s="2860"/>
      <c r="AT77" s="2860"/>
      <c r="AU77" s="2860"/>
      <c r="AV77" s="2861"/>
      <c r="AW77" s="2859" t="str">
        <f>IF(入力シート２!R88="","",入力シート２!R88)</f>
        <v/>
      </c>
      <c r="AX77" s="2860"/>
      <c r="AY77" s="2860"/>
      <c r="AZ77" s="2860"/>
      <c r="BA77" s="2860"/>
      <c r="BB77" s="2860"/>
      <c r="BC77" s="2860"/>
      <c r="BD77" s="2860"/>
      <c r="BE77" s="2860"/>
      <c r="BF77" s="2861"/>
      <c r="BG77" s="2859" t="str">
        <f>IF(入力シート２!AB88="","",入力シート２!AB88)</f>
        <v/>
      </c>
      <c r="BH77" s="2860"/>
      <c r="BI77" s="2860"/>
      <c r="BJ77" s="2860"/>
      <c r="BK77" s="2860"/>
      <c r="BL77" s="2860"/>
      <c r="BM77" s="2860"/>
      <c r="BN77" s="2860"/>
      <c r="BO77" s="2860"/>
      <c r="BP77" s="2860"/>
      <c r="BQ77" s="2860"/>
      <c r="BR77" s="2860"/>
      <c r="BS77" s="2860"/>
      <c r="BT77" s="2860"/>
      <c r="BU77" s="2860"/>
      <c r="BV77" s="2860"/>
      <c r="BW77" s="2860"/>
      <c r="BX77" s="2860"/>
      <c r="BY77" s="2860"/>
      <c r="BZ77" s="2860"/>
      <c r="CA77" s="2860"/>
      <c r="CB77" s="2860"/>
      <c r="CC77" s="2860"/>
      <c r="CD77" s="2860"/>
      <c r="CE77" s="2860"/>
      <c r="CF77" s="2860"/>
      <c r="CG77" s="2860"/>
      <c r="CH77" s="2861"/>
      <c r="CI77" s="2866" t="str">
        <f>IF(入力シート２!BD88="","",入力シート２!BD88)</f>
        <v/>
      </c>
      <c r="CJ77" s="2867"/>
      <c r="CK77" s="2866" t="str">
        <f>IF(入力シート２!BF88="","",入力シート２!BF88)</f>
        <v/>
      </c>
      <c r="CL77" s="2867"/>
    </row>
    <row r="78" spans="1:92" ht="21" customHeight="1" x14ac:dyDescent="0.15">
      <c r="B78" s="679" t="s">
        <v>715</v>
      </c>
      <c r="C78" s="680" t="s">
        <v>719</v>
      </c>
      <c r="D78" s="681"/>
      <c r="E78" s="681"/>
      <c r="F78" s="681"/>
      <c r="G78" s="681"/>
      <c r="H78" s="681"/>
      <c r="I78" s="681"/>
      <c r="J78" s="681"/>
      <c r="K78" s="681"/>
      <c r="L78" s="681"/>
      <c r="M78" s="681"/>
      <c r="N78" s="681"/>
      <c r="O78" s="2758" t="str">
        <f>IF(入力シート２!S21="","",入力シート２!S21)</f>
        <v/>
      </c>
      <c r="P78" s="2759"/>
      <c r="Q78" s="2758" t="str">
        <f>IF(入力シート２!U21="","",入力シート２!U21)</f>
        <v/>
      </c>
      <c r="R78" s="2759"/>
      <c r="S78" s="780"/>
      <c r="T78" s="778"/>
      <c r="U78" s="778"/>
      <c r="V78" s="778"/>
      <c r="W78" s="778"/>
      <c r="X78" s="778"/>
      <c r="Y78" s="778"/>
      <c r="Z78" s="778"/>
      <c r="AA78" s="778"/>
      <c r="AB78" s="778"/>
      <c r="AC78" s="778"/>
      <c r="AD78" s="778"/>
      <c r="AE78" s="778"/>
      <c r="AF78" s="778"/>
      <c r="AG78" s="778"/>
      <c r="AH78" s="778"/>
      <c r="AI78" s="778"/>
      <c r="AJ78" s="169"/>
      <c r="AK78" s="2798"/>
      <c r="AL78" s="2799"/>
      <c r="AM78" s="2805"/>
      <c r="AN78" s="2802"/>
      <c r="AO78" s="186" t="str">
        <f>IF(入力シート２!J89="","",入力シート２!J89)</f>
        <v/>
      </c>
      <c r="AP78" s="2903" t="str">
        <f>IF(入力シート２!K89="","",入力シート２!K89)</f>
        <v/>
      </c>
      <c r="AQ78" s="2880"/>
      <c r="AR78" s="2880"/>
      <c r="AS78" s="2880"/>
      <c r="AT78" s="2880"/>
      <c r="AU78" s="2880"/>
      <c r="AV78" s="2881"/>
      <c r="AW78" s="2879" t="str">
        <f>IF(入力シート２!R89="","",入力シート２!R89)</f>
        <v/>
      </c>
      <c r="AX78" s="2880"/>
      <c r="AY78" s="2880"/>
      <c r="AZ78" s="2880"/>
      <c r="BA78" s="2880"/>
      <c r="BB78" s="2880"/>
      <c r="BC78" s="2880"/>
      <c r="BD78" s="2880"/>
      <c r="BE78" s="2880"/>
      <c r="BF78" s="2881"/>
      <c r="BG78" s="2879" t="str">
        <f>IF(入力シート２!AB89="","",入力シート２!AB89)</f>
        <v/>
      </c>
      <c r="BH78" s="2880"/>
      <c r="BI78" s="2880"/>
      <c r="BJ78" s="2880"/>
      <c r="BK78" s="2880"/>
      <c r="BL78" s="2880"/>
      <c r="BM78" s="2880"/>
      <c r="BN78" s="2880"/>
      <c r="BO78" s="2880"/>
      <c r="BP78" s="2880"/>
      <c r="BQ78" s="2880"/>
      <c r="BR78" s="2880"/>
      <c r="BS78" s="2880"/>
      <c r="BT78" s="2880"/>
      <c r="BU78" s="2880"/>
      <c r="BV78" s="2880"/>
      <c r="BW78" s="2880"/>
      <c r="BX78" s="2880"/>
      <c r="BY78" s="2880"/>
      <c r="BZ78" s="2880"/>
      <c r="CA78" s="2880"/>
      <c r="CB78" s="2880"/>
      <c r="CC78" s="2880"/>
      <c r="CD78" s="2880"/>
      <c r="CE78" s="2880"/>
      <c r="CF78" s="2880"/>
      <c r="CG78" s="2880"/>
      <c r="CH78" s="2881"/>
      <c r="CI78" s="2906" t="str">
        <f>IF(入力シート２!BD89="","",入力シート２!BD89)</f>
        <v/>
      </c>
      <c r="CJ78" s="2907"/>
      <c r="CK78" s="2906" t="str">
        <f>IF(入力シート２!BF89="","",入力シート２!BF89)</f>
        <v/>
      </c>
      <c r="CL78" s="2907"/>
    </row>
    <row r="79" spans="1:92" ht="21" customHeight="1" x14ac:dyDescent="0.15">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C79" s="169"/>
      <c r="CD79" s="169"/>
      <c r="CE79" s="169"/>
      <c r="CF79" s="169"/>
      <c r="CG79" s="169"/>
      <c r="CH79" s="169"/>
      <c r="CI79" s="169"/>
      <c r="CJ79" s="169"/>
      <c r="CK79" s="169"/>
      <c r="CL79" s="169"/>
    </row>
    <row r="80" spans="1:92" ht="18" customHeight="1" x14ac:dyDescent="0.15">
      <c r="H80" s="867"/>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C80" s="169"/>
      <c r="CD80" s="169"/>
      <c r="CE80" s="169"/>
      <c r="CF80" s="169"/>
      <c r="CG80" s="169"/>
      <c r="CH80" s="169"/>
      <c r="CI80" s="169"/>
      <c r="CJ80" s="169"/>
      <c r="CK80" s="169"/>
      <c r="CL80" s="169"/>
    </row>
    <row r="81" spans="8:91" x14ac:dyDescent="0.15">
      <c r="H81" s="867"/>
      <c r="AJ81" s="169"/>
      <c r="AK81" s="169"/>
      <c r="AL81" s="169"/>
      <c r="AM81" s="169"/>
      <c r="AN81" s="169"/>
      <c r="AO81" s="169"/>
      <c r="AP81" s="169"/>
      <c r="AQ81" s="169"/>
      <c r="AR81" s="169"/>
      <c r="AS81" s="169"/>
      <c r="AT81" s="169"/>
      <c r="AU81" s="169"/>
      <c r="AV81" s="169"/>
      <c r="CM81" s="169"/>
    </row>
    <row r="82" spans="8:91" x14ac:dyDescent="0.15">
      <c r="H82" s="867"/>
      <c r="AK82" s="169"/>
      <c r="AL82" s="169"/>
      <c r="AM82" s="169"/>
      <c r="AN82" s="169"/>
      <c r="AO82" s="169"/>
      <c r="AP82" s="169"/>
      <c r="AQ82" s="169"/>
      <c r="AR82" s="169"/>
      <c r="AS82" s="169"/>
      <c r="AT82" s="169"/>
      <c r="AU82" s="169"/>
      <c r="AV82" s="169"/>
    </row>
    <row r="102" spans="8:8" x14ac:dyDescent="0.15">
      <c r="H102" s="867"/>
    </row>
    <row r="103" spans="8:8" x14ac:dyDescent="0.15">
      <c r="H103" s="867"/>
    </row>
    <row r="104" spans="8:8" x14ac:dyDescent="0.15">
      <c r="H104" s="867"/>
    </row>
    <row r="105" spans="8:8" x14ac:dyDescent="0.15">
      <c r="H105" s="867"/>
    </row>
    <row r="106" spans="8:8" x14ac:dyDescent="0.15">
      <c r="H106" s="867"/>
    </row>
    <row r="107" spans="8:8" x14ac:dyDescent="0.15">
      <c r="H107" s="867"/>
    </row>
    <row r="108" spans="8:8" x14ac:dyDescent="0.15">
      <c r="H108" s="867"/>
    </row>
    <row r="109" spans="8:8" x14ac:dyDescent="0.15">
      <c r="H109" s="867"/>
    </row>
    <row r="110" spans="8:8" x14ac:dyDescent="0.15">
      <c r="H110" s="867"/>
    </row>
    <row r="111" spans="8:8" x14ac:dyDescent="0.15">
      <c r="H111" s="867"/>
    </row>
    <row r="112" spans="8:8" x14ac:dyDescent="0.15">
      <c r="H112" s="867"/>
    </row>
    <row r="113" spans="8:8" x14ac:dyDescent="0.15">
      <c r="H113" s="867"/>
    </row>
    <row r="114" spans="8:8" x14ac:dyDescent="0.15">
      <c r="H114" s="867"/>
    </row>
    <row r="115" spans="8:8" x14ac:dyDescent="0.15">
      <c r="H115" s="867"/>
    </row>
    <row r="116" spans="8:8" x14ac:dyDescent="0.15">
      <c r="H116" s="867"/>
    </row>
    <row r="117" spans="8:8" x14ac:dyDescent="0.15">
      <c r="H117" s="867"/>
    </row>
    <row r="118" spans="8:8" x14ac:dyDescent="0.15">
      <c r="H118" s="867"/>
    </row>
    <row r="119" spans="8:8" x14ac:dyDescent="0.15">
      <c r="H119" s="867"/>
    </row>
    <row r="120" spans="8:8" x14ac:dyDescent="0.15">
      <c r="H120" s="867"/>
    </row>
    <row r="121" spans="8:8" x14ac:dyDescent="0.15">
      <c r="H121" s="867"/>
    </row>
    <row r="122" spans="8:8" x14ac:dyDescent="0.15">
      <c r="H122" s="867"/>
    </row>
    <row r="123" spans="8:8" x14ac:dyDescent="0.15">
      <c r="H123" s="867"/>
    </row>
    <row r="124" spans="8:8" x14ac:dyDescent="0.15">
      <c r="H124" s="867"/>
    </row>
    <row r="125" spans="8:8" x14ac:dyDescent="0.15">
      <c r="H125" s="867"/>
    </row>
    <row r="126" spans="8:8" x14ac:dyDescent="0.15">
      <c r="H126" s="867"/>
    </row>
    <row r="127" spans="8:8" x14ac:dyDescent="0.15">
      <c r="H127" s="867"/>
    </row>
    <row r="128" spans="8:8" x14ac:dyDescent="0.15">
      <c r="H128" s="867"/>
    </row>
    <row r="129" spans="8:8" x14ac:dyDescent="0.15">
      <c r="H129" s="867"/>
    </row>
    <row r="130" spans="8:8" x14ac:dyDescent="0.15">
      <c r="H130" s="867"/>
    </row>
    <row r="131" spans="8:8" x14ac:dyDescent="0.15">
      <c r="H131" s="867"/>
    </row>
    <row r="132" spans="8:8" x14ac:dyDescent="0.15">
      <c r="H132" s="867"/>
    </row>
    <row r="133" spans="8:8" x14ac:dyDescent="0.15">
      <c r="H133" s="867"/>
    </row>
    <row r="134" spans="8:8" x14ac:dyDescent="0.15">
      <c r="H134" s="867"/>
    </row>
    <row r="135" spans="8:8" x14ac:dyDescent="0.15">
      <c r="H135" s="867"/>
    </row>
    <row r="136" spans="8:8" x14ac:dyDescent="0.15">
      <c r="H136" s="867"/>
    </row>
    <row r="137" spans="8:8" x14ac:dyDescent="0.15">
      <c r="H137" s="867"/>
    </row>
    <row r="138" spans="8:8" x14ac:dyDescent="0.15">
      <c r="H138" s="867"/>
    </row>
    <row r="139" spans="8:8" x14ac:dyDescent="0.15">
      <c r="H139" s="867"/>
    </row>
    <row r="140" spans="8:8" x14ac:dyDescent="0.15">
      <c r="H140" s="867"/>
    </row>
    <row r="141" spans="8:8" x14ac:dyDescent="0.15">
      <c r="H141" s="867"/>
    </row>
    <row r="142" spans="8:8" x14ac:dyDescent="0.15">
      <c r="H142" s="867"/>
    </row>
    <row r="143" spans="8:8" x14ac:dyDescent="0.15">
      <c r="H143" s="867"/>
    </row>
    <row r="144" spans="8:8" x14ac:dyDescent="0.15">
      <c r="H144" s="867"/>
    </row>
    <row r="145" spans="8:8" x14ac:dyDescent="0.15">
      <c r="H145" s="867"/>
    </row>
    <row r="146" spans="8:8" x14ac:dyDescent="0.15">
      <c r="H146" s="867"/>
    </row>
    <row r="147" spans="8:8" x14ac:dyDescent="0.15">
      <c r="H147" s="867"/>
    </row>
    <row r="148" spans="8:8" x14ac:dyDescent="0.15">
      <c r="H148" s="867"/>
    </row>
    <row r="149" spans="8:8" x14ac:dyDescent="0.15">
      <c r="H149" s="867"/>
    </row>
    <row r="150" spans="8:8" x14ac:dyDescent="0.15">
      <c r="H150" s="867"/>
    </row>
    <row r="151" spans="8:8" x14ac:dyDescent="0.15">
      <c r="H151" s="867"/>
    </row>
    <row r="152" spans="8:8" x14ac:dyDescent="0.15">
      <c r="H152" s="867"/>
    </row>
    <row r="153" spans="8:8" x14ac:dyDescent="0.15">
      <c r="H153" s="867"/>
    </row>
    <row r="154" spans="8:8" x14ac:dyDescent="0.15">
      <c r="H154" s="867"/>
    </row>
    <row r="155" spans="8:8" x14ac:dyDescent="0.15">
      <c r="H155" s="867"/>
    </row>
    <row r="156" spans="8:8" x14ac:dyDescent="0.15">
      <c r="H156" s="867"/>
    </row>
    <row r="157" spans="8:8" x14ac:dyDescent="0.15">
      <c r="H157" s="867"/>
    </row>
    <row r="158" spans="8:8" x14ac:dyDescent="0.15">
      <c r="H158" s="867"/>
    </row>
    <row r="159" spans="8:8" x14ac:dyDescent="0.15">
      <c r="H159" s="867"/>
    </row>
    <row r="160" spans="8:8" x14ac:dyDescent="0.15">
      <c r="H160" s="867"/>
    </row>
    <row r="161" spans="8:8" x14ac:dyDescent="0.15">
      <c r="H161" s="867"/>
    </row>
    <row r="162" spans="8:8" x14ac:dyDescent="0.15">
      <c r="H162" s="867"/>
    </row>
    <row r="163" spans="8:8" x14ac:dyDescent="0.15">
      <c r="H163" s="867"/>
    </row>
    <row r="164" spans="8:8" x14ac:dyDescent="0.15">
      <c r="H164" s="867"/>
    </row>
    <row r="165" spans="8:8" x14ac:dyDescent="0.15">
      <c r="H165" s="867"/>
    </row>
    <row r="166" spans="8:8" x14ac:dyDescent="0.15">
      <c r="H166" s="867"/>
    </row>
    <row r="167" spans="8:8" x14ac:dyDescent="0.15">
      <c r="H167" s="867"/>
    </row>
    <row r="168" spans="8:8" x14ac:dyDescent="0.15">
      <c r="H168" s="867"/>
    </row>
    <row r="169" spans="8:8" x14ac:dyDescent="0.15">
      <c r="H169" s="867"/>
    </row>
    <row r="170" spans="8:8" x14ac:dyDescent="0.15">
      <c r="H170" s="867"/>
    </row>
    <row r="171" spans="8:8" x14ac:dyDescent="0.15">
      <c r="H171" s="867"/>
    </row>
    <row r="172" spans="8:8" x14ac:dyDescent="0.15">
      <c r="H172" s="867"/>
    </row>
    <row r="173" spans="8:8" x14ac:dyDescent="0.15">
      <c r="H173" s="867"/>
    </row>
    <row r="174" spans="8:8" x14ac:dyDescent="0.15">
      <c r="H174" s="867"/>
    </row>
    <row r="175" spans="8:8" x14ac:dyDescent="0.15">
      <c r="H175" s="867"/>
    </row>
    <row r="176" spans="8:8" x14ac:dyDescent="0.15">
      <c r="H176" s="867"/>
    </row>
    <row r="177" spans="8:8" x14ac:dyDescent="0.15">
      <c r="H177" s="867"/>
    </row>
    <row r="178" spans="8:8" x14ac:dyDescent="0.15">
      <c r="H178" s="867"/>
    </row>
    <row r="179" spans="8:8" x14ac:dyDescent="0.15">
      <c r="H179" s="867"/>
    </row>
    <row r="180" spans="8:8" x14ac:dyDescent="0.15">
      <c r="H180" s="867"/>
    </row>
    <row r="181" spans="8:8" x14ac:dyDescent="0.15">
      <c r="H181" s="867"/>
    </row>
    <row r="182" spans="8:8" x14ac:dyDescent="0.15">
      <c r="H182" s="867"/>
    </row>
    <row r="183" spans="8:8" x14ac:dyDescent="0.15">
      <c r="H183" s="867"/>
    </row>
    <row r="184" spans="8:8" x14ac:dyDescent="0.15">
      <c r="H184" s="867"/>
    </row>
    <row r="185" spans="8:8" x14ac:dyDescent="0.15">
      <c r="H185" s="867"/>
    </row>
    <row r="186" spans="8:8" x14ac:dyDescent="0.15">
      <c r="H186" s="867"/>
    </row>
    <row r="187" spans="8:8" x14ac:dyDescent="0.15">
      <c r="H187" s="867"/>
    </row>
    <row r="188" spans="8:8" x14ac:dyDescent="0.15">
      <c r="H188" s="867"/>
    </row>
    <row r="189" spans="8:8" x14ac:dyDescent="0.15">
      <c r="H189" s="867"/>
    </row>
    <row r="190" spans="8:8" x14ac:dyDescent="0.15">
      <c r="H190" s="867"/>
    </row>
    <row r="191" spans="8:8" x14ac:dyDescent="0.15">
      <c r="H191" s="867"/>
    </row>
    <row r="192" spans="8:8" x14ac:dyDescent="0.15">
      <c r="H192" s="867"/>
    </row>
    <row r="193" spans="8:8" x14ac:dyDescent="0.15">
      <c r="H193" s="867"/>
    </row>
    <row r="194" spans="8:8" x14ac:dyDescent="0.15">
      <c r="H194" s="867"/>
    </row>
    <row r="195" spans="8:8" x14ac:dyDescent="0.15">
      <c r="H195" s="867"/>
    </row>
    <row r="196" spans="8:8" x14ac:dyDescent="0.15">
      <c r="H196" s="867"/>
    </row>
    <row r="197" spans="8:8" x14ac:dyDescent="0.15">
      <c r="H197" s="867"/>
    </row>
    <row r="198" spans="8:8" x14ac:dyDescent="0.15">
      <c r="H198" s="867"/>
    </row>
    <row r="199" spans="8:8" x14ac:dyDescent="0.15">
      <c r="H199" s="867"/>
    </row>
    <row r="200" spans="8:8" x14ac:dyDescent="0.15">
      <c r="H200" s="867"/>
    </row>
    <row r="201" spans="8:8" x14ac:dyDescent="0.15">
      <c r="H201" s="867"/>
    </row>
    <row r="202" spans="8:8" x14ac:dyDescent="0.15">
      <c r="H202" s="867"/>
    </row>
    <row r="203" spans="8:8" x14ac:dyDescent="0.15">
      <c r="H203" s="867"/>
    </row>
    <row r="204" spans="8:8" x14ac:dyDescent="0.15">
      <c r="H204" s="867"/>
    </row>
    <row r="205" spans="8:8" x14ac:dyDescent="0.15">
      <c r="H205" s="867"/>
    </row>
    <row r="206" spans="8:8" x14ac:dyDescent="0.15">
      <c r="H206" s="867"/>
    </row>
    <row r="207" spans="8:8" x14ac:dyDescent="0.15">
      <c r="H207" s="867"/>
    </row>
    <row r="208" spans="8:8" x14ac:dyDescent="0.15">
      <c r="H208" s="867"/>
    </row>
    <row r="209" spans="8:8" x14ac:dyDescent="0.15">
      <c r="H209" s="867"/>
    </row>
    <row r="210" spans="8:8" x14ac:dyDescent="0.15">
      <c r="H210" s="867"/>
    </row>
    <row r="211" spans="8:8" x14ac:dyDescent="0.15">
      <c r="H211" s="867"/>
    </row>
    <row r="212" spans="8:8" x14ac:dyDescent="0.15">
      <c r="H212" s="867"/>
    </row>
    <row r="213" spans="8:8" x14ac:dyDescent="0.15">
      <c r="H213" s="867"/>
    </row>
    <row r="214" spans="8:8" x14ac:dyDescent="0.15">
      <c r="H214" s="867"/>
    </row>
    <row r="215" spans="8:8" x14ac:dyDescent="0.15">
      <c r="H215" s="867"/>
    </row>
    <row r="216" spans="8:8" x14ac:dyDescent="0.15">
      <c r="H216" s="867"/>
    </row>
    <row r="217" spans="8:8" x14ac:dyDescent="0.15">
      <c r="H217" s="867"/>
    </row>
    <row r="218" spans="8:8" x14ac:dyDescent="0.15">
      <c r="H218" s="867"/>
    </row>
    <row r="219" spans="8:8" x14ac:dyDescent="0.15">
      <c r="H219" s="867"/>
    </row>
    <row r="220" spans="8:8" x14ac:dyDescent="0.15">
      <c r="H220" s="867"/>
    </row>
    <row r="221" spans="8:8" x14ac:dyDescent="0.15">
      <c r="H221" s="867"/>
    </row>
    <row r="222" spans="8:8" x14ac:dyDescent="0.15">
      <c r="H222" s="867"/>
    </row>
    <row r="223" spans="8:8" x14ac:dyDescent="0.15">
      <c r="H223" s="867"/>
    </row>
    <row r="224" spans="8:8" x14ac:dyDescent="0.15">
      <c r="H224" s="867"/>
    </row>
    <row r="225" spans="8:8" x14ac:dyDescent="0.15">
      <c r="H225" s="867"/>
    </row>
    <row r="226" spans="8:8" x14ac:dyDescent="0.15">
      <c r="H226" s="867"/>
    </row>
    <row r="227" spans="8:8" x14ac:dyDescent="0.15">
      <c r="H227" s="867"/>
    </row>
    <row r="228" spans="8:8" x14ac:dyDescent="0.15">
      <c r="H228" s="867"/>
    </row>
    <row r="229" spans="8:8" x14ac:dyDescent="0.15">
      <c r="H229" s="867"/>
    </row>
    <row r="230" spans="8:8" x14ac:dyDescent="0.15">
      <c r="H230" s="867"/>
    </row>
    <row r="231" spans="8:8" x14ac:dyDescent="0.15">
      <c r="H231" s="867"/>
    </row>
    <row r="232" spans="8:8" x14ac:dyDescent="0.15">
      <c r="H232" s="867"/>
    </row>
    <row r="233" spans="8:8" x14ac:dyDescent="0.15">
      <c r="H233" s="867"/>
    </row>
    <row r="234" spans="8:8" x14ac:dyDescent="0.15">
      <c r="H234" s="867"/>
    </row>
    <row r="235" spans="8:8" x14ac:dyDescent="0.15">
      <c r="H235" s="867"/>
    </row>
    <row r="236" spans="8:8" x14ac:dyDescent="0.15">
      <c r="H236" s="867"/>
    </row>
    <row r="237" spans="8:8" x14ac:dyDescent="0.15">
      <c r="H237" s="867"/>
    </row>
    <row r="238" spans="8:8" x14ac:dyDescent="0.15">
      <c r="H238" s="867"/>
    </row>
    <row r="239" spans="8:8" x14ac:dyDescent="0.15">
      <c r="H239" s="867"/>
    </row>
    <row r="240" spans="8:8" x14ac:dyDescent="0.15">
      <c r="H240" s="867"/>
    </row>
    <row r="241" spans="8:8" x14ac:dyDescent="0.15">
      <c r="H241" s="867"/>
    </row>
    <row r="242" spans="8:8" x14ac:dyDescent="0.15">
      <c r="H242" s="867"/>
    </row>
    <row r="243" spans="8:8" x14ac:dyDescent="0.15">
      <c r="H243" s="867"/>
    </row>
    <row r="244" spans="8:8" x14ac:dyDescent="0.15">
      <c r="H244" s="867"/>
    </row>
    <row r="245" spans="8:8" x14ac:dyDescent="0.15">
      <c r="H245" s="867"/>
    </row>
    <row r="246" spans="8:8" x14ac:dyDescent="0.15">
      <c r="H246" s="867"/>
    </row>
    <row r="247" spans="8:8" x14ac:dyDescent="0.15">
      <c r="H247" s="867"/>
    </row>
    <row r="248" spans="8:8" x14ac:dyDescent="0.15">
      <c r="H248" s="867"/>
    </row>
    <row r="249" spans="8:8" x14ac:dyDescent="0.15">
      <c r="H249" s="867"/>
    </row>
    <row r="250" spans="8:8" x14ac:dyDescent="0.15">
      <c r="H250" s="867"/>
    </row>
    <row r="251" spans="8:8" x14ac:dyDescent="0.15">
      <c r="H251" s="867"/>
    </row>
    <row r="252" spans="8:8" x14ac:dyDescent="0.15">
      <c r="H252" s="867"/>
    </row>
    <row r="253" spans="8:8" x14ac:dyDescent="0.15">
      <c r="H253" s="867"/>
    </row>
    <row r="254" spans="8:8" x14ac:dyDescent="0.15">
      <c r="H254" s="867"/>
    </row>
    <row r="255" spans="8:8" x14ac:dyDescent="0.15">
      <c r="H255" s="867"/>
    </row>
    <row r="256" spans="8:8" x14ac:dyDescent="0.15">
      <c r="H256" s="867"/>
    </row>
    <row r="257" spans="8:8" x14ac:dyDescent="0.15">
      <c r="H257" s="867"/>
    </row>
    <row r="258" spans="8:8" x14ac:dyDescent="0.15">
      <c r="H258" s="867"/>
    </row>
    <row r="259" spans="8:8" x14ac:dyDescent="0.15">
      <c r="H259" s="867"/>
    </row>
    <row r="260" spans="8:8" x14ac:dyDescent="0.15">
      <c r="H260" s="867"/>
    </row>
    <row r="261" spans="8:8" x14ac:dyDescent="0.15">
      <c r="H261" s="867"/>
    </row>
    <row r="262" spans="8:8" x14ac:dyDescent="0.15">
      <c r="H262" s="867"/>
    </row>
    <row r="263" spans="8:8" x14ac:dyDescent="0.15">
      <c r="H263" s="867"/>
    </row>
    <row r="264" spans="8:8" x14ac:dyDescent="0.15">
      <c r="H264" s="867"/>
    </row>
    <row r="265" spans="8:8" x14ac:dyDescent="0.15">
      <c r="H265" s="867"/>
    </row>
    <row r="266" spans="8:8" x14ac:dyDescent="0.15">
      <c r="H266" s="867"/>
    </row>
    <row r="267" spans="8:8" x14ac:dyDescent="0.15">
      <c r="H267" s="867"/>
    </row>
    <row r="268" spans="8:8" x14ac:dyDescent="0.15">
      <c r="H268" s="867"/>
    </row>
    <row r="269" spans="8:8" x14ac:dyDescent="0.15">
      <c r="H269" s="867"/>
    </row>
    <row r="270" spans="8:8" x14ac:dyDescent="0.15">
      <c r="H270" s="867"/>
    </row>
    <row r="271" spans="8:8" x14ac:dyDescent="0.15">
      <c r="H271" s="867"/>
    </row>
    <row r="272" spans="8:8" x14ac:dyDescent="0.15">
      <c r="H272" s="867"/>
    </row>
    <row r="273" spans="8:8" x14ac:dyDescent="0.15">
      <c r="H273" s="867"/>
    </row>
    <row r="274" spans="8:8" x14ac:dyDescent="0.15">
      <c r="H274" s="867"/>
    </row>
    <row r="275" spans="8:8" x14ac:dyDescent="0.15">
      <c r="H275" s="867"/>
    </row>
    <row r="276" spans="8:8" x14ac:dyDescent="0.15">
      <c r="H276" s="867"/>
    </row>
    <row r="277" spans="8:8" x14ac:dyDescent="0.15">
      <c r="H277" s="867"/>
    </row>
    <row r="278" spans="8:8" x14ac:dyDescent="0.15">
      <c r="H278" s="867"/>
    </row>
    <row r="279" spans="8:8" x14ac:dyDescent="0.15">
      <c r="H279" s="867"/>
    </row>
    <row r="280" spans="8:8" x14ac:dyDescent="0.15">
      <c r="H280" s="867"/>
    </row>
    <row r="281" spans="8:8" x14ac:dyDescent="0.15">
      <c r="H281" s="867"/>
    </row>
    <row r="282" spans="8:8" x14ac:dyDescent="0.15">
      <c r="H282" s="867"/>
    </row>
    <row r="283" spans="8:8" x14ac:dyDescent="0.15">
      <c r="H283" s="867"/>
    </row>
    <row r="284" spans="8:8" x14ac:dyDescent="0.15">
      <c r="H284" s="867"/>
    </row>
    <row r="285" spans="8:8" x14ac:dyDescent="0.15">
      <c r="H285" s="867"/>
    </row>
    <row r="286" spans="8:8" x14ac:dyDescent="0.15">
      <c r="H286" s="867"/>
    </row>
    <row r="287" spans="8:8" x14ac:dyDescent="0.15">
      <c r="H287" s="867"/>
    </row>
    <row r="288" spans="8:8" x14ac:dyDescent="0.15">
      <c r="H288" s="867"/>
    </row>
    <row r="289" spans="8:8" x14ac:dyDescent="0.15">
      <c r="H289" s="867"/>
    </row>
    <row r="290" spans="8:8" x14ac:dyDescent="0.15">
      <c r="H290" s="867"/>
    </row>
  </sheetData>
  <sheetProtection sheet="1" objects="1" scenarios="1"/>
  <mergeCells count="699">
    <mergeCell ref="AF33:AG33"/>
    <mergeCell ref="P32:R32"/>
    <mergeCell ref="J32:L32"/>
    <mergeCell ref="J38:L38"/>
    <mergeCell ref="M38:O38"/>
    <mergeCell ref="P38:R38"/>
    <mergeCell ref="P36:R36"/>
    <mergeCell ref="U32:V32"/>
    <mergeCell ref="M35:O35"/>
    <mergeCell ref="M36:O36"/>
    <mergeCell ref="U33:V33"/>
    <mergeCell ref="S32:T32"/>
    <mergeCell ref="P34:R34"/>
    <mergeCell ref="S38:T38"/>
    <mergeCell ref="W33:Y33"/>
    <mergeCell ref="W35:Y35"/>
    <mergeCell ref="W36:Y36"/>
    <mergeCell ref="W37:Y37"/>
    <mergeCell ref="S34:T34"/>
    <mergeCell ref="S35:T35"/>
    <mergeCell ref="S36:T36"/>
    <mergeCell ref="Z35:AB35"/>
    <mergeCell ref="Z37:AB37"/>
    <mergeCell ref="Z36:AB36"/>
    <mergeCell ref="AH38:AI38"/>
    <mergeCell ref="AC38:AE38"/>
    <mergeCell ref="AF38:AG38"/>
    <mergeCell ref="AF35:AG35"/>
    <mergeCell ref="AC35:AE35"/>
    <mergeCell ref="Z38:AB38"/>
    <mergeCell ref="AF37:AG37"/>
    <mergeCell ref="AF36:AG36"/>
    <mergeCell ref="AC37:AE37"/>
    <mergeCell ref="AH37:AI37"/>
    <mergeCell ref="AF40:AG40"/>
    <mergeCell ref="AH40:AI40"/>
    <mergeCell ref="Z39:AB39"/>
    <mergeCell ref="Z40:AB40"/>
    <mergeCell ref="AH43:AI43"/>
    <mergeCell ref="AH42:AI42"/>
    <mergeCell ref="H46:M46"/>
    <mergeCell ref="H48:K49"/>
    <mergeCell ref="L48:O49"/>
    <mergeCell ref="W41:Y41"/>
    <mergeCell ref="W42:Y42"/>
    <mergeCell ref="W43:Y43"/>
    <mergeCell ref="W40:Y40"/>
    <mergeCell ref="AF43:AG43"/>
    <mergeCell ref="J43:L43"/>
    <mergeCell ref="AC43:AE43"/>
    <mergeCell ref="Z43:AB43"/>
    <mergeCell ref="B50:G50"/>
    <mergeCell ref="B46:G46"/>
    <mergeCell ref="N46:S46"/>
    <mergeCell ref="B43:I43"/>
    <mergeCell ref="B48:G49"/>
    <mergeCell ref="M40:O40"/>
    <mergeCell ref="J40:L40"/>
    <mergeCell ref="B39:I39"/>
    <mergeCell ref="P48:S49"/>
    <mergeCell ref="M42:O42"/>
    <mergeCell ref="M43:O43"/>
    <mergeCell ref="H50:K50"/>
    <mergeCell ref="L50:O50"/>
    <mergeCell ref="P50:S50"/>
    <mergeCell ref="H45:M45"/>
    <mergeCell ref="T60:X60"/>
    <mergeCell ref="Y60:AA60"/>
    <mergeCell ref="W38:Y38"/>
    <mergeCell ref="W39:Y39"/>
    <mergeCell ref="S39:T39"/>
    <mergeCell ref="U38:V38"/>
    <mergeCell ref="M39:O39"/>
    <mergeCell ref="Z42:AB42"/>
    <mergeCell ref="P39:R39"/>
    <mergeCell ref="S66:S68"/>
    <mergeCell ref="O68:P68"/>
    <mergeCell ref="Q66:R66"/>
    <mergeCell ref="Q67:R70"/>
    <mergeCell ref="S69:S71"/>
    <mergeCell ref="AW67:BF67"/>
    <mergeCell ref="W66:AE66"/>
    <mergeCell ref="AF71:AG71"/>
    <mergeCell ref="AP68:AV68"/>
    <mergeCell ref="AP69:AV69"/>
    <mergeCell ref="T66:V68"/>
    <mergeCell ref="O69:P69"/>
    <mergeCell ref="O67:P67"/>
    <mergeCell ref="O71:P71"/>
    <mergeCell ref="AN65:AN67"/>
    <mergeCell ref="AM68:AM69"/>
    <mergeCell ref="AM65:AM67"/>
    <mergeCell ref="O70:P70"/>
    <mergeCell ref="Q65:R65"/>
    <mergeCell ref="AP53:AV53"/>
    <mergeCell ref="AP54:AV54"/>
    <mergeCell ref="AP55:AV55"/>
    <mergeCell ref="AP56:AV56"/>
    <mergeCell ref="AP57:AV57"/>
    <mergeCell ref="AP59:AV59"/>
    <mergeCell ref="P52:S52"/>
    <mergeCell ref="K59:S59"/>
    <mergeCell ref="AM59:AM64"/>
    <mergeCell ref="S64:AE64"/>
    <mergeCell ref="AF64:AG64"/>
    <mergeCell ref="AP58:AV58"/>
    <mergeCell ref="AH64:AI64"/>
    <mergeCell ref="H52:K52"/>
    <mergeCell ref="L52:O52"/>
    <mergeCell ref="R62:V62"/>
    <mergeCell ref="W62:Y62"/>
    <mergeCell ref="AP61:AV61"/>
    <mergeCell ref="B60:J60"/>
    <mergeCell ref="K60:S60"/>
    <mergeCell ref="P54:S54"/>
    <mergeCell ref="P53:S53"/>
    <mergeCell ref="L53:O53"/>
    <mergeCell ref="H53:K53"/>
    <mergeCell ref="AW59:BF59"/>
    <mergeCell ref="AW60:BF60"/>
    <mergeCell ref="AW58:BF58"/>
    <mergeCell ref="AW57:BF57"/>
    <mergeCell ref="AW55:BF55"/>
    <mergeCell ref="BG58:CH58"/>
    <mergeCell ref="BG56:CH56"/>
    <mergeCell ref="BG55:CH55"/>
    <mergeCell ref="AW56:BF56"/>
    <mergeCell ref="BG60:CH60"/>
    <mergeCell ref="BG59:CH59"/>
    <mergeCell ref="BG57:CH57"/>
    <mergeCell ref="AW48:BF48"/>
    <mergeCell ref="AW54:BF54"/>
    <mergeCell ref="AW51:BF51"/>
    <mergeCell ref="BG54:CH54"/>
    <mergeCell ref="BG53:CH53"/>
    <mergeCell ref="CK54:CL54"/>
    <mergeCell ref="CK49:CL49"/>
    <mergeCell ref="AW50:BF50"/>
    <mergeCell ref="CI53:CJ53"/>
    <mergeCell ref="CK50:CL50"/>
    <mergeCell ref="CK53:CL53"/>
    <mergeCell ref="CK51:CL51"/>
    <mergeCell ref="CK52:CL52"/>
    <mergeCell ref="AW52:BF52"/>
    <mergeCell ref="BG52:CH52"/>
    <mergeCell ref="BG51:CH51"/>
    <mergeCell ref="BG50:CH50"/>
    <mergeCell ref="CI54:CJ54"/>
    <mergeCell ref="CI50:CJ50"/>
    <mergeCell ref="CI51:CJ51"/>
    <mergeCell ref="AP48:AV48"/>
    <mergeCell ref="AP52:AV52"/>
    <mergeCell ref="AP46:AV46"/>
    <mergeCell ref="AP41:AV41"/>
    <mergeCell ref="BG34:CH34"/>
    <mergeCell ref="BG40:CH40"/>
    <mergeCell ref="CI40:CJ40"/>
    <mergeCell ref="CI37:CJ37"/>
    <mergeCell ref="CI36:CJ36"/>
    <mergeCell ref="BG42:CH42"/>
    <mergeCell ref="AW44:BF44"/>
    <mergeCell ref="AW40:BF40"/>
    <mergeCell ref="AP43:AV43"/>
    <mergeCell ref="AP47:AV47"/>
    <mergeCell ref="BG48:CH48"/>
    <mergeCell ref="BG49:CH49"/>
    <mergeCell ref="CI49:CJ49"/>
    <mergeCell ref="BG38:CH38"/>
    <mergeCell ref="CI52:CJ52"/>
    <mergeCell ref="AP35:AV35"/>
    <mergeCell ref="AW35:BF35"/>
    <mergeCell ref="BG35:CH35"/>
    <mergeCell ref="AP45:AV45"/>
    <mergeCell ref="AW37:BF37"/>
    <mergeCell ref="BG33:CH33"/>
    <mergeCell ref="CI33:CJ33"/>
    <mergeCell ref="BG36:CH36"/>
    <mergeCell ref="CI35:CJ35"/>
    <mergeCell ref="CK39:CL39"/>
    <mergeCell ref="BG37:CH37"/>
    <mergeCell ref="AW47:BF47"/>
    <mergeCell ref="BG44:CH44"/>
    <mergeCell ref="CK43:CL43"/>
    <mergeCell ref="CK46:CL46"/>
    <mergeCell ref="CI42:CJ42"/>
    <mergeCell ref="BG41:CH41"/>
    <mergeCell ref="CI44:CJ44"/>
    <mergeCell ref="BG39:CH39"/>
    <mergeCell ref="CI39:CJ39"/>
    <mergeCell ref="BG47:CH47"/>
    <mergeCell ref="AW45:BF45"/>
    <mergeCell ref="BG46:CH46"/>
    <mergeCell ref="BG45:CH45"/>
    <mergeCell ref="CI47:CJ47"/>
    <mergeCell ref="BG43:CH43"/>
    <mergeCell ref="CI43:CJ43"/>
    <mergeCell ref="AW46:BF46"/>
    <mergeCell ref="CK37:CL37"/>
    <mergeCell ref="AF34:AG34"/>
    <mergeCell ref="AC36:AE36"/>
    <mergeCell ref="AP32:AV32"/>
    <mergeCell ref="J28:L28"/>
    <mergeCell ref="AW32:BF32"/>
    <mergeCell ref="AP33:AV33"/>
    <mergeCell ref="J39:L39"/>
    <mergeCell ref="AF41:AG41"/>
    <mergeCell ref="AF42:AG42"/>
    <mergeCell ref="S40:T40"/>
    <mergeCell ref="U40:V40"/>
    <mergeCell ref="Z41:AB41"/>
    <mergeCell ref="J41:L41"/>
    <mergeCell ref="M41:O41"/>
    <mergeCell ref="J42:L42"/>
    <mergeCell ref="U41:V41"/>
    <mergeCell ref="AH41:AI41"/>
    <mergeCell ref="Z33:AB33"/>
    <mergeCell ref="AC32:AE32"/>
    <mergeCell ref="AC30:AE30"/>
    <mergeCell ref="AH33:AI33"/>
    <mergeCell ref="AF32:AG32"/>
    <mergeCell ref="AC33:AE33"/>
    <mergeCell ref="AH34:AI34"/>
    <mergeCell ref="B45:G45"/>
    <mergeCell ref="P42:R42"/>
    <mergeCell ref="P43:R43"/>
    <mergeCell ref="S42:T42"/>
    <mergeCell ref="S43:T43"/>
    <mergeCell ref="B40:I40"/>
    <mergeCell ref="P40:R40"/>
    <mergeCell ref="U39:V39"/>
    <mergeCell ref="B38:I38"/>
    <mergeCell ref="U42:V42"/>
    <mergeCell ref="U43:V43"/>
    <mergeCell ref="B44:S44"/>
    <mergeCell ref="B42:I42"/>
    <mergeCell ref="P41:R41"/>
    <mergeCell ref="B41:I41"/>
    <mergeCell ref="S41:T41"/>
    <mergeCell ref="N45:S45"/>
    <mergeCell ref="BG28:CH28"/>
    <mergeCell ref="CI28:CJ28"/>
    <mergeCell ref="BG26:CH26"/>
    <mergeCell ref="B11:E11"/>
    <mergeCell ref="B13:E13"/>
    <mergeCell ref="B7:E7"/>
    <mergeCell ref="F13:AI13"/>
    <mergeCell ref="B14:E15"/>
    <mergeCell ref="W25:X25"/>
    <mergeCell ref="Y25:AI25"/>
    <mergeCell ref="Z26:AB26"/>
    <mergeCell ref="Z27:AB27"/>
    <mergeCell ref="AC26:AE26"/>
    <mergeCell ref="AF28:AG28"/>
    <mergeCell ref="AC28:AE28"/>
    <mergeCell ref="AW25:BF25"/>
    <mergeCell ref="AP25:AV25"/>
    <mergeCell ref="M28:O28"/>
    <mergeCell ref="AK25:AN25"/>
    <mergeCell ref="AK26:AN38"/>
    <mergeCell ref="AK24:CL24"/>
    <mergeCell ref="AH32:AI32"/>
    <mergeCell ref="AC29:AE29"/>
    <mergeCell ref="AF29:AG29"/>
    <mergeCell ref="CH2:CL3"/>
    <mergeCell ref="B3:L3"/>
    <mergeCell ref="M3:AI3"/>
    <mergeCell ref="F5:S5"/>
    <mergeCell ref="X5:AI5"/>
    <mergeCell ref="K11:N11"/>
    <mergeCell ref="Z11:AC11"/>
    <mergeCell ref="F11:J11"/>
    <mergeCell ref="O11:Y11"/>
    <mergeCell ref="B8:J8"/>
    <mergeCell ref="Y8:AI8"/>
    <mergeCell ref="T8:X8"/>
    <mergeCell ref="K8:S8"/>
    <mergeCell ref="AD11:AI11"/>
    <mergeCell ref="F7:AI7"/>
    <mergeCell ref="B5:E5"/>
    <mergeCell ref="T5:W5"/>
    <mergeCell ref="B9:J9"/>
    <mergeCell ref="K9:AI9"/>
    <mergeCell ref="AK5:AN13"/>
    <mergeCell ref="AO5:CL13"/>
    <mergeCell ref="CK47:CL47"/>
    <mergeCell ref="CK48:CL48"/>
    <mergeCell ref="CI48:CJ48"/>
    <mergeCell ref="CI29:CJ29"/>
    <mergeCell ref="CK31:CL31"/>
    <mergeCell ref="CK38:CL38"/>
    <mergeCell ref="CI38:CJ38"/>
    <mergeCell ref="CK35:CL35"/>
    <mergeCell ref="CK44:CL44"/>
    <mergeCell ref="CK29:CL29"/>
    <mergeCell ref="CK34:CL34"/>
    <mergeCell ref="CI34:CJ34"/>
    <mergeCell ref="CK36:CL36"/>
    <mergeCell ref="CI31:CJ31"/>
    <mergeCell ref="CK45:CL45"/>
    <mergeCell ref="CI45:CJ45"/>
    <mergeCell ref="CI41:CJ41"/>
    <mergeCell ref="CK40:CL40"/>
    <mergeCell ref="CK42:CL42"/>
    <mergeCell ref="CI46:CJ46"/>
    <mergeCell ref="CK33:CL33"/>
    <mergeCell ref="CK32:CL32"/>
    <mergeCell ref="CK41:CL41"/>
    <mergeCell ref="CK64:CL64"/>
    <mergeCell ref="BG72:CH72"/>
    <mergeCell ref="CI72:CJ72"/>
    <mergeCell ref="CK72:CL72"/>
    <mergeCell ref="CK67:CL67"/>
    <mergeCell ref="CI65:CJ65"/>
    <mergeCell ref="CK65:CL65"/>
    <mergeCell ref="CI66:CJ66"/>
    <mergeCell ref="CI71:CJ71"/>
    <mergeCell ref="CK71:CL71"/>
    <mergeCell ref="BP71:BT71"/>
    <mergeCell ref="BU71:BW71"/>
    <mergeCell ref="BG65:CH65"/>
    <mergeCell ref="BL71:BN71"/>
    <mergeCell ref="BG64:CH64"/>
    <mergeCell ref="CK66:CL66"/>
    <mergeCell ref="BG68:CH68"/>
    <mergeCell ref="CI68:CJ68"/>
    <mergeCell ref="CK68:CL68"/>
    <mergeCell ref="BG66:CH66"/>
    <mergeCell ref="BG67:CH67"/>
    <mergeCell ref="BG69:CH69"/>
    <mergeCell ref="CI69:CJ69"/>
    <mergeCell ref="CI67:CJ67"/>
    <mergeCell ref="AP78:AV78"/>
    <mergeCell ref="AW77:BF77"/>
    <mergeCell ref="AP76:AV76"/>
    <mergeCell ref="AW76:BF76"/>
    <mergeCell ref="BG76:CH76"/>
    <mergeCell ref="CG74:CH74"/>
    <mergeCell ref="CK74:CL74"/>
    <mergeCell ref="BG75:CH75"/>
    <mergeCell ref="BG74:BK74"/>
    <mergeCell ref="BL74:BN74"/>
    <mergeCell ref="BU74:BW74"/>
    <mergeCell ref="BY74:CC74"/>
    <mergeCell ref="CI75:CJ75"/>
    <mergeCell ref="CI76:CJ76"/>
    <mergeCell ref="CK75:CL75"/>
    <mergeCell ref="CD74:CF74"/>
    <mergeCell ref="CI74:CJ74"/>
    <mergeCell ref="AP74:AV74"/>
    <mergeCell ref="AW74:BF74"/>
    <mergeCell ref="BP74:BT74"/>
    <mergeCell ref="AW75:BF75"/>
    <mergeCell ref="AP75:AV75"/>
    <mergeCell ref="CI78:CJ78"/>
    <mergeCell ref="AP77:AV77"/>
    <mergeCell ref="CK73:CL73"/>
    <mergeCell ref="BG71:BK71"/>
    <mergeCell ref="AW70:BF70"/>
    <mergeCell ref="CK76:CL76"/>
    <mergeCell ref="AW78:BF78"/>
    <mergeCell ref="CK69:CL69"/>
    <mergeCell ref="CI70:CJ70"/>
    <mergeCell ref="CK70:CL70"/>
    <mergeCell ref="BK70:BL70"/>
    <mergeCell ref="BT70:BU70"/>
    <mergeCell ref="CC70:CD70"/>
    <mergeCell ref="CG70:CH70"/>
    <mergeCell ref="CK78:CL78"/>
    <mergeCell ref="BG77:CH77"/>
    <mergeCell ref="CI77:CJ77"/>
    <mergeCell ref="CK77:CL77"/>
    <mergeCell ref="BG78:CH78"/>
    <mergeCell ref="AW73:BF73"/>
    <mergeCell ref="AW71:BF71"/>
    <mergeCell ref="AW69:BF69"/>
    <mergeCell ref="BY71:CD71"/>
    <mergeCell ref="CE71:CG71"/>
    <mergeCell ref="BG61:CH61"/>
    <mergeCell ref="CI61:CJ61"/>
    <mergeCell ref="AP60:AV60"/>
    <mergeCell ref="AW62:BF62"/>
    <mergeCell ref="AW65:BF65"/>
    <mergeCell ref="AW66:BF66"/>
    <mergeCell ref="BG63:CH63"/>
    <mergeCell ref="CI63:CJ63"/>
    <mergeCell ref="BG73:CH73"/>
    <mergeCell ref="CI73:CJ73"/>
    <mergeCell ref="AW61:BF61"/>
    <mergeCell ref="AP65:AV65"/>
    <mergeCell ref="AP66:AV66"/>
    <mergeCell ref="AP67:AV67"/>
    <mergeCell ref="AW68:BF68"/>
    <mergeCell ref="AP63:AV63"/>
    <mergeCell ref="AW63:BF63"/>
    <mergeCell ref="AP62:AV62"/>
    <mergeCell ref="AP70:AV70"/>
    <mergeCell ref="AP64:AV64"/>
    <mergeCell ref="AW64:BF64"/>
    <mergeCell ref="AP71:AV71"/>
    <mergeCell ref="CI64:CJ64"/>
    <mergeCell ref="CI62:CJ62"/>
    <mergeCell ref="BG62:CH62"/>
    <mergeCell ref="T74:AE74"/>
    <mergeCell ref="AW72:BF72"/>
    <mergeCell ref="AP73:AV73"/>
    <mergeCell ref="AK41:AL70"/>
    <mergeCell ref="AC60:AF60"/>
    <mergeCell ref="AP42:AV42"/>
    <mergeCell ref="AW41:BF41"/>
    <mergeCell ref="AW42:BF42"/>
    <mergeCell ref="AP49:AV49"/>
    <mergeCell ref="AP50:AV50"/>
    <mergeCell ref="AP51:AV51"/>
    <mergeCell ref="AW49:BF49"/>
    <mergeCell ref="AN68:AN69"/>
    <mergeCell ref="AH65:AI65"/>
    <mergeCell ref="AH66:AI68"/>
    <mergeCell ref="AC59:AI59"/>
    <mergeCell ref="AG60:AH60"/>
    <mergeCell ref="T59:AB59"/>
    <mergeCell ref="AN56:AN58"/>
    <mergeCell ref="AN59:AN64"/>
    <mergeCell ref="AM56:AM58"/>
    <mergeCell ref="AW53:BF53"/>
    <mergeCell ref="AP72:AV72"/>
    <mergeCell ref="N22:Q22"/>
    <mergeCell ref="B24:I24"/>
    <mergeCell ref="B25:I27"/>
    <mergeCell ref="L25:V25"/>
    <mergeCell ref="AH31:AI31"/>
    <mergeCell ref="W30:Y30"/>
    <mergeCell ref="W31:Y31"/>
    <mergeCell ref="Z31:AB31"/>
    <mergeCell ref="AH28:AI28"/>
    <mergeCell ref="J25:K25"/>
    <mergeCell ref="AF30:AG30"/>
    <mergeCell ref="AF31:AG31"/>
    <mergeCell ref="AH29:AI29"/>
    <mergeCell ref="AC31:AE31"/>
    <mergeCell ref="Z30:AB30"/>
    <mergeCell ref="AH26:AI27"/>
    <mergeCell ref="AH30:AI30"/>
    <mergeCell ref="AF26:AG26"/>
    <mergeCell ref="AC27:AE27"/>
    <mergeCell ref="AF27:AG27"/>
    <mergeCell ref="U29:V29"/>
    <mergeCell ref="CK25:CL25"/>
    <mergeCell ref="BG25:CH25"/>
    <mergeCell ref="CI25:CJ25"/>
    <mergeCell ref="BG27:CH27"/>
    <mergeCell ref="CI27:CJ27"/>
    <mergeCell ref="BG32:CH32"/>
    <mergeCell ref="W28:Y28"/>
    <mergeCell ref="B19:E19"/>
    <mergeCell ref="U28:V28"/>
    <mergeCell ref="J26:L26"/>
    <mergeCell ref="J27:L27"/>
    <mergeCell ref="M26:O26"/>
    <mergeCell ref="M27:O27"/>
    <mergeCell ref="P26:R26"/>
    <mergeCell ref="P27:R27"/>
    <mergeCell ref="S26:T26"/>
    <mergeCell ref="S27:T27"/>
    <mergeCell ref="U26:V27"/>
    <mergeCell ref="B22:E22"/>
    <mergeCell ref="R21:U21"/>
    <mergeCell ref="B28:I28"/>
    <mergeCell ref="R22:V22"/>
    <mergeCell ref="J24:AI24"/>
    <mergeCell ref="AA21:AF21"/>
    <mergeCell ref="AF17:AH17"/>
    <mergeCell ref="F17:J17"/>
    <mergeCell ref="T17:W17"/>
    <mergeCell ref="F19:J19"/>
    <mergeCell ref="K19:N19"/>
    <mergeCell ref="O19:S19"/>
    <mergeCell ref="AB18:AE18"/>
    <mergeCell ref="AB17:AE17"/>
    <mergeCell ref="W27:Y27"/>
    <mergeCell ref="T19:W19"/>
    <mergeCell ref="W21:Z21"/>
    <mergeCell ref="X18:AA18"/>
    <mergeCell ref="W22:Z22"/>
    <mergeCell ref="X17:Z17"/>
    <mergeCell ref="T18:W18"/>
    <mergeCell ref="W26:Y26"/>
    <mergeCell ref="F21:M21"/>
    <mergeCell ref="N21:Q21"/>
    <mergeCell ref="AF18:AI18"/>
    <mergeCell ref="X19:AA19"/>
    <mergeCell ref="AB19:AE19"/>
    <mergeCell ref="AF19:AI19"/>
    <mergeCell ref="AA22:AG22"/>
    <mergeCell ref="F22:M22"/>
    <mergeCell ref="J14:K14"/>
    <mergeCell ref="N14:O14"/>
    <mergeCell ref="G14:I14"/>
    <mergeCell ref="J15:AI15"/>
    <mergeCell ref="F15:I15"/>
    <mergeCell ref="L14:M14"/>
    <mergeCell ref="P14:AI14"/>
    <mergeCell ref="AB16:AE16"/>
    <mergeCell ref="AF16:AI16"/>
    <mergeCell ref="F16:J16"/>
    <mergeCell ref="X16:Z16"/>
    <mergeCell ref="K16:N16"/>
    <mergeCell ref="O16:R16"/>
    <mergeCell ref="T16:W16"/>
    <mergeCell ref="CK61:CL61"/>
    <mergeCell ref="CI60:CJ60"/>
    <mergeCell ref="CK60:CL60"/>
    <mergeCell ref="CI58:CJ58"/>
    <mergeCell ref="CK56:CL56"/>
    <mergeCell ref="CK58:CL58"/>
    <mergeCell ref="CK55:CL55"/>
    <mergeCell ref="CI55:CJ55"/>
    <mergeCell ref="CK62:CL62"/>
    <mergeCell ref="CI59:CJ59"/>
    <mergeCell ref="CK59:CL59"/>
    <mergeCell ref="CI57:CJ57"/>
    <mergeCell ref="CK57:CL57"/>
    <mergeCell ref="CI56:CJ56"/>
    <mergeCell ref="CK63:CL63"/>
    <mergeCell ref="AP44:AV44"/>
    <mergeCell ref="AC42:AE42"/>
    <mergeCell ref="AH39:AI39"/>
    <mergeCell ref="AW34:BF34"/>
    <mergeCell ref="AW38:BF38"/>
    <mergeCell ref="AP38:AV38"/>
    <mergeCell ref="AW39:BF39"/>
    <mergeCell ref="AP39:AV39"/>
    <mergeCell ref="AH35:AI35"/>
    <mergeCell ref="AC39:AE39"/>
    <mergeCell ref="AF39:AG39"/>
    <mergeCell ref="AC40:AE40"/>
    <mergeCell ref="AC34:AE34"/>
    <mergeCell ref="AK39:AN40"/>
    <mergeCell ref="AM41:AM55"/>
    <mergeCell ref="AN41:AN55"/>
    <mergeCell ref="AC41:AE41"/>
    <mergeCell ref="AW43:BF43"/>
    <mergeCell ref="AP40:AV40"/>
    <mergeCell ref="AP36:AV36"/>
    <mergeCell ref="AW36:BF36"/>
    <mergeCell ref="AP37:AV37"/>
    <mergeCell ref="AH36:AI36"/>
    <mergeCell ref="AW33:BF33"/>
    <mergeCell ref="AP30:AV30"/>
    <mergeCell ref="AP34:AV34"/>
    <mergeCell ref="CK26:CL26"/>
    <mergeCell ref="AP27:AV27"/>
    <mergeCell ref="AP29:AV29"/>
    <mergeCell ref="AW29:BF29"/>
    <mergeCell ref="BG29:CH29"/>
    <mergeCell ref="AP28:AV28"/>
    <mergeCell ref="CI26:CJ26"/>
    <mergeCell ref="CI32:CJ32"/>
    <mergeCell ref="BG30:CH30"/>
    <mergeCell ref="AW27:BF27"/>
    <mergeCell ref="AP26:AV26"/>
    <mergeCell ref="AW26:BF26"/>
    <mergeCell ref="AW30:BF30"/>
    <mergeCell ref="AP31:AV31"/>
    <mergeCell ref="AW31:BF31"/>
    <mergeCell ref="BG31:CH31"/>
    <mergeCell ref="CI30:CJ30"/>
    <mergeCell ref="CK30:CL30"/>
    <mergeCell ref="CK28:CL28"/>
    <mergeCell ref="CK27:CL27"/>
    <mergeCell ref="AW28:BF28"/>
    <mergeCell ref="B62:F62"/>
    <mergeCell ref="B51:G51"/>
    <mergeCell ref="B52:G52"/>
    <mergeCell ref="B53:G53"/>
    <mergeCell ref="B54:G54"/>
    <mergeCell ref="L51:O51"/>
    <mergeCell ref="H54:K54"/>
    <mergeCell ref="L54:O54"/>
    <mergeCell ref="G62:I62"/>
    <mergeCell ref="J62:N62"/>
    <mergeCell ref="O62:Q62"/>
    <mergeCell ref="L56:O56"/>
    <mergeCell ref="P56:S56"/>
    <mergeCell ref="B58:J58"/>
    <mergeCell ref="B59:J59"/>
    <mergeCell ref="K58:S58"/>
    <mergeCell ref="H51:K51"/>
    <mergeCell ref="P51:S51"/>
    <mergeCell ref="B56:G56"/>
    <mergeCell ref="H56:K56"/>
    <mergeCell ref="T72:AE72"/>
    <mergeCell ref="T73:AE73"/>
    <mergeCell ref="T69:V71"/>
    <mergeCell ref="W67:AE67"/>
    <mergeCell ref="W68:AE68"/>
    <mergeCell ref="W69:AE69"/>
    <mergeCell ref="W70:AE70"/>
    <mergeCell ref="W71:AE71"/>
    <mergeCell ref="AH74:AI74"/>
    <mergeCell ref="AH69:AI71"/>
    <mergeCell ref="AF72:AG72"/>
    <mergeCell ref="AF73:AG73"/>
    <mergeCell ref="AF74:AG74"/>
    <mergeCell ref="AF69:AG69"/>
    <mergeCell ref="AF70:AG70"/>
    <mergeCell ref="AM72:AM73"/>
    <mergeCell ref="AF65:AG65"/>
    <mergeCell ref="AF66:AG66"/>
    <mergeCell ref="AF67:AG67"/>
    <mergeCell ref="AF68:AG68"/>
    <mergeCell ref="AK72:AL78"/>
    <mergeCell ref="AK71:AL71"/>
    <mergeCell ref="AN74:AN78"/>
    <mergeCell ref="AM74:AM78"/>
    <mergeCell ref="AN72:AN73"/>
    <mergeCell ref="AH72:AI72"/>
    <mergeCell ref="AH73:AI73"/>
    <mergeCell ref="AK14:AN23"/>
    <mergeCell ref="AO14:CL23"/>
    <mergeCell ref="Q78:R78"/>
    <mergeCell ref="O64:P64"/>
    <mergeCell ref="B64:N64"/>
    <mergeCell ref="O75:P75"/>
    <mergeCell ref="O76:P76"/>
    <mergeCell ref="O77:P77"/>
    <mergeCell ref="O78:P78"/>
    <mergeCell ref="Q74:R74"/>
    <mergeCell ref="Q75:R75"/>
    <mergeCell ref="Q76:R76"/>
    <mergeCell ref="Q77:R77"/>
    <mergeCell ref="O74:P74"/>
    <mergeCell ref="Q64:R64"/>
    <mergeCell ref="B71:B73"/>
    <mergeCell ref="C71:E73"/>
    <mergeCell ref="C67:E70"/>
    <mergeCell ref="B67:B70"/>
    <mergeCell ref="O73:P73"/>
    <mergeCell ref="Q71:R73"/>
    <mergeCell ref="O72:P72"/>
    <mergeCell ref="O65:P65"/>
    <mergeCell ref="O66:P66"/>
    <mergeCell ref="J35:L35"/>
    <mergeCell ref="B37:I37"/>
    <mergeCell ref="B36:I36"/>
    <mergeCell ref="B35:I35"/>
    <mergeCell ref="U35:V35"/>
    <mergeCell ref="U36:V36"/>
    <mergeCell ref="U37:V37"/>
    <mergeCell ref="M37:O37"/>
    <mergeCell ref="J37:L37"/>
    <mergeCell ref="J36:L36"/>
    <mergeCell ref="S37:T37"/>
    <mergeCell ref="P37:R37"/>
    <mergeCell ref="P35:R35"/>
    <mergeCell ref="M34:O34"/>
    <mergeCell ref="U34:V34"/>
    <mergeCell ref="Z32:AB32"/>
    <mergeCell ref="W29:Y29"/>
    <mergeCell ref="Z29:AB29"/>
    <mergeCell ref="W32:Y32"/>
    <mergeCell ref="Z28:AB28"/>
    <mergeCell ref="S33:T33"/>
    <mergeCell ref="S28:T28"/>
    <mergeCell ref="P28:R28"/>
    <mergeCell ref="M31:O31"/>
    <mergeCell ref="M32:O32"/>
    <mergeCell ref="W34:Y34"/>
    <mergeCell ref="Z34:AB34"/>
    <mergeCell ref="P31:R31"/>
    <mergeCell ref="S29:T29"/>
    <mergeCell ref="S30:T30"/>
    <mergeCell ref="S31:T31"/>
    <mergeCell ref="P30:R30"/>
    <mergeCell ref="U31:V31"/>
    <mergeCell ref="U30:V30"/>
    <mergeCell ref="B16:E16"/>
    <mergeCell ref="F18:J18"/>
    <mergeCell ref="B33:E34"/>
    <mergeCell ref="F33:I33"/>
    <mergeCell ref="G34:I34"/>
    <mergeCell ref="J34:L34"/>
    <mergeCell ref="J33:L33"/>
    <mergeCell ref="P33:R33"/>
    <mergeCell ref="O18:R18"/>
    <mergeCell ref="K18:N18"/>
    <mergeCell ref="B17:E17"/>
    <mergeCell ref="B18:E18"/>
    <mergeCell ref="J31:L31"/>
    <mergeCell ref="P29:R29"/>
    <mergeCell ref="M29:O29"/>
    <mergeCell ref="M30:O30"/>
    <mergeCell ref="B29:I29"/>
    <mergeCell ref="B21:E21"/>
    <mergeCell ref="B31:I31"/>
    <mergeCell ref="J29:L29"/>
    <mergeCell ref="J30:L30"/>
    <mergeCell ref="B30:I30"/>
    <mergeCell ref="B32:I32"/>
    <mergeCell ref="M33:O33"/>
  </mergeCells>
  <phoneticPr fontId="21"/>
  <conditionalFormatting sqref="AC59">
    <cfRule type="expression" dxfId="3" priority="10">
      <formula>$S$40="-"</formula>
    </cfRule>
    <cfRule type="expression" dxfId="2" priority="11">
      <formula>$S$38="-"</formula>
    </cfRule>
  </conditionalFormatting>
  <conditionalFormatting sqref="B62 J62 R62">
    <cfRule type="containsBlanks" dxfId="1" priority="1">
      <formula>LEN(TRIM(B62))=0</formula>
    </cfRule>
  </conditionalFormatting>
  <dataValidations count="13">
    <dataValidation allowBlank="1" showErrorMessage="1" sqref="BG66:BG70 AW26:AW38 CI26:CL78 BG26:BG64 AO26:AO78 AP26:AP73" xr:uid="{00000000-0002-0000-0A00-000000000000}"/>
    <dataValidation allowBlank="1" sqref="O18 X18 AB18 AF18" xr:uid="{00000000-0002-0000-0A00-000001000000}"/>
    <dataValidation allowBlank="1" showInputMessage="1" error="プルダウンから選択してください。" sqref="O19" xr:uid="{00000000-0002-0000-0A00-000002000000}"/>
    <dataValidation imeMode="halfAlpha" allowBlank="1" error="全角で入力してください。" prompt="登録番号を入力,_x000a_または「登録申請中」を選択してください。" sqref="AD11" xr:uid="{00000000-0002-0000-0A00-000003000000}"/>
    <dataValidation imeMode="halfAlpha" allowBlank="1" showInputMessage="1" showErrorMessage="1" sqref="X16 B46 M28:M36 R17 H46 W28:W36 Z28:Z36 J28:J36 AG62 O16:O17 G62 O62 W62 L17" xr:uid="{00000000-0002-0000-0A00-000004000000}"/>
    <dataValidation allowBlank="1" showInputMessage="1" showErrorMessage="1" error="全角で入力してください。" sqref="O11 J15" xr:uid="{00000000-0002-0000-0A00-000005000000}"/>
    <dataValidation allowBlank="1" showInputMessage="1" showErrorMessage="1" error="プルダウンから選択してください。" sqref="F11 L14 F18 AF19 F5 F16 F21:F22 X19 Y8 K8" xr:uid="{00000000-0002-0000-0A00-000006000000}"/>
    <dataValidation allowBlank="1" showInputMessage="1" sqref="F13" xr:uid="{00000000-0002-0000-0A00-000007000000}"/>
    <dataValidation type="list" allowBlank="1" showInputMessage="1" showErrorMessage="1" sqref="CM31:CN36" xr:uid="{00000000-0002-0000-0A00-000008000000}">
      <formula1>#REF!</formula1>
    </dataValidation>
    <dataValidation type="custom" allowBlank="1" showInputMessage="1" showErrorMessage="1" error="このセルは編集できません。" sqref="W42 J37:J43 AC42 M37:M43 AH37 U39:U43 AH39:AH43 N46 U37 P28:P43 S28:S35 Z42 AC28:AC36 AC38 Z38 W38 W40 AC40 Z40 S41:S43 L54 U33:U35 S37:S39 AF28:AF43 H54 P54 AH33:AH35" xr:uid="{00000000-0002-0000-0A00-000009000000}">
      <formula1>""</formula1>
    </dataValidation>
    <dataValidation imeMode="hiragana" allowBlank="1" error="プルダウンから選択してください。" sqref="G34" xr:uid="{00000000-0002-0000-0A00-00000A000000}"/>
    <dataValidation allowBlank="1" showInputMessage="1" showErrorMessage="1" error="このセルは編集できません。" sqref="U28:V32 AH28:AI32" xr:uid="{191DC88D-D23A-4CF8-8DC8-B7562014C1E9}"/>
    <dataValidation allowBlank="1" showErrorMessage="1" promptTitle="補助事業者名" prompt="代表申請者名の後にその他共同申請者数を入力してください。_x000a_【入力例】_x000a_○○株式会社　他〇社" sqref="F7:AI7" xr:uid="{F832AFA6-4E0F-4E83-ABF2-7494F1E80D5E}"/>
  </dataValidations>
  <printOptions horizontalCentered="1" verticalCentered="1"/>
  <pageMargins left="0.62992125984251968" right="0.23622047244094491" top="0" bottom="0" header="0.31496062992125984" footer="0.31496062992125984"/>
  <pageSetup paperSize="8" scale="50" orientation="landscape" r:id="rId1"/>
  <ignoredErrors>
    <ignoredError sqref="P37"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BY69"/>
  <sheetViews>
    <sheetView showGridLines="0" view="pageBreakPreview" zoomScaleNormal="55" zoomScaleSheetLayoutView="100" workbookViewId="0"/>
  </sheetViews>
  <sheetFormatPr defaultColWidth="9" defaultRowHeight="13.5" x14ac:dyDescent="0.15"/>
  <cols>
    <col min="1" max="1" width="2.5" style="63" customWidth="1"/>
    <col min="2" max="77" width="2.625" style="63" customWidth="1"/>
    <col min="78" max="16384" width="9" style="63"/>
  </cols>
  <sheetData>
    <row r="1" spans="1:77" ht="15.75" x14ac:dyDescent="0.25">
      <c r="A1" s="1115"/>
      <c r="B1" s="1116" t="s">
        <v>1634</v>
      </c>
      <c r="C1" s="1117"/>
    </row>
    <row r="2" spans="1:77" ht="16.5" x14ac:dyDescent="0.25">
      <c r="A2" s="1115"/>
      <c r="B2" s="1116" t="s">
        <v>1635</v>
      </c>
      <c r="C2" s="868"/>
    </row>
    <row r="3" spans="1:77" ht="15.75" x14ac:dyDescent="0.25">
      <c r="A3" s="1115"/>
      <c r="B3" s="1116"/>
      <c r="C3" s="1118" t="s">
        <v>1673</v>
      </c>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1119"/>
      <c r="AB3" s="1119"/>
      <c r="AC3" s="1119"/>
      <c r="AD3" s="1119"/>
      <c r="AE3" s="1119"/>
      <c r="AF3" s="1119"/>
      <c r="AG3" s="1119"/>
      <c r="AH3" s="1119"/>
      <c r="AI3" s="1119"/>
      <c r="AJ3" s="1120"/>
    </row>
    <row r="4" spans="1:77" ht="15.75" x14ac:dyDescent="0.25">
      <c r="A4" s="1115"/>
      <c r="B4" s="1116"/>
      <c r="C4" s="1118" t="s">
        <v>1636</v>
      </c>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20"/>
    </row>
    <row r="5" spans="1:77" ht="15.75" x14ac:dyDescent="0.25">
      <c r="A5" s="1115"/>
      <c r="B5" s="1116"/>
      <c r="C5" s="1118" t="s">
        <v>1637</v>
      </c>
      <c r="D5" s="1119"/>
      <c r="E5" s="1119"/>
      <c r="F5" s="1119"/>
      <c r="G5" s="1119"/>
      <c r="H5" s="1119"/>
      <c r="I5" s="1119"/>
      <c r="J5" s="1119"/>
      <c r="K5" s="1119"/>
      <c r="L5" s="1119"/>
      <c r="M5" s="1119"/>
      <c r="N5" s="1119"/>
      <c r="O5" s="1119"/>
      <c r="P5" s="1119"/>
      <c r="Q5" s="1119"/>
      <c r="R5" s="1119"/>
      <c r="S5" s="1119"/>
      <c r="T5" s="1119"/>
      <c r="U5" s="1119"/>
      <c r="V5" s="1119"/>
      <c r="W5" s="1119"/>
      <c r="X5" s="1119"/>
      <c r="Y5" s="1119"/>
      <c r="Z5" s="1119"/>
      <c r="AA5" s="1119"/>
      <c r="AB5" s="1119"/>
      <c r="AC5" s="1119"/>
      <c r="AD5" s="1119"/>
      <c r="AE5" s="1119"/>
      <c r="AF5" s="1119"/>
      <c r="AG5" s="1119"/>
      <c r="AH5" s="1119"/>
      <c r="AI5" s="1119"/>
      <c r="AJ5" s="1120"/>
    </row>
    <row r="6" spans="1:77" ht="15.75" x14ac:dyDescent="0.25">
      <c r="A6" s="1115"/>
      <c r="B6" s="1116" t="s">
        <v>1638</v>
      </c>
      <c r="C6" s="1117"/>
    </row>
    <row r="7" spans="1:77" ht="15.75" x14ac:dyDescent="0.25">
      <c r="A7" s="1115"/>
      <c r="B7" s="1116" t="s">
        <v>1639</v>
      </c>
      <c r="C7" s="1117"/>
    </row>
    <row r="8" spans="1:77" ht="15.75" x14ac:dyDescent="0.25">
      <c r="A8" s="1115"/>
      <c r="B8" s="1116" t="s">
        <v>1640</v>
      </c>
      <c r="C8" s="1117"/>
    </row>
    <row r="9" spans="1:77" ht="15.75" x14ac:dyDescent="0.25">
      <c r="A9" s="1115"/>
      <c r="B9" s="1116" t="s">
        <v>1672</v>
      </c>
      <c r="C9" s="1117"/>
    </row>
    <row r="10" spans="1:77" ht="22.5" customHeight="1" x14ac:dyDescent="0.25">
      <c r="A10" s="1115"/>
      <c r="B10" s="1116"/>
      <c r="C10" s="1117"/>
      <c r="D10" s="706"/>
      <c r="E10" s="706"/>
      <c r="F10" s="706"/>
      <c r="G10" s="706"/>
      <c r="H10" s="706"/>
      <c r="I10" s="706"/>
      <c r="J10" s="706"/>
      <c r="K10" s="706"/>
      <c r="L10" s="706"/>
    </row>
    <row r="11" spans="1:77" ht="13.5" customHeight="1" x14ac:dyDescent="0.15">
      <c r="BP11" s="869"/>
      <c r="BQ11" s="869"/>
      <c r="BR11" s="869"/>
      <c r="BS11" s="3127"/>
      <c r="BT11" s="3127"/>
      <c r="BU11" s="3127"/>
      <c r="BV11" s="3127"/>
      <c r="BW11" s="3127"/>
      <c r="BX11" s="869"/>
    </row>
    <row r="12" spans="1:77" ht="24.95" customHeight="1" x14ac:dyDescent="0.15">
      <c r="B12" s="1137" t="s">
        <v>650</v>
      </c>
      <c r="C12" s="870"/>
      <c r="D12" s="870"/>
      <c r="E12" s="870"/>
      <c r="F12" s="870"/>
      <c r="G12" s="870"/>
      <c r="H12" s="870"/>
      <c r="I12" s="870"/>
      <c r="J12" s="871"/>
      <c r="K12" s="870"/>
      <c r="L12" s="1138" t="s">
        <v>1713</v>
      </c>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870"/>
      <c r="AK12" s="870"/>
      <c r="AL12" s="870"/>
      <c r="AM12" s="870"/>
      <c r="AN12" s="870"/>
      <c r="AO12" s="870"/>
      <c r="AP12" s="870"/>
      <c r="AQ12" s="870"/>
      <c r="AR12" s="870"/>
      <c r="AS12" s="870"/>
      <c r="AT12" s="870"/>
      <c r="AU12" s="870"/>
      <c r="AV12" s="870"/>
      <c r="AW12" s="870"/>
      <c r="AX12" s="870"/>
      <c r="AY12" s="870"/>
      <c r="AZ12" s="870"/>
      <c r="BA12" s="870"/>
      <c r="BB12" s="870"/>
      <c r="BC12" s="870"/>
      <c r="BD12" s="870"/>
      <c r="BE12" s="870"/>
      <c r="BF12" s="870"/>
      <c r="BG12" s="870"/>
      <c r="BH12" s="870"/>
      <c r="BI12" s="870"/>
      <c r="BJ12" s="870"/>
      <c r="BK12" s="870"/>
      <c r="BL12" s="870"/>
      <c r="BM12" s="870"/>
      <c r="BN12" s="870"/>
      <c r="BO12" s="870"/>
      <c r="BP12" s="869"/>
      <c r="BQ12" s="869"/>
      <c r="BR12" s="869"/>
      <c r="BS12" s="3128"/>
      <c r="BT12" s="3128"/>
      <c r="BU12" s="3128"/>
      <c r="BV12" s="3128"/>
      <c r="BW12" s="3128"/>
      <c r="BX12" s="869"/>
      <c r="BY12" s="872"/>
    </row>
    <row r="13" spans="1:77" x14ac:dyDescent="0.15">
      <c r="B13" s="3129" t="s">
        <v>196</v>
      </c>
      <c r="C13" s="3129"/>
      <c r="D13" s="3129"/>
      <c r="E13" s="3129"/>
      <c r="F13" s="3129"/>
      <c r="G13" s="3130" t="str">
        <f>IF(入力シート!K8="","",入力シート!K8)</f>
        <v/>
      </c>
      <c r="H13" s="3131"/>
      <c r="I13" s="3131"/>
      <c r="J13" s="3131"/>
      <c r="K13" s="3131"/>
      <c r="L13" s="3131"/>
      <c r="M13" s="3131"/>
      <c r="N13" s="3131"/>
      <c r="O13" s="3131"/>
      <c r="P13" s="3131"/>
      <c r="Q13" s="3131"/>
      <c r="R13" s="3131"/>
      <c r="S13" s="3131"/>
      <c r="T13" s="3131"/>
      <c r="U13" s="3131"/>
      <c r="V13" s="3131"/>
      <c r="W13" s="3131"/>
      <c r="X13" s="3131"/>
      <c r="Y13" s="3131"/>
      <c r="Z13" s="3131"/>
      <c r="AA13" s="3131"/>
      <c r="AB13" s="3131"/>
      <c r="AC13" s="3131"/>
      <c r="AD13" s="3131"/>
      <c r="AE13" s="3132"/>
      <c r="AF13" s="3129" t="s">
        <v>197</v>
      </c>
      <c r="AG13" s="3129"/>
      <c r="AH13" s="3129"/>
      <c r="AI13" s="3129"/>
      <c r="AJ13" s="3133"/>
      <c r="AK13" s="3134" t="str">
        <f>IF('３．システム提案概要(1)'!F7="","",'３．システム提案概要(1)'!F7)</f>
        <v/>
      </c>
      <c r="AL13" s="3135"/>
      <c r="AM13" s="3135"/>
      <c r="AN13" s="3135"/>
      <c r="AO13" s="3135"/>
      <c r="AP13" s="3135"/>
      <c r="AQ13" s="3135"/>
      <c r="AR13" s="3135"/>
      <c r="AS13" s="3135"/>
      <c r="AT13" s="3135"/>
      <c r="AU13" s="3135"/>
      <c r="AV13" s="3135"/>
      <c r="AW13" s="3135"/>
      <c r="AX13" s="3135"/>
      <c r="AY13" s="3135"/>
      <c r="AZ13" s="3135"/>
      <c r="BA13" s="3135"/>
      <c r="BB13" s="3135"/>
      <c r="BC13" s="3135"/>
      <c r="BD13" s="3135"/>
      <c r="BE13" s="3135"/>
      <c r="BF13" s="3135"/>
      <c r="BG13" s="3135"/>
      <c r="BH13" s="3135"/>
      <c r="BI13" s="3135"/>
      <c r="BJ13" s="3135"/>
      <c r="BK13" s="3135"/>
      <c r="BL13" s="3135"/>
      <c r="BM13" s="3135"/>
      <c r="BN13" s="3135"/>
      <c r="BO13" s="3135"/>
      <c r="BP13" s="3135"/>
      <c r="BQ13" s="3135"/>
      <c r="BR13" s="3135"/>
      <c r="BS13" s="3135"/>
      <c r="BT13" s="3135"/>
      <c r="BU13" s="3135"/>
      <c r="BV13" s="3135"/>
      <c r="BW13" s="3136"/>
    </row>
    <row r="14" spans="1:77" x14ac:dyDescent="0.15">
      <c r="B14" s="56"/>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57"/>
      <c r="AG14" s="57"/>
      <c r="AH14" s="57"/>
      <c r="AI14" s="57"/>
      <c r="AJ14" s="57"/>
      <c r="AK14" s="58"/>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59"/>
    </row>
    <row r="15" spans="1:77" ht="13.5" customHeight="1" x14ac:dyDescent="0.15">
      <c r="B15" s="56"/>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59"/>
    </row>
    <row r="16" spans="1:77" ht="13.5" customHeight="1" x14ac:dyDescent="0.15">
      <c r="B16" s="56"/>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59"/>
    </row>
    <row r="17" spans="2:75" ht="13.5" customHeight="1" x14ac:dyDescent="0.15">
      <c r="B17" s="56"/>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59"/>
    </row>
    <row r="18" spans="2:75" ht="13.5" customHeight="1" x14ac:dyDescent="0.15">
      <c r="B18" s="56"/>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59"/>
    </row>
    <row r="19" spans="2:75" ht="13.5" customHeight="1" x14ac:dyDescent="0.15">
      <c r="B19" s="56"/>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59"/>
    </row>
    <row r="20" spans="2:75" ht="13.5" customHeight="1" x14ac:dyDescent="0.15">
      <c r="B20" s="56"/>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59"/>
    </row>
    <row r="21" spans="2:75" ht="13.5" customHeight="1" x14ac:dyDescent="0.15">
      <c r="B21" s="56"/>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59"/>
    </row>
    <row r="22" spans="2:75" ht="13.5" customHeight="1" x14ac:dyDescent="0.15">
      <c r="B22" s="56"/>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59"/>
    </row>
    <row r="23" spans="2:75" ht="13.5" customHeight="1" x14ac:dyDescent="0.15">
      <c r="B23" s="56"/>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59"/>
    </row>
    <row r="24" spans="2:75" ht="13.5" customHeight="1" x14ac:dyDescent="0.15">
      <c r="B24" s="56"/>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59"/>
    </row>
    <row r="25" spans="2:75" ht="13.5" customHeight="1" x14ac:dyDescent="0.15">
      <c r="B25" s="56"/>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59"/>
    </row>
    <row r="26" spans="2:75" ht="13.5" customHeight="1" x14ac:dyDescent="0.15">
      <c r="B26" s="56"/>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59"/>
    </row>
    <row r="27" spans="2:75" x14ac:dyDescent="0.15">
      <c r="B27" s="56"/>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59"/>
    </row>
    <row r="28" spans="2:75" ht="13.5" customHeight="1" x14ac:dyDescent="0.15">
      <c r="B28" s="56"/>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59"/>
    </row>
    <row r="29" spans="2:75" x14ac:dyDescent="0.15">
      <c r="B29" s="56"/>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59"/>
    </row>
    <row r="30" spans="2:75" ht="13.5" customHeight="1" x14ac:dyDescent="0.15">
      <c r="B30" s="56"/>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59"/>
    </row>
    <row r="31" spans="2:75" ht="13.5" customHeight="1" x14ac:dyDescent="0.15">
      <c r="B31" s="56"/>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59"/>
    </row>
    <row r="32" spans="2:75" ht="13.5" customHeight="1" x14ac:dyDescent="0.15">
      <c r="B32" s="56"/>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59"/>
    </row>
    <row r="33" spans="2:75" ht="13.5" customHeight="1" x14ac:dyDescent="0.15">
      <c r="B33" s="5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59"/>
    </row>
    <row r="34" spans="2:75" ht="13.5" customHeight="1" x14ac:dyDescent="0.15">
      <c r="B34" s="56"/>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59"/>
    </row>
    <row r="35" spans="2:75" ht="13.5" customHeight="1" x14ac:dyDescent="0.15">
      <c r="B35" s="56"/>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59"/>
    </row>
    <row r="36" spans="2:75" ht="13.5" customHeight="1" x14ac:dyDescent="0.15">
      <c r="B36" s="56"/>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59"/>
    </row>
    <row r="37" spans="2:75" ht="13.5" customHeight="1" x14ac:dyDescent="0.15">
      <c r="B37" s="56"/>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59"/>
    </row>
    <row r="38" spans="2:75" ht="13.5" customHeight="1" x14ac:dyDescent="0.15">
      <c r="B38" s="56"/>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59"/>
    </row>
    <row r="39" spans="2:75" ht="13.5" customHeight="1" x14ac:dyDescent="0.15">
      <c r="B39" s="56"/>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59"/>
    </row>
    <row r="40" spans="2:75" ht="13.5" customHeight="1" x14ac:dyDescent="0.15">
      <c r="B40" s="56"/>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59"/>
    </row>
    <row r="41" spans="2:75" ht="13.5" customHeight="1" x14ac:dyDescent="0.15">
      <c r="B41" s="56"/>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59"/>
    </row>
    <row r="42" spans="2:75" ht="13.5" customHeight="1" x14ac:dyDescent="0.15">
      <c r="B42" s="56"/>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59"/>
    </row>
    <row r="43" spans="2:75" ht="13.5" customHeight="1" x14ac:dyDescent="0.15">
      <c r="B43" s="56"/>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59"/>
    </row>
    <row r="44" spans="2:75" ht="13.5" customHeight="1" x14ac:dyDescent="0.15">
      <c r="B44" s="56"/>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59"/>
    </row>
    <row r="45" spans="2:75" ht="13.5" customHeight="1" x14ac:dyDescent="0.15">
      <c r="B45" s="56"/>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59"/>
    </row>
    <row r="46" spans="2:75" ht="13.5" customHeight="1" x14ac:dyDescent="0.15">
      <c r="B46" s="56"/>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59"/>
    </row>
    <row r="47" spans="2:75" ht="13.5" customHeight="1" x14ac:dyDescent="0.15">
      <c r="B47" s="56"/>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59"/>
    </row>
    <row r="48" spans="2:75" ht="13.5" customHeight="1" x14ac:dyDescent="0.15">
      <c r="B48" s="56"/>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59"/>
    </row>
    <row r="49" spans="2:75" ht="13.5" customHeight="1" x14ac:dyDescent="0.15">
      <c r="B49" s="56"/>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59"/>
    </row>
    <row r="50" spans="2:75" ht="13.5" customHeight="1" x14ac:dyDescent="0.15">
      <c r="B50" s="56"/>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59"/>
    </row>
    <row r="51" spans="2:75" ht="13.5" customHeight="1" x14ac:dyDescent="0.15">
      <c r="B51" s="56"/>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59"/>
    </row>
    <row r="52" spans="2:75" ht="13.5" customHeight="1" x14ac:dyDescent="0.15">
      <c r="B52" s="56"/>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59"/>
    </row>
    <row r="53" spans="2:75" ht="13.5" customHeight="1" x14ac:dyDescent="0.15">
      <c r="B53" s="56"/>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59"/>
    </row>
    <row r="54" spans="2:75" ht="13.5" customHeight="1" x14ac:dyDescent="0.15">
      <c r="B54" s="56"/>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59"/>
    </row>
    <row r="55" spans="2:75" ht="13.5" customHeight="1" x14ac:dyDescent="0.15">
      <c r="B55" s="56"/>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59"/>
    </row>
    <row r="56" spans="2:75" ht="14.25" customHeight="1" x14ac:dyDescent="0.15">
      <c r="B56" s="56"/>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59"/>
    </row>
    <row r="57" spans="2:75" x14ac:dyDescent="0.15">
      <c r="B57" s="56"/>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59"/>
    </row>
    <row r="58" spans="2:75" ht="14.25" customHeight="1" x14ac:dyDescent="0.15">
      <c r="B58" s="56"/>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59"/>
    </row>
    <row r="59" spans="2:75" ht="13.5" customHeight="1" x14ac:dyDescent="0.15">
      <c r="B59" s="56"/>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59"/>
    </row>
    <row r="60" spans="2:75" ht="14.25" customHeight="1" x14ac:dyDescent="0.15">
      <c r="B60" s="56"/>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59"/>
    </row>
    <row r="61" spans="2:75" ht="15" customHeight="1" x14ac:dyDescent="0.15">
      <c r="B61" s="56"/>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59"/>
    </row>
    <row r="62" spans="2:75" ht="14.25" customHeight="1" x14ac:dyDescent="0.15">
      <c r="B62" s="56"/>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59"/>
    </row>
    <row r="63" spans="2:75" ht="13.5" customHeight="1" x14ac:dyDescent="0.15">
      <c r="B63" s="5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59"/>
    </row>
    <row r="64" spans="2:75" ht="14.25" customHeight="1" x14ac:dyDescent="0.15">
      <c r="B64" s="56"/>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59"/>
    </row>
    <row r="65" spans="2:75" ht="15" customHeight="1" x14ac:dyDescent="0.15">
      <c r="B65" s="56"/>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59"/>
    </row>
    <row r="66" spans="2:75" ht="14.25" customHeight="1" x14ac:dyDescent="0.15">
      <c r="B66" s="56"/>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59"/>
    </row>
    <row r="67" spans="2:75" ht="13.5" customHeight="1" x14ac:dyDescent="0.15">
      <c r="B67" s="56"/>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59"/>
    </row>
    <row r="68" spans="2:75" ht="14.25" customHeight="1" x14ac:dyDescent="0.15">
      <c r="B68" s="56"/>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59"/>
    </row>
    <row r="69" spans="2:75" x14ac:dyDescent="0.15">
      <c r="B69" s="60"/>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2"/>
    </row>
  </sheetData>
  <sheetProtection formatCells="0" formatColumns="0" formatRows="0" insertColumns="0" insertRows="0" deleteColumns="0" deleteRows="0"/>
  <mergeCells count="5">
    <mergeCell ref="BS11:BW12"/>
    <mergeCell ref="B13:F13"/>
    <mergeCell ref="G13:AE13"/>
    <mergeCell ref="AF13:AJ13"/>
    <mergeCell ref="AK13:BW13"/>
  </mergeCells>
  <phoneticPr fontId="21"/>
  <dataValidations count="1">
    <dataValidation allowBlank="1" showErrorMessage="1" promptTitle="補助事業者名" prompt="代表申請者名の後にその他共同申請者数を入力してください。_x000a_【入力例】_x000a_○○株式会社　他〇社" sqref="AK13:BW13" xr:uid="{7E9A350A-3934-4A97-90DC-36B42C66F06A}"/>
  </dataValidations>
  <printOptions horizontalCentered="1" verticalCentered="1"/>
  <pageMargins left="0.59055118110236227" right="0.59055118110236227" top="0.59055118110236227" bottom="0.59055118110236227" header="0.31496062992125984" footer="0.31496062992125984"/>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AB46"/>
  <sheetViews>
    <sheetView showGridLines="0" view="pageBreakPreview" zoomScaleNormal="100" zoomScaleSheetLayoutView="100" workbookViewId="0"/>
  </sheetViews>
  <sheetFormatPr defaultColWidth="3.125" defaultRowHeight="21" customHeight="1" outlineLevelRow="1" x14ac:dyDescent="0.15"/>
  <cols>
    <col min="1" max="1" width="2.5" style="1" customWidth="1"/>
    <col min="2" max="5" width="23.75" style="1" customWidth="1"/>
    <col min="6" max="8" width="3.125" style="1"/>
    <col min="9" max="9" width="6.875" style="1" customWidth="1"/>
    <col min="10" max="12" width="12.625" style="1" customWidth="1"/>
    <col min="13" max="15" width="5.25" style="1" bestFit="1" customWidth="1"/>
    <col min="16" max="16384" width="3.125" style="1"/>
  </cols>
  <sheetData>
    <row r="1" spans="1:28" ht="15" customHeight="1" x14ac:dyDescent="0.15">
      <c r="A1" s="873"/>
      <c r="B1" s="719" t="s">
        <v>1066</v>
      </c>
      <c r="C1" s="873"/>
      <c r="D1" s="873"/>
      <c r="E1" s="873"/>
      <c r="F1" s="873"/>
      <c r="G1" s="873"/>
      <c r="H1" s="873"/>
      <c r="I1" s="873"/>
      <c r="J1" s="873"/>
      <c r="K1" s="873"/>
      <c r="L1" s="873"/>
      <c r="M1" s="873"/>
      <c r="N1" s="873"/>
      <c r="O1" s="873"/>
      <c r="P1" s="873"/>
    </row>
    <row r="2" spans="1:28" ht="15" customHeight="1" x14ac:dyDescent="0.15">
      <c r="A2" s="873"/>
      <c r="B2" s="719" t="s">
        <v>1067</v>
      </c>
      <c r="C2" s="873"/>
      <c r="D2" s="873"/>
      <c r="E2" s="873"/>
      <c r="F2" s="873"/>
      <c r="G2" s="873"/>
      <c r="H2" s="873"/>
      <c r="I2" s="873"/>
      <c r="J2" s="873"/>
      <c r="K2" s="873"/>
      <c r="L2" s="873"/>
      <c r="M2" s="873"/>
      <c r="N2" s="873"/>
      <c r="O2" s="873"/>
      <c r="P2" s="873"/>
    </row>
    <row r="3" spans="1:28" ht="15" customHeight="1" x14ac:dyDescent="0.15">
      <c r="A3" s="873"/>
      <c r="B3" s="719"/>
      <c r="C3" s="873"/>
      <c r="D3" s="873"/>
      <c r="E3" s="873"/>
      <c r="F3" s="873"/>
      <c r="G3" s="873"/>
      <c r="H3" s="873"/>
      <c r="I3" s="873"/>
      <c r="J3" s="873"/>
      <c r="K3" s="873"/>
      <c r="L3" s="873"/>
      <c r="M3" s="873"/>
      <c r="N3" s="873"/>
      <c r="O3" s="873"/>
      <c r="P3" s="873"/>
    </row>
    <row r="4" spans="1:28" ht="15" customHeight="1" x14ac:dyDescent="0.15">
      <c r="A4" s="873"/>
      <c r="B4" s="719" t="s">
        <v>800</v>
      </c>
      <c r="C4" s="873"/>
      <c r="D4" s="873"/>
      <c r="E4" s="873"/>
      <c r="F4" s="873"/>
      <c r="G4" s="873"/>
      <c r="H4" s="873"/>
      <c r="I4" s="873"/>
      <c r="J4" s="873"/>
      <c r="K4" s="873"/>
      <c r="L4" s="873"/>
      <c r="M4" s="873"/>
      <c r="N4" s="873"/>
      <c r="O4" s="873"/>
      <c r="P4" s="873"/>
    </row>
    <row r="5" spans="1:28" ht="15" customHeight="1" x14ac:dyDescent="0.15">
      <c r="A5" s="873"/>
      <c r="B5" s="719" t="s">
        <v>801</v>
      </c>
      <c r="C5" s="873"/>
      <c r="D5" s="873"/>
      <c r="E5" s="873"/>
      <c r="F5" s="873"/>
      <c r="G5" s="873"/>
      <c r="H5" s="873"/>
      <c r="I5" s="873"/>
      <c r="J5" s="873"/>
      <c r="K5" s="873"/>
      <c r="L5" s="873"/>
      <c r="M5" s="873"/>
      <c r="N5" s="873"/>
      <c r="O5" s="873"/>
      <c r="P5" s="873"/>
    </row>
    <row r="6" spans="1:28" ht="15" customHeight="1" x14ac:dyDescent="0.15">
      <c r="A6" s="873"/>
      <c r="C6" s="873"/>
      <c r="D6" s="873"/>
      <c r="E6" s="873"/>
      <c r="F6" s="873"/>
      <c r="G6" s="873"/>
      <c r="H6" s="873"/>
      <c r="I6" s="873"/>
      <c r="J6" s="873"/>
      <c r="K6" s="873"/>
      <c r="L6" s="873"/>
      <c r="M6" s="873"/>
      <c r="N6" s="873"/>
      <c r="O6" s="873"/>
      <c r="P6" s="873"/>
    </row>
    <row r="7" spans="1:28" ht="15" customHeight="1" x14ac:dyDescent="0.25">
      <c r="A7" s="873"/>
      <c r="B7" s="1386"/>
      <c r="C7" s="873"/>
      <c r="D7" s="873"/>
      <c r="E7" s="873"/>
      <c r="F7" s="873"/>
      <c r="G7" s="873"/>
      <c r="H7" s="873"/>
      <c r="I7" s="873"/>
      <c r="J7" s="873"/>
      <c r="K7" s="873"/>
      <c r="L7" s="873"/>
      <c r="M7" s="873"/>
      <c r="N7" s="873"/>
      <c r="O7" s="873"/>
      <c r="P7" s="873"/>
    </row>
    <row r="8" spans="1:28" ht="20.100000000000001" customHeight="1" x14ac:dyDescent="0.25">
      <c r="A8" s="874"/>
      <c r="B8" s="3139" t="s">
        <v>1714</v>
      </c>
      <c r="C8" s="3139"/>
      <c r="D8" s="3139"/>
      <c r="E8" s="875"/>
      <c r="F8" s="1303"/>
      <c r="G8" s="1304"/>
      <c r="H8" s="1304"/>
      <c r="I8" s="759" t="s">
        <v>1775</v>
      </c>
      <c r="J8" s="1379"/>
      <c r="K8" s="1379"/>
      <c r="L8" s="1304"/>
      <c r="M8" s="1304"/>
      <c r="N8" s="1304"/>
      <c r="O8" s="1304"/>
      <c r="P8" s="1304"/>
      <c r="Q8" s="1304"/>
      <c r="R8" s="1304"/>
      <c r="S8" s="1304"/>
      <c r="T8" s="1304"/>
      <c r="U8" s="1304"/>
      <c r="V8" s="1304"/>
      <c r="W8" s="1304"/>
      <c r="X8" s="1304"/>
      <c r="Y8" s="1304"/>
      <c r="Z8" s="1304"/>
      <c r="AA8" s="1304"/>
      <c r="AB8" s="1304"/>
    </row>
    <row r="9" spans="1:28" ht="22.5" customHeight="1" x14ac:dyDescent="0.25">
      <c r="A9" s="874"/>
      <c r="B9" s="876"/>
      <c r="C9" s="877"/>
      <c r="D9" s="878"/>
      <c r="E9" s="879" t="s">
        <v>802</v>
      </c>
      <c r="F9" s="1303"/>
      <c r="G9" s="1304"/>
      <c r="H9" s="1304"/>
      <c r="I9" s="1403" t="s">
        <v>1906</v>
      </c>
      <c r="J9" s="1402"/>
      <c r="K9" s="1402"/>
      <c r="L9" s="1402"/>
      <c r="M9"/>
      <c r="N9"/>
      <c r="O9"/>
      <c r="P9" s="1304"/>
      <c r="Q9" s="1304"/>
      <c r="R9" s="1304"/>
      <c r="S9" s="1380"/>
      <c r="T9" s="1380"/>
      <c r="U9" s="1381"/>
      <c r="V9" s="1381"/>
      <c r="W9" s="1381"/>
      <c r="X9" s="1381"/>
      <c r="Y9" s="1381"/>
      <c r="Z9" s="1381"/>
      <c r="AA9" s="1381"/>
      <c r="AB9" s="1381"/>
    </row>
    <row r="10" spans="1:28" ht="21" customHeight="1" x14ac:dyDescent="0.15">
      <c r="A10" s="122"/>
      <c r="B10" s="880" t="s">
        <v>803</v>
      </c>
      <c r="C10" s="881"/>
      <c r="D10" s="881"/>
      <c r="E10" s="882"/>
      <c r="F10" s="1303"/>
      <c r="G10" s="1304"/>
      <c r="H10" s="1304"/>
      <c r="I10" s="1305"/>
      <c r="J10" s="1306" t="s">
        <v>24</v>
      </c>
      <c r="K10" s="1307" t="s">
        <v>25</v>
      </c>
      <c r="L10" s="1307" t="s">
        <v>26</v>
      </c>
      <c r="M10"/>
      <c r="N10"/>
      <c r="O10"/>
      <c r="P10" s="1304"/>
      <c r="Q10" s="1304"/>
      <c r="R10" s="1304"/>
      <c r="S10" s="1380"/>
      <c r="T10" s="1380"/>
      <c r="U10" s="1381"/>
      <c r="V10" s="1381"/>
      <c r="W10" s="1381"/>
      <c r="X10" s="1381"/>
      <c r="Y10" s="1381"/>
      <c r="Z10" s="1381"/>
      <c r="AA10" s="1381"/>
      <c r="AB10" s="1381"/>
    </row>
    <row r="11" spans="1:28" ht="30" customHeight="1" x14ac:dyDescent="0.15">
      <c r="A11" s="122"/>
      <c r="B11" s="883" t="s">
        <v>804</v>
      </c>
      <c r="C11" s="884" t="s">
        <v>24</v>
      </c>
      <c r="D11" s="885" t="s">
        <v>25</v>
      </c>
      <c r="E11" s="886" t="s">
        <v>26</v>
      </c>
      <c r="F11" s="1308"/>
      <c r="G11" s="1304"/>
      <c r="H11" s="1304"/>
      <c r="I11" s="1309" t="s">
        <v>1776</v>
      </c>
      <c r="J11" s="1309">
        <f>$C$25</f>
        <v>0</v>
      </c>
      <c r="K11" s="1309">
        <f>$D$25</f>
        <v>0</v>
      </c>
      <c r="L11" s="1309">
        <f>$E$25</f>
        <v>0</v>
      </c>
      <c r="M11" s="1382"/>
      <c r="N11" s="1383"/>
      <c r="O11"/>
      <c r="P11" s="1304"/>
      <c r="Q11" s="1304"/>
      <c r="R11" s="1304"/>
      <c r="S11" s="1380"/>
      <c r="T11" s="1380"/>
      <c r="U11" s="1381"/>
      <c r="V11" s="1381"/>
      <c r="W11" s="1381"/>
      <c r="X11" s="1381"/>
      <c r="Y11" s="1381"/>
      <c r="Z11" s="1381"/>
      <c r="AA11" s="1381"/>
      <c r="AB11" s="1381"/>
    </row>
    <row r="12" spans="1:28" ht="30" customHeight="1" x14ac:dyDescent="0.15">
      <c r="A12" s="122"/>
      <c r="B12" s="887" t="s">
        <v>47</v>
      </c>
      <c r="C12" s="888">
        <f>'４-３．（全体）'!J17</f>
        <v>0</v>
      </c>
      <c r="D12" s="889">
        <f>'４-３．（全体）'!L17</f>
        <v>0</v>
      </c>
      <c r="E12" s="890">
        <f>'４-３．（全体）'!N17</f>
        <v>0</v>
      </c>
      <c r="F12" s="1308"/>
      <c r="G12" s="1304"/>
      <c r="H12" s="1304"/>
      <c r="I12" s="1309" t="s">
        <v>1777</v>
      </c>
      <c r="J12" s="1309">
        <f>$C$32</f>
        <v>0</v>
      </c>
      <c r="K12" s="1309">
        <f>$D$32</f>
        <v>0</v>
      </c>
      <c r="L12" s="1309">
        <f>$E$32</f>
        <v>0</v>
      </c>
      <c r="M12" s="1382"/>
      <c r="N12" s="1383"/>
      <c r="O12"/>
      <c r="P12" s="1304"/>
      <c r="Q12" s="1304"/>
      <c r="R12" s="1304"/>
      <c r="S12" s="1380"/>
      <c r="T12" s="1380"/>
      <c r="U12" s="1381"/>
      <c r="V12" s="1381"/>
      <c r="W12" s="1381"/>
      <c r="X12" s="1381"/>
      <c r="Y12" s="1381"/>
      <c r="Z12" s="1381"/>
      <c r="AA12" s="1381"/>
      <c r="AB12" s="1381"/>
    </row>
    <row r="13" spans="1:28" ht="30" customHeight="1" x14ac:dyDescent="0.15">
      <c r="A13" s="122"/>
      <c r="B13" s="891" t="s">
        <v>65</v>
      </c>
      <c r="C13" s="892">
        <f>'４-３．（全体）'!J29</f>
        <v>0</v>
      </c>
      <c r="D13" s="893">
        <f>'４-３．（全体）'!L29</f>
        <v>0</v>
      </c>
      <c r="E13" s="894">
        <f>'４-３．（全体）'!N29</f>
        <v>0</v>
      </c>
      <c r="F13" s="1310"/>
      <c r="G13" s="1304"/>
      <c r="H13" s="1304"/>
      <c r="I13" s="1309" t="s">
        <v>1778</v>
      </c>
      <c r="J13" s="1309">
        <f>$C$39</f>
        <v>0</v>
      </c>
      <c r="K13" s="1309">
        <f>$D$39</f>
        <v>0</v>
      </c>
      <c r="L13" s="1309">
        <f>$E$39</f>
        <v>0</v>
      </c>
      <c r="M13" s="1313" t="str">
        <f>CONCATENATE($M$14,$N$14,$O$14)</f>
        <v>TRUETRUETRUE</v>
      </c>
      <c r="N13" s="1314"/>
      <c r="O13" s="1314"/>
      <c r="P13" s="1381"/>
      <c r="Q13" s="1380"/>
      <c r="R13" s="1380"/>
      <c r="S13" s="1380"/>
      <c r="T13" s="1380"/>
      <c r="U13" s="1381"/>
      <c r="V13" s="1381"/>
      <c r="W13" s="1381"/>
      <c r="X13" s="1381"/>
      <c r="Y13" s="1381"/>
      <c r="Z13" s="1381"/>
      <c r="AA13" s="1381"/>
      <c r="AB13" s="1381"/>
    </row>
    <row r="14" spans="1:28" ht="30" customHeight="1" thickBot="1" x14ac:dyDescent="0.2">
      <c r="A14" s="122"/>
      <c r="B14" s="895" t="s">
        <v>66</v>
      </c>
      <c r="C14" s="896">
        <f>'４-３．（全体）'!J41</f>
        <v>0</v>
      </c>
      <c r="D14" s="897">
        <f>'４-３．（全体）'!L41</f>
        <v>0</v>
      </c>
      <c r="E14" s="898">
        <f>'４-３．（全体）'!N41</f>
        <v>0</v>
      </c>
      <c r="F14" s="1308"/>
      <c r="G14" s="1304"/>
      <c r="H14" s="1304"/>
      <c r="I14" s="1311" t="s">
        <v>12</v>
      </c>
      <c r="J14" s="1309">
        <f>SUM(J11:J13)</f>
        <v>0</v>
      </c>
      <c r="K14" s="1309">
        <f>SUM(K11:K13)</f>
        <v>0</v>
      </c>
      <c r="L14" s="1309">
        <f>SUM(L11:L13)</f>
        <v>0</v>
      </c>
      <c r="M14" s="1314" t="b">
        <f>EXACT($C$15,$J$14)</f>
        <v>1</v>
      </c>
      <c r="N14" s="1314" t="b">
        <f>EXACT($D$15,$K$14)</f>
        <v>1</v>
      </c>
      <c r="O14" s="1314" t="b">
        <f>EXACT($E$15,$L$14)</f>
        <v>1</v>
      </c>
      <c r="P14" s="1381"/>
      <c r="Q14" s="1380"/>
      <c r="R14" s="1380"/>
      <c r="S14" s="1380"/>
      <c r="T14" s="1380"/>
      <c r="U14" s="1381"/>
      <c r="V14" s="1381"/>
      <c r="W14" s="1381"/>
      <c r="X14" s="1381"/>
      <c r="Y14" s="1381"/>
      <c r="Z14" s="1381"/>
      <c r="AA14" s="1381"/>
      <c r="AB14" s="1381"/>
    </row>
    <row r="15" spans="1:28" ht="30" customHeight="1" thickTop="1" x14ac:dyDescent="0.15">
      <c r="A15" s="122"/>
      <c r="B15" s="899" t="s">
        <v>12</v>
      </c>
      <c r="C15" s="900">
        <f>SUM(C12:C14)</f>
        <v>0</v>
      </c>
      <c r="D15" s="901">
        <f>SUM(D12:D14)</f>
        <v>0</v>
      </c>
      <c r="E15" s="902">
        <f>SUM(E12:E14)</f>
        <v>0</v>
      </c>
      <c r="F15" s="1312" t="str">
        <f>IF($M$13="TRUETRUETRUE","","※４-１.(まとめ)各年度の合計と４-３.（全体）の金額が一致していない可能性があるためご確認ください。")</f>
        <v/>
      </c>
      <c r="G15" s="1304"/>
      <c r="H15" s="1304"/>
      <c r="I15" s="1304"/>
      <c r="J15" s="1304"/>
      <c r="K15" s="1304"/>
      <c r="L15" s="1304"/>
      <c r="M15" s="1304"/>
      <c r="N15" s="1304"/>
      <c r="O15" s="1304"/>
      <c r="P15" s="1304"/>
      <c r="Q15" s="1304"/>
      <c r="R15" s="1304"/>
      <c r="S15" s="1304"/>
      <c r="T15" s="1304"/>
      <c r="U15" s="1381"/>
      <c r="V15" s="1381"/>
      <c r="W15" s="1381"/>
      <c r="X15" s="1381"/>
      <c r="Y15" s="1381"/>
      <c r="Z15" s="1381"/>
      <c r="AA15" s="1381"/>
      <c r="AB15" s="1381"/>
    </row>
    <row r="16" spans="1:28" ht="11.25" customHeight="1" x14ac:dyDescent="0.15">
      <c r="A16" s="122"/>
      <c r="B16" s="881"/>
      <c r="C16" s="903"/>
      <c r="D16" s="903"/>
      <c r="E16" s="903"/>
      <c r="F16" s="471"/>
      <c r="G16" s="1384"/>
      <c r="H16" s="1304"/>
      <c r="I16" s="1304"/>
      <c r="J16" s="1304"/>
      <c r="K16" s="1304"/>
      <c r="L16" s="1304"/>
      <c r="M16" s="1304"/>
      <c r="N16" s="1304"/>
      <c r="O16" s="1304"/>
      <c r="P16" s="1304"/>
      <c r="Q16" s="1304"/>
      <c r="R16" s="1304"/>
      <c r="S16" s="1304"/>
      <c r="T16" s="1304"/>
      <c r="U16" s="1304"/>
      <c r="V16" s="1304"/>
      <c r="W16" s="1304"/>
      <c r="X16" s="1304"/>
      <c r="Y16" s="1304"/>
      <c r="Z16" s="1304"/>
      <c r="AA16" s="1304"/>
      <c r="AB16" s="1304"/>
    </row>
    <row r="17" spans="1:28" ht="21" customHeight="1" x14ac:dyDescent="0.15">
      <c r="A17" s="122"/>
      <c r="B17" s="3137" t="s">
        <v>805</v>
      </c>
      <c r="C17" s="3137"/>
      <c r="D17" s="208"/>
      <c r="E17" s="876"/>
      <c r="F17" s="479" t="s">
        <v>1886</v>
      </c>
      <c r="G17" s="1304"/>
      <c r="H17" s="1304"/>
      <c r="I17" s="1304"/>
      <c r="J17" s="1304"/>
      <c r="K17" s="1304"/>
      <c r="L17" s="1304"/>
      <c r="M17" s="1304"/>
      <c r="N17" s="1304"/>
      <c r="O17" s="1304"/>
      <c r="P17" s="1304"/>
      <c r="Q17" s="1304"/>
      <c r="R17" s="1304"/>
      <c r="S17" s="1304"/>
      <c r="T17" s="1304"/>
      <c r="U17" s="1304"/>
      <c r="V17" s="1304"/>
      <c r="W17" s="1304"/>
      <c r="X17" s="1304"/>
      <c r="Y17" s="1304"/>
      <c r="Z17" s="1304"/>
      <c r="AA17" s="1304"/>
      <c r="AB17" s="1304"/>
    </row>
    <row r="18" spans="1:28" ht="21" customHeight="1" x14ac:dyDescent="0.15">
      <c r="A18" s="122"/>
      <c r="B18" s="3138" t="s">
        <v>806</v>
      </c>
      <c r="C18" s="3138"/>
      <c r="D18" s="904" t="str">
        <f>IF(D15=0,"-",IFERROR(D17/D15,"-"))</f>
        <v>-</v>
      </c>
      <c r="E18" s="905"/>
      <c r="F18" s="479" t="s">
        <v>1887</v>
      </c>
      <c r="G18" s="1304"/>
      <c r="H18" s="1304"/>
      <c r="I18" s="1304"/>
      <c r="J18" s="1304"/>
      <c r="K18" s="1304"/>
      <c r="L18" s="1304"/>
      <c r="M18" s="1304"/>
      <c r="N18" s="1304"/>
      <c r="O18" s="1304"/>
      <c r="P18" s="1304"/>
      <c r="Q18" s="1304"/>
      <c r="R18" s="1304"/>
      <c r="S18" s="1304"/>
      <c r="T18" s="1304"/>
      <c r="U18" s="1304"/>
      <c r="V18" s="1304"/>
      <c r="W18" s="1304"/>
      <c r="X18" s="1304"/>
      <c r="Y18" s="1304"/>
      <c r="Z18" s="1304"/>
      <c r="AA18" s="1304"/>
      <c r="AB18" s="1304"/>
    </row>
    <row r="19" spans="1:28" ht="36.75" customHeight="1" x14ac:dyDescent="0.15">
      <c r="A19" s="122"/>
      <c r="B19" s="906" t="s">
        <v>1695</v>
      </c>
      <c r="C19" s="907"/>
      <c r="D19" s="907"/>
      <c r="E19" s="907"/>
      <c r="F19" s="1385" t="s">
        <v>1954</v>
      </c>
      <c r="G19" s="1304"/>
      <c r="H19" s="1304"/>
      <c r="I19" s="1304"/>
      <c r="J19" s="1304"/>
      <c r="K19" s="1304"/>
      <c r="L19" s="1304"/>
      <c r="M19" s="1304"/>
      <c r="N19" s="1304"/>
      <c r="O19" s="1304"/>
      <c r="P19" s="1304"/>
      <c r="Q19" s="1304"/>
      <c r="R19" s="1304"/>
      <c r="S19" s="1304"/>
      <c r="T19" s="1304"/>
      <c r="U19" s="1304"/>
      <c r="V19" s="1304"/>
      <c r="W19" s="1304"/>
      <c r="X19" s="1304"/>
      <c r="Y19" s="1304"/>
      <c r="Z19" s="1304"/>
      <c r="AA19" s="1304"/>
      <c r="AB19" s="1304"/>
    </row>
    <row r="20" spans="1:28" ht="21" customHeight="1" x14ac:dyDescent="0.15">
      <c r="A20" s="122"/>
      <c r="B20" s="880" t="s">
        <v>807</v>
      </c>
      <c r="C20" s="908"/>
      <c r="D20" s="908"/>
      <c r="E20" s="908"/>
      <c r="F20" s="873"/>
      <c r="G20" s="873"/>
      <c r="H20" s="873"/>
      <c r="I20" s="873"/>
      <c r="J20" s="873"/>
      <c r="K20" s="873"/>
      <c r="L20" s="873"/>
      <c r="M20" s="873"/>
      <c r="N20" s="873"/>
      <c r="O20" s="873"/>
      <c r="P20" s="873"/>
    </row>
    <row r="21" spans="1:28" ht="30" customHeight="1" x14ac:dyDescent="0.15">
      <c r="A21" s="122"/>
      <c r="B21" s="883" t="s">
        <v>804</v>
      </c>
      <c r="C21" s="884" t="s">
        <v>24</v>
      </c>
      <c r="D21" s="885" t="s">
        <v>25</v>
      </c>
      <c r="E21" s="886" t="s">
        <v>26</v>
      </c>
      <c r="F21" s="873"/>
      <c r="G21" s="873"/>
      <c r="H21" s="873"/>
      <c r="I21" s="873"/>
      <c r="J21" s="873"/>
      <c r="K21" s="873"/>
      <c r="L21" s="873"/>
      <c r="M21" s="873"/>
      <c r="N21" s="873"/>
      <c r="O21" s="873"/>
      <c r="P21" s="873"/>
    </row>
    <row r="22" spans="1:28" ht="30" customHeight="1" x14ac:dyDescent="0.15">
      <c r="A22" s="122"/>
      <c r="B22" s="887" t="s">
        <v>47</v>
      </c>
      <c r="C22" s="909">
        <f>IF($C$32=0,C12,'４-４．（１年目）'!J17)</f>
        <v>0</v>
      </c>
      <c r="D22" s="910">
        <f>IF($C$32=0,D12,'４-４．（１年目）'!L17)</f>
        <v>0</v>
      </c>
      <c r="E22" s="911">
        <f>IF($C$32=0,E12,'４-４．（１年目）'!N17)</f>
        <v>0</v>
      </c>
      <c r="F22" s="873"/>
      <c r="G22" s="873"/>
      <c r="H22" s="873"/>
      <c r="I22" s="873"/>
      <c r="J22" s="873"/>
      <c r="K22" s="873"/>
      <c r="L22" s="873"/>
      <c r="M22" s="873"/>
      <c r="N22" s="873"/>
      <c r="O22" s="873"/>
      <c r="P22" s="873"/>
    </row>
    <row r="23" spans="1:28" ht="30" customHeight="1" x14ac:dyDescent="0.15">
      <c r="A23" s="122"/>
      <c r="B23" s="891" t="s">
        <v>65</v>
      </c>
      <c r="C23" s="912">
        <f>IF($C$32=0,C13,'４-４．（１年目）'!J29)</f>
        <v>0</v>
      </c>
      <c r="D23" s="913">
        <f>IF($C$32=0,D13,'４-４．（１年目）'!L29)</f>
        <v>0</v>
      </c>
      <c r="E23" s="914">
        <f>IF($C$32=0,E13,'４-４．（１年目）'!N29)</f>
        <v>0</v>
      </c>
      <c r="F23" s="873"/>
      <c r="G23" s="873"/>
      <c r="H23" s="873"/>
      <c r="I23" s="873"/>
      <c r="J23" s="873"/>
      <c r="K23" s="873"/>
      <c r="L23" s="873"/>
      <c r="M23" s="873"/>
      <c r="N23" s="873"/>
      <c r="O23" s="873"/>
      <c r="P23" s="873"/>
    </row>
    <row r="24" spans="1:28" ht="30" customHeight="1" thickBot="1" x14ac:dyDescent="0.2">
      <c r="A24" s="122"/>
      <c r="B24" s="895" t="s">
        <v>66</v>
      </c>
      <c r="C24" s="915">
        <f>IF($C$32=0,C14,'４-４．（１年目）'!J41)</f>
        <v>0</v>
      </c>
      <c r="D24" s="916">
        <f>IF($C$32=0,D14,'４-４．（１年目）'!L41)</f>
        <v>0</v>
      </c>
      <c r="E24" s="917">
        <f>IF($C$32=0,E14,'４-４．（１年目）'!N41)</f>
        <v>0</v>
      </c>
      <c r="F24" s="873"/>
      <c r="G24" s="873"/>
      <c r="H24" s="873"/>
      <c r="I24" s="873"/>
      <c r="J24" s="873"/>
      <c r="K24" s="873"/>
      <c r="L24" s="873"/>
      <c r="M24" s="873"/>
      <c r="N24" s="873"/>
      <c r="O24" s="873"/>
      <c r="P24" s="873"/>
    </row>
    <row r="25" spans="1:28" ht="30" customHeight="1" thickTop="1" x14ac:dyDescent="0.15">
      <c r="A25" s="122"/>
      <c r="B25" s="899" t="s">
        <v>12</v>
      </c>
      <c r="C25" s="918">
        <f>IF($C$32=0,C15,'４-４．（１年目）'!J43)</f>
        <v>0</v>
      </c>
      <c r="D25" s="919">
        <f>IF($C$32=0,D15,'４-４．（１年目）'!L43)</f>
        <v>0</v>
      </c>
      <c r="E25" s="902">
        <f>IF($C$32=0,E15,'４-４．（１年目）'!N43)</f>
        <v>0</v>
      </c>
      <c r="F25" s="873"/>
      <c r="G25" s="873"/>
      <c r="H25" s="873"/>
      <c r="I25" s="873"/>
      <c r="J25" s="873"/>
      <c r="K25" s="873"/>
      <c r="L25" s="873"/>
      <c r="M25" s="873"/>
      <c r="N25" s="873"/>
      <c r="O25" s="873"/>
      <c r="P25" s="873"/>
    </row>
    <row r="26" spans="1:28" ht="15" customHeight="1" x14ac:dyDescent="0.15">
      <c r="A26" s="122"/>
      <c r="B26" s="881"/>
      <c r="C26" s="903"/>
      <c r="D26" s="903"/>
      <c r="E26" s="903"/>
      <c r="F26" s="873"/>
      <c r="G26" s="873"/>
      <c r="H26" s="873"/>
      <c r="I26" s="873"/>
      <c r="J26" s="873"/>
      <c r="K26" s="873"/>
      <c r="L26" s="873"/>
      <c r="M26" s="873"/>
      <c r="N26" s="873"/>
      <c r="O26" s="873"/>
      <c r="P26" s="873"/>
    </row>
    <row r="27" spans="1:28" ht="21" customHeight="1" x14ac:dyDescent="0.15">
      <c r="A27" s="122"/>
      <c r="B27" s="880" t="s">
        <v>808</v>
      </c>
      <c r="C27" s="908"/>
      <c r="D27" s="908"/>
      <c r="E27" s="908"/>
      <c r="F27" s="873"/>
      <c r="G27" s="873"/>
      <c r="H27" s="873"/>
      <c r="I27" s="873"/>
      <c r="J27" s="873"/>
      <c r="K27" s="873"/>
      <c r="L27" s="873"/>
      <c r="M27" s="873"/>
      <c r="N27" s="873"/>
      <c r="O27" s="873"/>
      <c r="P27" s="873"/>
    </row>
    <row r="28" spans="1:28" ht="30" customHeight="1" x14ac:dyDescent="0.15">
      <c r="A28" s="122"/>
      <c r="B28" s="883" t="s">
        <v>804</v>
      </c>
      <c r="C28" s="920" t="s">
        <v>24</v>
      </c>
      <c r="D28" s="921" t="s">
        <v>25</v>
      </c>
      <c r="E28" s="922" t="s">
        <v>26</v>
      </c>
      <c r="F28" s="873"/>
      <c r="G28" s="873"/>
      <c r="H28" s="873"/>
      <c r="I28" s="873"/>
      <c r="J28" s="873"/>
      <c r="K28" s="873"/>
      <c r="L28" s="873"/>
      <c r="M28" s="873"/>
      <c r="N28" s="873"/>
      <c r="O28" s="873"/>
      <c r="P28" s="873"/>
    </row>
    <row r="29" spans="1:28" ht="30" customHeight="1" x14ac:dyDescent="0.15">
      <c r="A29" s="122"/>
      <c r="B29" s="887" t="s">
        <v>47</v>
      </c>
      <c r="C29" s="909">
        <f>'４-５．（２年目）'!J17</f>
        <v>0</v>
      </c>
      <c r="D29" s="910">
        <f>'４-５．（２年目）'!L17</f>
        <v>0</v>
      </c>
      <c r="E29" s="911">
        <f>'４-５．（２年目）'!N17</f>
        <v>0</v>
      </c>
      <c r="F29" s="873"/>
      <c r="G29" s="873"/>
      <c r="H29" s="873"/>
      <c r="I29" s="873"/>
      <c r="J29" s="873"/>
      <c r="K29" s="873"/>
      <c r="L29" s="873"/>
      <c r="M29" s="873"/>
      <c r="N29" s="873"/>
      <c r="O29" s="873"/>
      <c r="P29" s="873"/>
    </row>
    <row r="30" spans="1:28" ht="30" customHeight="1" x14ac:dyDescent="0.15">
      <c r="A30" s="122"/>
      <c r="B30" s="891" t="s">
        <v>65</v>
      </c>
      <c r="C30" s="912">
        <f>'４-５．（２年目）'!J29</f>
        <v>0</v>
      </c>
      <c r="D30" s="913">
        <f>'４-５．（２年目）'!L29</f>
        <v>0</v>
      </c>
      <c r="E30" s="914">
        <f>'４-５．（２年目）'!N29</f>
        <v>0</v>
      </c>
      <c r="F30" s="873"/>
      <c r="G30" s="873"/>
      <c r="H30" s="873"/>
      <c r="I30" s="873"/>
      <c r="J30" s="873"/>
      <c r="K30" s="873"/>
      <c r="L30" s="873"/>
      <c r="M30" s="873"/>
      <c r="N30" s="873"/>
      <c r="O30" s="873"/>
      <c r="P30" s="873"/>
    </row>
    <row r="31" spans="1:28" ht="30" customHeight="1" thickBot="1" x14ac:dyDescent="0.2">
      <c r="A31" s="122"/>
      <c r="B31" s="895" t="s">
        <v>66</v>
      </c>
      <c r="C31" s="915">
        <f>'４-５．（２年目）'!J41</f>
        <v>0</v>
      </c>
      <c r="D31" s="916">
        <f>'４-５．（２年目）'!L41</f>
        <v>0</v>
      </c>
      <c r="E31" s="917">
        <f>'４-５．（２年目）'!N41</f>
        <v>0</v>
      </c>
      <c r="F31" s="873"/>
      <c r="G31" s="873"/>
      <c r="H31" s="873"/>
      <c r="I31" s="873"/>
      <c r="J31" s="873"/>
      <c r="K31" s="873"/>
      <c r="L31" s="873"/>
      <c r="M31" s="873"/>
      <c r="N31" s="873"/>
      <c r="O31" s="873"/>
      <c r="P31" s="873"/>
    </row>
    <row r="32" spans="1:28" ht="30" customHeight="1" thickTop="1" x14ac:dyDescent="0.15">
      <c r="A32" s="122"/>
      <c r="B32" s="899" t="s">
        <v>12</v>
      </c>
      <c r="C32" s="918">
        <f>SUM(C29:C31)</f>
        <v>0</v>
      </c>
      <c r="D32" s="919">
        <f>SUM(D29:D31)</f>
        <v>0</v>
      </c>
      <c r="E32" s="902">
        <f>SUM(E29:E31)</f>
        <v>0</v>
      </c>
      <c r="F32" s="873"/>
      <c r="G32" s="873"/>
      <c r="H32" s="873"/>
      <c r="I32" s="873"/>
      <c r="J32" s="873"/>
      <c r="K32" s="873"/>
      <c r="L32" s="873"/>
      <c r="M32" s="873"/>
      <c r="N32" s="873"/>
      <c r="O32" s="873"/>
      <c r="P32" s="873"/>
    </row>
    <row r="33" spans="1:16" ht="15" customHeight="1" x14ac:dyDescent="0.15">
      <c r="A33" s="923"/>
      <c r="B33" s="907"/>
      <c r="C33" s="907"/>
      <c r="D33" s="907"/>
      <c r="E33" s="907"/>
      <c r="F33" s="873"/>
      <c r="G33" s="873"/>
      <c r="H33" s="873"/>
      <c r="I33" s="873"/>
      <c r="J33" s="873"/>
      <c r="K33" s="873"/>
      <c r="L33" s="873"/>
      <c r="M33" s="873"/>
      <c r="N33" s="873"/>
      <c r="O33" s="873"/>
      <c r="P33" s="873"/>
    </row>
    <row r="34" spans="1:16" ht="21" customHeight="1" outlineLevel="1" x14ac:dyDescent="0.15">
      <c r="A34" s="923"/>
      <c r="B34" s="880" t="s">
        <v>809</v>
      </c>
      <c r="C34" s="908"/>
      <c r="D34" s="908"/>
      <c r="E34" s="908"/>
      <c r="F34" s="873"/>
      <c r="G34" s="873"/>
      <c r="H34" s="873"/>
      <c r="I34" s="873"/>
      <c r="J34" s="873"/>
      <c r="K34" s="873"/>
      <c r="L34" s="873"/>
      <c r="M34" s="873"/>
      <c r="N34" s="873"/>
      <c r="O34" s="873"/>
      <c r="P34" s="873"/>
    </row>
    <row r="35" spans="1:16" ht="30" customHeight="1" outlineLevel="1" x14ac:dyDescent="0.15">
      <c r="A35" s="122"/>
      <c r="B35" s="883" t="s">
        <v>804</v>
      </c>
      <c r="C35" s="920" t="s">
        <v>24</v>
      </c>
      <c r="D35" s="921" t="s">
        <v>25</v>
      </c>
      <c r="E35" s="922" t="s">
        <v>26</v>
      </c>
      <c r="F35" s="873"/>
      <c r="G35" s="873"/>
      <c r="H35" s="873"/>
      <c r="I35" s="873"/>
      <c r="J35" s="873"/>
      <c r="K35" s="873"/>
      <c r="L35" s="873"/>
      <c r="M35" s="873"/>
      <c r="N35" s="873"/>
      <c r="O35" s="873"/>
      <c r="P35" s="873"/>
    </row>
    <row r="36" spans="1:16" ht="30" customHeight="1" outlineLevel="1" x14ac:dyDescent="0.15">
      <c r="A36" s="923"/>
      <c r="B36" s="887" t="s">
        <v>47</v>
      </c>
      <c r="C36" s="909">
        <f>'４-６．（３年目）'!J17</f>
        <v>0</v>
      </c>
      <c r="D36" s="910">
        <f>'４-６．（３年目）'!L17</f>
        <v>0</v>
      </c>
      <c r="E36" s="911">
        <f>'４-６．（３年目）'!N17</f>
        <v>0</v>
      </c>
      <c r="F36" s="873"/>
      <c r="G36" s="873"/>
      <c r="H36" s="873"/>
      <c r="I36" s="873"/>
      <c r="J36" s="873"/>
      <c r="K36" s="873"/>
      <c r="L36" s="873"/>
      <c r="M36" s="873"/>
      <c r="N36" s="873"/>
      <c r="O36" s="873"/>
      <c r="P36" s="873"/>
    </row>
    <row r="37" spans="1:16" ht="30" customHeight="1" outlineLevel="1" x14ac:dyDescent="0.15">
      <c r="A37" s="923"/>
      <c r="B37" s="891" t="s">
        <v>65</v>
      </c>
      <c r="C37" s="912">
        <f>'４-６．（３年目）'!J29</f>
        <v>0</v>
      </c>
      <c r="D37" s="913">
        <f>'４-６．（３年目）'!L29</f>
        <v>0</v>
      </c>
      <c r="E37" s="914">
        <f>'４-６．（３年目）'!N29</f>
        <v>0</v>
      </c>
      <c r="F37" s="873"/>
      <c r="G37" s="873"/>
      <c r="H37" s="873"/>
      <c r="I37" s="873"/>
      <c r="J37" s="873"/>
      <c r="K37" s="873"/>
      <c r="L37" s="873"/>
      <c r="M37" s="873"/>
      <c r="N37" s="873"/>
      <c r="O37" s="873"/>
      <c r="P37" s="873"/>
    </row>
    <row r="38" spans="1:16" ht="30" customHeight="1" outlineLevel="1" thickBot="1" x14ac:dyDescent="0.2">
      <c r="A38" s="923"/>
      <c r="B38" s="895" t="s">
        <v>66</v>
      </c>
      <c r="C38" s="915">
        <f>'４-６．（３年目）'!J41</f>
        <v>0</v>
      </c>
      <c r="D38" s="916">
        <f>'４-６．（３年目）'!L41</f>
        <v>0</v>
      </c>
      <c r="E38" s="917">
        <f>'４-６．（３年目）'!N41</f>
        <v>0</v>
      </c>
      <c r="F38" s="873"/>
      <c r="G38" s="873"/>
      <c r="H38" s="873"/>
      <c r="I38" s="873"/>
      <c r="J38" s="873"/>
      <c r="K38" s="873"/>
      <c r="L38" s="873"/>
      <c r="M38" s="873"/>
      <c r="N38" s="873"/>
      <c r="O38" s="873"/>
      <c r="P38" s="873"/>
    </row>
    <row r="39" spans="1:16" ht="30" customHeight="1" outlineLevel="1" thickTop="1" x14ac:dyDescent="0.15">
      <c r="A39" s="923"/>
      <c r="B39" s="899" t="s">
        <v>12</v>
      </c>
      <c r="C39" s="918">
        <f>SUM(C36:C38)</f>
        <v>0</v>
      </c>
      <c r="D39" s="919">
        <f>SUM(D36:D38)</f>
        <v>0</v>
      </c>
      <c r="E39" s="902">
        <f>SUM(E36:E38)</f>
        <v>0</v>
      </c>
      <c r="F39" s="873"/>
      <c r="G39" s="873"/>
      <c r="H39" s="873"/>
      <c r="I39" s="873"/>
      <c r="J39" s="873"/>
      <c r="K39" s="873"/>
      <c r="L39" s="873"/>
      <c r="M39" s="873"/>
      <c r="N39" s="873"/>
      <c r="O39" s="873"/>
      <c r="P39" s="873"/>
    </row>
    <row r="40" spans="1:16" ht="21" customHeight="1" x14ac:dyDescent="0.15">
      <c r="A40" s="122"/>
      <c r="B40" s="122"/>
      <c r="C40" s="122"/>
      <c r="D40" s="122"/>
      <c r="E40" s="122"/>
      <c r="F40" s="873"/>
      <c r="G40" s="873"/>
      <c r="H40" s="873"/>
      <c r="I40" s="873"/>
      <c r="J40" s="873"/>
      <c r="K40" s="873"/>
      <c r="L40" s="873"/>
      <c r="M40" s="873"/>
      <c r="N40" s="873"/>
      <c r="O40" s="873"/>
      <c r="P40" s="873"/>
    </row>
    <row r="41" spans="1:16" ht="21" customHeight="1" x14ac:dyDescent="0.15">
      <c r="A41" s="467"/>
      <c r="B41" s="467"/>
      <c r="C41" s="467"/>
      <c r="D41" s="467"/>
      <c r="E41" s="467"/>
    </row>
    <row r="42" spans="1:16" ht="21" customHeight="1" x14ac:dyDescent="0.15">
      <c r="A42" s="467"/>
      <c r="B42" s="467"/>
      <c r="C42" s="467"/>
      <c r="D42" s="467"/>
      <c r="E42" s="467"/>
    </row>
    <row r="43" spans="1:16" ht="21" customHeight="1" x14ac:dyDescent="0.15">
      <c r="A43" s="467"/>
      <c r="B43" s="467"/>
      <c r="C43" s="467"/>
      <c r="D43" s="467"/>
      <c r="E43" s="467"/>
    </row>
    <row r="44" spans="1:16" ht="21" customHeight="1" x14ac:dyDescent="0.15">
      <c r="A44" s="467"/>
      <c r="B44" s="467"/>
      <c r="C44" s="467"/>
      <c r="D44" s="467"/>
      <c r="E44" s="467"/>
    </row>
    <row r="45" spans="1:16" ht="21" customHeight="1" x14ac:dyDescent="0.15">
      <c r="A45" s="467"/>
      <c r="B45" s="467"/>
      <c r="C45" s="467"/>
      <c r="D45" s="467"/>
      <c r="E45" s="467"/>
    </row>
    <row r="46" spans="1:16" ht="21" customHeight="1" x14ac:dyDescent="0.15">
      <c r="A46" s="467"/>
    </row>
  </sheetData>
  <sheetProtection sheet="1" objects="1" scenarios="1"/>
  <mergeCells count="3">
    <mergeCell ref="B17:C17"/>
    <mergeCell ref="B18:C18"/>
    <mergeCell ref="B8:D8"/>
  </mergeCells>
  <phoneticPr fontId="21"/>
  <conditionalFormatting sqref="E11 D11:D12 B22:B23 A22:A24 B36:B37 A36:A38 B29:B30 A29:A31 A33:A34 A17:B17 A11:C13 A15:C15 C20:E20 C22:E24 C36:E38 C29:E31 A14:E14 C27:E27 C34:E34 A25:E25 A32:E32 A19:A20 A9:E10 A39:E1048576 A8:B8 E8:E9 A26:A27 F20:XFD1048576 AC8:XFD19">
    <cfRule type="expression" priority="21" stopIfTrue="1">
      <formula>CELL("protect", A8)=1</formula>
    </cfRule>
  </conditionalFormatting>
  <conditionalFormatting sqref="B24">
    <cfRule type="expression" priority="20" stopIfTrue="1">
      <formula>CELL("protect", B24)=1</formula>
    </cfRule>
  </conditionalFormatting>
  <conditionalFormatting sqref="B19:B20">
    <cfRule type="expression" priority="19" stopIfTrue="1">
      <formula>CELL("protect", B19)=1</formula>
    </cfRule>
  </conditionalFormatting>
  <conditionalFormatting sqref="B31">
    <cfRule type="expression" priority="18" stopIfTrue="1">
      <formula>CELL("protect", B31)=1</formula>
    </cfRule>
  </conditionalFormatting>
  <conditionalFormatting sqref="B27">
    <cfRule type="expression" priority="17" stopIfTrue="1">
      <formula>CELL("protect", B27)=1</formula>
    </cfRule>
  </conditionalFormatting>
  <conditionalFormatting sqref="B38">
    <cfRule type="expression" priority="16" stopIfTrue="1">
      <formula>CELL("protect", B38)=1</formula>
    </cfRule>
  </conditionalFormatting>
  <conditionalFormatting sqref="B34">
    <cfRule type="expression" priority="15" stopIfTrue="1">
      <formula>CELL("protect", B34)=1</formula>
    </cfRule>
  </conditionalFormatting>
  <conditionalFormatting sqref="E12">
    <cfRule type="expression" priority="14" stopIfTrue="1">
      <formula>CELL("protect", E12)=1</formula>
    </cfRule>
  </conditionalFormatting>
  <conditionalFormatting sqref="D13">
    <cfRule type="expression" priority="13" stopIfTrue="1">
      <formula>CELL("protect", D13)=1</formula>
    </cfRule>
  </conditionalFormatting>
  <conditionalFormatting sqref="E13">
    <cfRule type="expression" priority="12" stopIfTrue="1">
      <formula>CELL("protect", E13)=1</formula>
    </cfRule>
  </conditionalFormatting>
  <conditionalFormatting sqref="D15">
    <cfRule type="expression" priority="11" stopIfTrue="1">
      <formula>CELL("protect", D15)=1</formula>
    </cfRule>
  </conditionalFormatting>
  <conditionalFormatting sqref="E15">
    <cfRule type="expression" priority="10" stopIfTrue="1">
      <formula>CELL("protect", E15)=1</formula>
    </cfRule>
  </conditionalFormatting>
  <conditionalFormatting sqref="A21 C21:E21">
    <cfRule type="expression" priority="9" stopIfTrue="1">
      <formula>CELL("protect", A21)=1</formula>
    </cfRule>
  </conditionalFormatting>
  <conditionalFormatting sqref="A28 C28:E28">
    <cfRule type="expression" priority="8" stopIfTrue="1">
      <formula>CELL("protect", A28)=1</formula>
    </cfRule>
  </conditionalFormatting>
  <conditionalFormatting sqref="A35 C35:E35">
    <cfRule type="expression" priority="7" stopIfTrue="1">
      <formula>CELL("protect", A35)=1</formula>
    </cfRule>
  </conditionalFormatting>
  <conditionalFormatting sqref="A16 D18 A18:B18">
    <cfRule type="expression" priority="6" stopIfTrue="1">
      <formula>CELL("protect", A16)=1</formula>
    </cfRule>
  </conditionalFormatting>
  <conditionalFormatting sqref="D17">
    <cfRule type="expression" priority="5" stopIfTrue="1">
      <formula>CELL("protect", D17)=1</formula>
    </cfRule>
  </conditionalFormatting>
  <conditionalFormatting sqref="D17">
    <cfRule type="containsBlanks" dxfId="0" priority="4">
      <formula>LEN(TRIM(D17))=0</formula>
    </cfRule>
  </conditionalFormatting>
  <conditionalFormatting sqref="B21">
    <cfRule type="expression" priority="3" stopIfTrue="1">
      <formula>CELL("protect", B21)=1</formula>
    </cfRule>
  </conditionalFormatting>
  <conditionalFormatting sqref="B28">
    <cfRule type="expression" priority="2" stopIfTrue="1">
      <formula>CELL("protect", B28)=1</formula>
    </cfRule>
  </conditionalFormatting>
  <conditionalFormatting sqref="B35">
    <cfRule type="expression" priority="1" stopIfTrue="1">
      <formula>CELL("protect", B35)=1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pageSetUpPr fitToPage="1"/>
  </sheetPr>
  <dimension ref="A1:S45"/>
  <sheetViews>
    <sheetView showGridLines="0" view="pageBreakPreview" zoomScaleNormal="100" zoomScaleSheetLayoutView="100" workbookViewId="0"/>
  </sheetViews>
  <sheetFormatPr defaultColWidth="3.125" defaultRowHeight="21" customHeight="1" outlineLevelRow="1" x14ac:dyDescent="0.15"/>
  <cols>
    <col min="1" max="1" width="2.5" style="1" customWidth="1"/>
    <col min="2" max="5" width="23.75" style="1" customWidth="1"/>
    <col min="6" max="8" width="3.125" style="1"/>
    <col min="9" max="9" width="6.125" style="1" customWidth="1"/>
    <col min="10" max="12" width="13.125" style="1" customWidth="1"/>
    <col min="13" max="15" width="5.25" style="1" bestFit="1" customWidth="1"/>
    <col min="16" max="16384" width="3.125" style="1"/>
  </cols>
  <sheetData>
    <row r="1" spans="1:19" ht="15" customHeight="1" x14ac:dyDescent="0.15">
      <c r="A1" s="873"/>
      <c r="B1" s="719" t="s">
        <v>1514</v>
      </c>
      <c r="C1" s="873"/>
      <c r="D1" s="873"/>
      <c r="E1" s="873"/>
      <c r="F1" s="873"/>
      <c r="G1" s="873"/>
      <c r="H1" s="873"/>
      <c r="I1" s="873"/>
      <c r="J1" s="873"/>
      <c r="K1" s="873"/>
      <c r="L1" s="873"/>
      <c r="M1" s="873"/>
      <c r="N1" s="873"/>
      <c r="O1" s="873"/>
      <c r="P1" s="873"/>
    </row>
    <row r="2" spans="1:19" ht="17.25" customHeight="1" x14ac:dyDescent="0.25">
      <c r="A2" s="873"/>
      <c r="B2" s="924" t="s">
        <v>1053</v>
      </c>
      <c r="C2" s="873"/>
      <c r="D2" s="873"/>
      <c r="E2" s="873"/>
      <c r="F2" s="873"/>
      <c r="G2" s="873"/>
      <c r="H2" s="873"/>
      <c r="I2" s="873"/>
      <c r="J2" s="873"/>
      <c r="K2" s="873"/>
      <c r="L2" s="873"/>
      <c r="M2" s="873"/>
      <c r="N2" s="873"/>
      <c r="O2" s="873"/>
      <c r="P2" s="873"/>
      <c r="Q2" s="821"/>
      <c r="R2" s="821"/>
      <c r="S2" s="821"/>
    </row>
    <row r="3" spans="1:19" ht="15" customHeight="1" x14ac:dyDescent="0.15">
      <c r="A3" s="873"/>
      <c r="B3" s="719" t="s">
        <v>1068</v>
      </c>
      <c r="C3" s="873"/>
      <c r="D3" s="873"/>
      <c r="E3" s="873"/>
      <c r="F3" s="873"/>
      <c r="G3" s="873"/>
      <c r="H3" s="873"/>
      <c r="I3" s="873"/>
      <c r="J3" s="873"/>
      <c r="K3" s="873"/>
      <c r="L3" s="873"/>
      <c r="M3" s="873"/>
      <c r="N3" s="873"/>
      <c r="O3" s="873"/>
      <c r="P3" s="873"/>
      <c r="Q3" s="821"/>
      <c r="R3" s="821"/>
      <c r="S3" s="821"/>
    </row>
    <row r="4" spans="1:19" ht="15" customHeight="1" x14ac:dyDescent="0.15">
      <c r="A4" s="873"/>
      <c r="B4" s="719" t="s">
        <v>1515</v>
      </c>
      <c r="C4" s="873"/>
      <c r="D4" s="873"/>
      <c r="E4" s="873"/>
      <c r="F4" s="873"/>
      <c r="G4" s="873"/>
      <c r="H4" s="873"/>
      <c r="I4" s="873"/>
      <c r="J4" s="873"/>
      <c r="K4" s="873"/>
      <c r="L4" s="873"/>
      <c r="M4" s="873"/>
      <c r="N4" s="873"/>
      <c r="O4" s="873"/>
      <c r="P4" s="873"/>
      <c r="Q4" s="821"/>
      <c r="R4" s="821"/>
      <c r="S4" s="821"/>
    </row>
    <row r="5" spans="1:19" ht="16.5" customHeight="1" x14ac:dyDescent="0.15">
      <c r="A5" s="873"/>
      <c r="B5" s="873"/>
      <c r="C5" s="873"/>
      <c r="D5" s="873"/>
      <c r="E5" s="873"/>
      <c r="F5" s="873"/>
      <c r="G5" s="873"/>
      <c r="H5" s="873"/>
      <c r="I5" s="873"/>
      <c r="J5" s="873"/>
      <c r="K5" s="873"/>
      <c r="L5" s="873"/>
      <c r="M5" s="873"/>
      <c r="N5" s="873"/>
      <c r="O5" s="873"/>
      <c r="P5" s="873"/>
      <c r="Q5" s="821"/>
      <c r="R5" s="821"/>
      <c r="S5" s="821"/>
    </row>
    <row r="6" spans="1:19" ht="11.25" customHeight="1" x14ac:dyDescent="0.15">
      <c r="A6" s="873"/>
      <c r="B6" s="719" t="s">
        <v>800</v>
      </c>
      <c r="C6" s="873"/>
      <c r="D6" s="873"/>
      <c r="E6" s="873"/>
      <c r="F6" s="873"/>
      <c r="G6" s="873"/>
      <c r="H6" s="873"/>
      <c r="I6" s="873"/>
      <c r="J6" s="873"/>
      <c r="K6" s="873"/>
      <c r="L6" s="873"/>
      <c r="M6" s="873"/>
      <c r="N6" s="873"/>
      <c r="O6" s="873"/>
      <c r="P6" s="873"/>
      <c r="Q6" s="821"/>
      <c r="R6" s="821"/>
      <c r="S6" s="821"/>
    </row>
    <row r="7" spans="1:19" ht="15" customHeight="1" x14ac:dyDescent="0.15">
      <c r="A7" s="873"/>
      <c r="B7" s="719" t="s">
        <v>801</v>
      </c>
      <c r="C7" s="873"/>
      <c r="D7" s="873"/>
      <c r="E7" s="873"/>
      <c r="F7" s="873"/>
      <c r="G7" s="873"/>
      <c r="H7" s="873"/>
      <c r="I7" s="873"/>
      <c r="J7" s="873"/>
      <c r="K7" s="873"/>
      <c r="L7" s="873"/>
      <c r="M7" s="873"/>
      <c r="N7" s="873"/>
      <c r="O7" s="873"/>
      <c r="P7" s="873"/>
      <c r="Q7" s="821"/>
      <c r="R7" s="821"/>
      <c r="S7" s="821"/>
    </row>
    <row r="8" spans="1:19" ht="15" customHeight="1" x14ac:dyDescent="0.15">
      <c r="A8" s="873"/>
      <c r="C8" s="873"/>
      <c r="D8" s="873"/>
      <c r="E8" s="873"/>
      <c r="F8" s="873"/>
      <c r="G8" s="873"/>
      <c r="H8" s="873"/>
      <c r="I8" s="873"/>
      <c r="J8" s="873"/>
      <c r="K8" s="873"/>
      <c r="L8" s="873"/>
      <c r="M8" s="873"/>
      <c r="N8" s="873"/>
      <c r="O8" s="873"/>
      <c r="P8" s="873"/>
      <c r="Q8" s="821"/>
      <c r="R8" s="821"/>
      <c r="S8" s="821"/>
    </row>
    <row r="9" spans="1:19" ht="15" customHeight="1" x14ac:dyDescent="0.25">
      <c r="A9" s="873"/>
      <c r="B9" s="1386"/>
      <c r="C9" s="873"/>
      <c r="D9" s="873"/>
      <c r="E9" s="873"/>
      <c r="F9" s="873"/>
      <c r="G9" s="873"/>
      <c r="H9" s="873"/>
      <c r="I9" s="873"/>
      <c r="J9" s="873"/>
      <c r="K9" s="873"/>
      <c r="L9" s="873"/>
      <c r="M9" s="873"/>
      <c r="N9" s="873"/>
      <c r="O9" s="873"/>
      <c r="P9" s="873"/>
    </row>
    <row r="10" spans="1:19" ht="20.100000000000001" customHeight="1" x14ac:dyDescent="0.25">
      <c r="A10" s="874"/>
      <c r="B10" s="925" t="s">
        <v>1715</v>
      </c>
      <c r="C10" s="926"/>
      <c r="D10" s="926"/>
      <c r="E10" s="875"/>
      <c r="F10" s="873"/>
      <c r="G10" s="873"/>
      <c r="H10" s="873"/>
      <c r="I10" s="759" t="s">
        <v>1775</v>
      </c>
      <c r="J10" s="873"/>
      <c r="K10" s="873"/>
      <c r="L10" s="873"/>
      <c r="M10" s="873"/>
      <c r="N10" s="873"/>
      <c r="O10" s="873"/>
      <c r="P10" s="873"/>
    </row>
    <row r="11" spans="1:19" ht="22.5" customHeight="1" x14ac:dyDescent="0.25">
      <c r="A11" s="874"/>
      <c r="B11" s="876"/>
      <c r="C11" s="877"/>
      <c r="D11" s="878"/>
      <c r="E11" s="879" t="s">
        <v>802</v>
      </c>
      <c r="F11" s="1303"/>
      <c r="G11" s="1304"/>
      <c r="H11" s="1304"/>
      <c r="I11" s="1403" t="s">
        <v>1906</v>
      </c>
      <c r="J11" s="1402"/>
      <c r="K11" s="1402"/>
      <c r="L11" s="1402"/>
      <c r="M11"/>
      <c r="N11" s="873"/>
      <c r="O11" s="873"/>
      <c r="P11" s="873"/>
    </row>
    <row r="12" spans="1:19" ht="21" customHeight="1" x14ac:dyDescent="0.15">
      <c r="A12" s="122"/>
      <c r="B12" s="880" t="s">
        <v>803</v>
      </c>
      <c r="C12" s="881"/>
      <c r="D12" s="881"/>
      <c r="E12" s="882"/>
      <c r="F12" s="1303"/>
      <c r="G12" s="1304"/>
      <c r="H12" s="1304"/>
      <c r="I12" s="1305"/>
      <c r="J12" s="1306" t="s">
        <v>24</v>
      </c>
      <c r="K12" s="1307" t="s">
        <v>25</v>
      </c>
      <c r="L12" s="1307" t="s">
        <v>26</v>
      </c>
      <c r="M12"/>
      <c r="N12" s="873"/>
      <c r="O12" s="873"/>
      <c r="P12" s="873"/>
    </row>
    <row r="13" spans="1:19" ht="30" customHeight="1" x14ac:dyDescent="0.15">
      <c r="A13" s="122"/>
      <c r="B13" s="883" t="s">
        <v>804</v>
      </c>
      <c r="C13" s="884" t="s">
        <v>24</v>
      </c>
      <c r="D13" s="885" t="s">
        <v>25</v>
      </c>
      <c r="E13" s="886" t="s">
        <v>26</v>
      </c>
      <c r="F13" s="1308"/>
      <c r="G13" s="1304"/>
      <c r="H13" s="1304"/>
      <c r="I13" s="1309" t="s">
        <v>1776</v>
      </c>
      <c r="J13" s="1309">
        <f>$C$24</f>
        <v>0</v>
      </c>
      <c r="K13" s="1309">
        <f>$D$24</f>
        <v>0</v>
      </c>
      <c r="L13" s="1309">
        <f>$E$24</f>
        <v>0</v>
      </c>
      <c r="M13"/>
      <c r="N13" s="873"/>
      <c r="O13" s="873"/>
      <c r="P13" s="873"/>
    </row>
    <row r="14" spans="1:19" ht="30" customHeight="1" x14ac:dyDescent="0.15">
      <c r="A14" s="122"/>
      <c r="B14" s="887" t="s">
        <v>47</v>
      </c>
      <c r="C14" s="888">
        <v>0</v>
      </c>
      <c r="D14" s="889">
        <v>0</v>
      </c>
      <c r="E14" s="890">
        <v>0</v>
      </c>
      <c r="F14" s="1308"/>
      <c r="G14" s="1304"/>
      <c r="H14" s="1304"/>
      <c r="I14" s="1309" t="s">
        <v>1777</v>
      </c>
      <c r="J14" s="1309">
        <f>$C$31</f>
        <v>0</v>
      </c>
      <c r="K14" s="1309">
        <f>$D$31</f>
        <v>0</v>
      </c>
      <c r="L14" s="1309">
        <f>$E$31</f>
        <v>0</v>
      </c>
      <c r="M14"/>
      <c r="N14" s="873"/>
      <c r="O14" s="873"/>
      <c r="P14" s="873"/>
    </row>
    <row r="15" spans="1:19" ht="30" customHeight="1" x14ac:dyDescent="0.15">
      <c r="A15" s="122"/>
      <c r="B15" s="891" t="s">
        <v>65</v>
      </c>
      <c r="C15" s="892">
        <f>SUMIFS('４-３．（全体）'!J64:J6000,'４-３．（全体）'!B64:B6000,"設備",'４-３．（全体）'!F64:F6000,"&lt;&gt;")</f>
        <v>0</v>
      </c>
      <c r="D15" s="893">
        <f>SUMIFS('４-３．（全体）'!L64:L6000,'４-３．（全体）'!B64:B6000,"設備",'４-３．（全体）'!F64:F6000,"&lt;&gt;")</f>
        <v>0</v>
      </c>
      <c r="E15" s="894">
        <f>SUMIFS('４-３．（全体）'!N64:N6000,'４-３．（全体）'!B64:B6000,"設備",'４-３．（全体）'!F64:F6000,"&lt;&gt;")</f>
        <v>0</v>
      </c>
      <c r="F15" s="1310"/>
      <c r="G15" s="1304"/>
      <c r="H15" s="1304"/>
      <c r="I15" s="1309" t="s">
        <v>1778</v>
      </c>
      <c r="J15" s="1309">
        <f>$C$38</f>
        <v>0</v>
      </c>
      <c r="K15" s="1309">
        <f>$D$38</f>
        <v>0</v>
      </c>
      <c r="L15" s="1309">
        <f>$E$38</f>
        <v>0</v>
      </c>
      <c r="M15" s="1313" t="str">
        <f>CONCATENATE($M$16,$N$16,$O$16)</f>
        <v>TRUETRUETRUE</v>
      </c>
      <c r="N15" s="873"/>
      <c r="O15" s="873"/>
      <c r="P15" s="873"/>
    </row>
    <row r="16" spans="1:19" ht="30" customHeight="1" thickBot="1" x14ac:dyDescent="0.2">
      <c r="A16" s="122"/>
      <c r="B16" s="895" t="s">
        <v>66</v>
      </c>
      <c r="C16" s="896">
        <f>SUMIFS('４-３．（全体）'!J64:J6000,'４-３．（全体）'!B64:B6000,"工事",'４-３．（全体）'!F64:F6000,"&lt;&gt;")</f>
        <v>0</v>
      </c>
      <c r="D16" s="897">
        <f>SUMIFS('４-３．（全体）'!L64:L6000,'４-３．（全体）'!B64:B6000,"工事",'４-３．（全体）'!F64:F6000,"&lt;&gt;")</f>
        <v>0</v>
      </c>
      <c r="E16" s="898">
        <f>SUMIFS('４-３．（全体）'!N64:N6000,'４-３．（全体）'!B64:B6000,"工事",'４-３．（全体）'!F64:F6000,"&lt;&gt;")</f>
        <v>0</v>
      </c>
      <c r="F16" s="1308"/>
      <c r="G16" s="1304"/>
      <c r="H16" s="1304"/>
      <c r="I16" s="1311" t="s">
        <v>12</v>
      </c>
      <c r="J16" s="1309">
        <f>SUM(J13:J15)</f>
        <v>0</v>
      </c>
      <c r="K16" s="1309">
        <f>SUM(K13:K15)</f>
        <v>0</v>
      </c>
      <c r="L16" s="1309">
        <f>SUM(L13:L15)</f>
        <v>0</v>
      </c>
      <c r="M16" s="1314" t="b">
        <f>EXACT($C$17,$J$16)</f>
        <v>1</v>
      </c>
      <c r="N16" s="1314" t="b">
        <f>EXACT($D$17,$K$16)</f>
        <v>1</v>
      </c>
      <c r="O16" s="1314" t="b">
        <f>EXACT($E$17,$L$16)</f>
        <v>1</v>
      </c>
      <c r="P16" s="873"/>
    </row>
    <row r="17" spans="1:16" ht="30" customHeight="1" thickTop="1" x14ac:dyDescent="0.15">
      <c r="A17" s="122"/>
      <c r="B17" s="899" t="s">
        <v>12</v>
      </c>
      <c r="C17" s="900">
        <f>SUM(C14:C16)</f>
        <v>0</v>
      </c>
      <c r="D17" s="901">
        <f>SUM(D14:D16)</f>
        <v>0</v>
      </c>
      <c r="E17" s="902">
        <f>SUM(E14:E16)</f>
        <v>0</v>
      </c>
      <c r="F17" s="1312" t="str">
        <f>IF($M$15="TRUETRUETRUE","","※４-２.(ＷＥＢＰＲＯ未評価技術１５項目に係わる経費)各年度の合計と４-３.（全体）の未評価技術分の金額が一致していない可能性があるためご確認ください。")</f>
        <v/>
      </c>
      <c r="G17" s="1304"/>
      <c r="H17" s="1304"/>
      <c r="I17" s="1304"/>
      <c r="J17" s="1304"/>
      <c r="K17" s="1304"/>
      <c r="L17" s="1304"/>
      <c r="M17" s="1304"/>
      <c r="N17" s="873"/>
      <c r="O17" s="873"/>
      <c r="P17" s="873"/>
    </row>
    <row r="18" spans="1:16" ht="36.75" customHeight="1" x14ac:dyDescent="0.15">
      <c r="A18" s="122"/>
      <c r="B18" s="906" t="s">
        <v>1696</v>
      </c>
      <c r="C18" s="907"/>
      <c r="D18" s="907"/>
      <c r="E18" s="907"/>
      <c r="F18" s="873"/>
      <c r="G18" s="873"/>
      <c r="H18" s="873"/>
      <c r="I18" s="873"/>
      <c r="J18" s="873"/>
      <c r="K18" s="873"/>
      <c r="L18" s="873"/>
      <c r="M18" s="873"/>
      <c r="N18" s="873"/>
      <c r="O18" s="873"/>
      <c r="P18" s="873"/>
    </row>
    <row r="19" spans="1:16" ht="21" customHeight="1" x14ac:dyDescent="0.15">
      <c r="A19" s="122"/>
      <c r="B19" s="880" t="s">
        <v>807</v>
      </c>
      <c r="C19" s="908"/>
      <c r="D19" s="908"/>
      <c r="E19" s="908"/>
      <c r="F19" s="873"/>
      <c r="G19" s="873"/>
      <c r="H19" s="873"/>
      <c r="I19" s="873"/>
      <c r="J19" s="873"/>
      <c r="K19" s="873"/>
      <c r="L19" s="873"/>
      <c r="M19" s="873"/>
      <c r="N19" s="873"/>
      <c r="O19" s="873"/>
      <c r="P19" s="873"/>
    </row>
    <row r="20" spans="1:16" ht="30" customHeight="1" x14ac:dyDescent="0.15">
      <c r="A20" s="122"/>
      <c r="B20" s="883" t="s">
        <v>804</v>
      </c>
      <c r="C20" s="884" t="s">
        <v>24</v>
      </c>
      <c r="D20" s="885" t="s">
        <v>25</v>
      </c>
      <c r="E20" s="886" t="s">
        <v>26</v>
      </c>
      <c r="F20" s="873"/>
      <c r="G20" s="873"/>
      <c r="H20" s="873"/>
      <c r="I20" s="873"/>
      <c r="J20" s="873"/>
      <c r="K20" s="873"/>
      <c r="L20" s="873"/>
      <c r="M20" s="873"/>
      <c r="N20" s="873"/>
      <c r="O20" s="873"/>
      <c r="P20" s="873"/>
    </row>
    <row r="21" spans="1:16" ht="30" customHeight="1" x14ac:dyDescent="0.15">
      <c r="A21" s="122"/>
      <c r="B21" s="887" t="s">
        <v>47</v>
      </c>
      <c r="C21" s="909">
        <v>0</v>
      </c>
      <c r="D21" s="910">
        <v>0</v>
      </c>
      <c r="E21" s="911">
        <v>0</v>
      </c>
      <c r="F21" s="873"/>
      <c r="G21" s="873"/>
      <c r="H21" s="873"/>
      <c r="I21" s="873"/>
      <c r="J21" s="873"/>
      <c r="K21" s="873"/>
      <c r="L21" s="873"/>
      <c r="M21" s="873"/>
      <c r="N21" s="873"/>
      <c r="O21" s="873"/>
      <c r="P21" s="873"/>
    </row>
    <row r="22" spans="1:16" ht="30" customHeight="1" x14ac:dyDescent="0.15">
      <c r="A22" s="122"/>
      <c r="B22" s="891" t="s">
        <v>65</v>
      </c>
      <c r="C22" s="912">
        <f>IF(AND($C$31=0,$C$38=0),C15,SUMIFS('４-４．（１年目）'!J66:J6002,'４-４．（１年目）'!B66:B6002,"設備",'４-４．（１年目）'!F66:F6002,"&lt;&gt;"))</f>
        <v>0</v>
      </c>
      <c r="D22" s="913">
        <f>IF(AND($C$31=0,$C$38=0),D15,SUMIFS('４-４．（１年目）'!L66:L6002,'４-４．（１年目）'!B66:B6002,"設備",'４-４．（１年目）'!F66:F6002,"&lt;&gt;"))</f>
        <v>0</v>
      </c>
      <c r="E22" s="914">
        <f>IF(AND($C$31=0,$C$38=0),E15,SUMIFS('４-４．（１年目）'!N66:N6002,'４-４．（１年目）'!B66:B6002,"設備",'４-４．（１年目）'!F66:F6002,"&lt;&gt;"))</f>
        <v>0</v>
      </c>
      <c r="F22" s="873"/>
      <c r="G22" s="873"/>
      <c r="H22" s="873"/>
      <c r="I22" s="873"/>
      <c r="J22" s="873"/>
      <c r="K22" s="873"/>
      <c r="L22" s="873"/>
      <c r="M22" s="873"/>
      <c r="N22" s="873"/>
      <c r="O22" s="873"/>
      <c r="P22" s="873"/>
    </row>
    <row r="23" spans="1:16" ht="30" customHeight="1" thickBot="1" x14ac:dyDescent="0.2">
      <c r="A23" s="122"/>
      <c r="B23" s="895" t="s">
        <v>66</v>
      </c>
      <c r="C23" s="915">
        <f>IF(AND($C$31=0,$C$38=0),C16,SUMIFS('４-４．（１年目）'!J66:J6002,'４-４．（１年目）'!B66:B6002,"工事",'４-４．（１年目）'!F66:F6002,"&lt;&gt;"))</f>
        <v>0</v>
      </c>
      <c r="D23" s="916">
        <f>IF(AND($C$31=0,$C$38=0),D16,SUMIFS('４-４．（１年目）'!L66:L6002,'４-４．（１年目）'!B66:B6002,"工事",'４-４．（１年目）'!F66:F6002,"&lt;&gt;"))</f>
        <v>0</v>
      </c>
      <c r="E23" s="917">
        <f>IF(AND($C$31=0,$C$38=0),E16,SUMIFS('４-４．（１年目）'!N66:N6002,'４-４．（１年目）'!B66:B6002,"工事",'４-４．（１年目）'!F66:F6002,"&lt;&gt;"))</f>
        <v>0</v>
      </c>
      <c r="F23" s="873"/>
      <c r="G23" s="873"/>
      <c r="H23" s="873"/>
      <c r="I23" s="873"/>
      <c r="J23" s="873"/>
      <c r="K23" s="873"/>
      <c r="L23" s="873"/>
      <c r="M23" s="873"/>
      <c r="N23" s="873"/>
      <c r="O23" s="873"/>
      <c r="P23" s="873"/>
    </row>
    <row r="24" spans="1:16" ht="30" customHeight="1" thickTop="1" x14ac:dyDescent="0.15">
      <c r="A24" s="122"/>
      <c r="B24" s="899" t="s">
        <v>12</v>
      </c>
      <c r="C24" s="918">
        <f>SUM(C21:C23)</f>
        <v>0</v>
      </c>
      <c r="D24" s="919">
        <f>SUM(D21:D23)</f>
        <v>0</v>
      </c>
      <c r="E24" s="902">
        <f>SUM(E21:E23)</f>
        <v>0</v>
      </c>
      <c r="F24" s="873"/>
      <c r="G24" s="873"/>
      <c r="H24" s="873"/>
      <c r="I24" s="873"/>
      <c r="J24" s="873"/>
      <c r="K24" s="873"/>
      <c r="L24" s="873"/>
      <c r="M24" s="873"/>
      <c r="N24" s="873"/>
      <c r="O24" s="873"/>
      <c r="P24" s="873"/>
    </row>
    <row r="25" spans="1:16" ht="15" customHeight="1" x14ac:dyDescent="0.15">
      <c r="A25" s="122"/>
      <c r="B25" s="881"/>
      <c r="C25" s="903"/>
      <c r="D25" s="903"/>
      <c r="E25" s="903"/>
      <c r="F25" s="873"/>
      <c r="G25" s="873"/>
      <c r="H25" s="873"/>
      <c r="I25" s="873"/>
      <c r="J25" s="873"/>
      <c r="K25" s="873"/>
      <c r="L25" s="873"/>
      <c r="M25" s="873"/>
      <c r="N25" s="873"/>
      <c r="O25" s="873"/>
      <c r="P25" s="873"/>
    </row>
    <row r="26" spans="1:16" ht="21" customHeight="1" x14ac:dyDescent="0.15">
      <c r="A26" s="122"/>
      <c r="B26" s="880" t="s">
        <v>808</v>
      </c>
      <c r="C26" s="908"/>
      <c r="D26" s="908"/>
      <c r="E26" s="908"/>
      <c r="F26" s="873"/>
      <c r="G26" s="873"/>
      <c r="H26" s="873"/>
      <c r="I26" s="873"/>
      <c r="J26" s="873"/>
      <c r="K26" s="873"/>
      <c r="L26" s="873"/>
      <c r="M26" s="873"/>
      <c r="N26" s="873"/>
      <c r="O26" s="873"/>
      <c r="P26" s="873"/>
    </row>
    <row r="27" spans="1:16" ht="30" customHeight="1" x14ac:dyDescent="0.15">
      <c r="A27" s="122"/>
      <c r="B27" s="883" t="s">
        <v>804</v>
      </c>
      <c r="C27" s="920" t="s">
        <v>24</v>
      </c>
      <c r="D27" s="921" t="s">
        <v>25</v>
      </c>
      <c r="E27" s="922" t="s">
        <v>26</v>
      </c>
      <c r="F27" s="873"/>
      <c r="G27" s="873"/>
      <c r="H27" s="873"/>
      <c r="I27" s="873"/>
      <c r="J27" s="873"/>
      <c r="K27" s="873"/>
      <c r="L27" s="873"/>
      <c r="M27" s="873"/>
      <c r="N27" s="873"/>
      <c r="O27" s="873"/>
      <c r="P27" s="873"/>
    </row>
    <row r="28" spans="1:16" ht="30" customHeight="1" x14ac:dyDescent="0.15">
      <c r="A28" s="122"/>
      <c r="B28" s="887" t="s">
        <v>47</v>
      </c>
      <c r="C28" s="909">
        <v>0</v>
      </c>
      <c r="D28" s="910">
        <v>0</v>
      </c>
      <c r="E28" s="911">
        <v>0</v>
      </c>
      <c r="F28" s="873"/>
      <c r="G28" s="873"/>
      <c r="H28" s="873"/>
      <c r="I28" s="873"/>
      <c r="J28" s="873"/>
      <c r="K28" s="873"/>
      <c r="L28" s="873"/>
      <c r="M28" s="873"/>
      <c r="N28" s="873"/>
      <c r="O28" s="873"/>
      <c r="P28" s="873"/>
    </row>
    <row r="29" spans="1:16" ht="30" customHeight="1" x14ac:dyDescent="0.15">
      <c r="A29" s="122"/>
      <c r="B29" s="891" t="s">
        <v>65</v>
      </c>
      <c r="C29" s="912">
        <f>SUMIFS('４-５．（２年目）'!J64:J6000,'４-５．（２年目）'!B64:B6000,"設備",'４-５．（２年目）'!F64:F6000,"&lt;&gt;")</f>
        <v>0</v>
      </c>
      <c r="D29" s="913">
        <f>SUMIFS('４-５．（２年目）'!L64:L6000,'４-５．（２年目）'!B64:B6000,"設備",'４-５．（２年目）'!F64:F6000,"&lt;&gt;")</f>
        <v>0</v>
      </c>
      <c r="E29" s="914">
        <f>SUMIFS('４-５．（２年目）'!N64:N6000,'４-５．（２年目）'!B64:B6000,"設備",'４-５．（２年目）'!F64:F6000,"&lt;&gt;")</f>
        <v>0</v>
      </c>
      <c r="F29" s="873"/>
      <c r="G29" s="873"/>
      <c r="H29" s="873"/>
      <c r="I29" s="873"/>
      <c r="J29" s="873"/>
      <c r="K29" s="873"/>
      <c r="L29" s="873"/>
      <c r="M29" s="873"/>
      <c r="N29" s="873"/>
      <c r="O29" s="873"/>
      <c r="P29" s="873"/>
    </row>
    <row r="30" spans="1:16" ht="30" customHeight="1" thickBot="1" x14ac:dyDescent="0.2">
      <c r="A30" s="122"/>
      <c r="B30" s="895" t="s">
        <v>66</v>
      </c>
      <c r="C30" s="915">
        <f>SUMIFS('４-５．（２年目）'!J64:J6000,'４-５．（２年目）'!B64:B6000,"工事",'４-５．（２年目）'!F64:F6000,"&lt;&gt;")</f>
        <v>0</v>
      </c>
      <c r="D30" s="916">
        <f>SUMIFS('４-５．（２年目）'!L64:L6000,'４-５．（２年目）'!B64:B6000,"工事",'４-５．（２年目）'!F64:F6000,"&lt;&gt;")</f>
        <v>0</v>
      </c>
      <c r="E30" s="917">
        <f>SUMIFS('４-５．（２年目）'!N64:N6000,'４-５．（２年目）'!B64:B6000,"工事",'４-５．（２年目）'!F64:F6000,"&lt;&gt;")</f>
        <v>0</v>
      </c>
      <c r="F30" s="873"/>
      <c r="G30" s="873"/>
      <c r="H30" s="873"/>
      <c r="I30" s="873"/>
      <c r="J30" s="873"/>
      <c r="K30" s="873"/>
      <c r="L30" s="873"/>
      <c r="M30" s="873"/>
      <c r="N30" s="873"/>
      <c r="O30" s="873"/>
      <c r="P30" s="873"/>
    </row>
    <row r="31" spans="1:16" ht="30" customHeight="1" thickTop="1" x14ac:dyDescent="0.15">
      <c r="A31" s="122"/>
      <c r="B31" s="899" t="s">
        <v>12</v>
      </c>
      <c r="C31" s="918">
        <f>SUM(C28:C30)</f>
        <v>0</v>
      </c>
      <c r="D31" s="919">
        <f>SUM(D28:D30)</f>
        <v>0</v>
      </c>
      <c r="E31" s="902">
        <f>SUM(E28:E30)</f>
        <v>0</v>
      </c>
      <c r="F31" s="873"/>
      <c r="G31" s="873"/>
      <c r="H31" s="873"/>
      <c r="I31" s="873"/>
      <c r="J31" s="873"/>
      <c r="K31" s="873"/>
      <c r="L31" s="873"/>
      <c r="M31" s="873"/>
      <c r="N31" s="873"/>
      <c r="O31" s="873"/>
      <c r="P31" s="873"/>
    </row>
    <row r="32" spans="1:16" ht="15" customHeight="1" x14ac:dyDescent="0.15">
      <c r="A32" s="923"/>
      <c r="B32" s="907"/>
      <c r="C32" s="907"/>
      <c r="D32" s="907"/>
      <c r="E32" s="907"/>
      <c r="F32" s="873"/>
      <c r="G32" s="873"/>
      <c r="H32" s="873"/>
      <c r="I32" s="873"/>
      <c r="J32" s="873"/>
      <c r="K32" s="873"/>
      <c r="L32" s="873"/>
      <c r="M32" s="873"/>
      <c r="N32" s="873"/>
      <c r="O32" s="873"/>
      <c r="P32" s="873"/>
    </row>
    <row r="33" spans="1:16" ht="21" customHeight="1" outlineLevel="1" x14ac:dyDescent="0.15">
      <c r="A33" s="923"/>
      <c r="B33" s="880" t="s">
        <v>809</v>
      </c>
      <c r="C33" s="908"/>
      <c r="D33" s="908"/>
      <c r="E33" s="908"/>
      <c r="F33" s="873"/>
      <c r="G33" s="873"/>
      <c r="H33" s="873"/>
      <c r="I33" s="873"/>
      <c r="J33" s="873"/>
      <c r="K33" s="873"/>
      <c r="L33" s="873"/>
      <c r="M33" s="873"/>
      <c r="N33" s="873"/>
      <c r="O33" s="873"/>
      <c r="P33" s="873"/>
    </row>
    <row r="34" spans="1:16" ht="30" customHeight="1" outlineLevel="1" x14ac:dyDescent="0.15">
      <c r="A34" s="122"/>
      <c r="B34" s="883" t="s">
        <v>804</v>
      </c>
      <c r="C34" s="920" t="s">
        <v>24</v>
      </c>
      <c r="D34" s="921" t="s">
        <v>25</v>
      </c>
      <c r="E34" s="922" t="s">
        <v>26</v>
      </c>
      <c r="F34" s="873"/>
      <c r="G34" s="873"/>
      <c r="H34" s="873"/>
      <c r="I34" s="873"/>
      <c r="J34" s="873"/>
      <c r="K34" s="873"/>
      <c r="L34" s="873"/>
      <c r="M34" s="873"/>
      <c r="N34" s="873"/>
      <c r="O34" s="873"/>
      <c r="P34" s="873"/>
    </row>
    <row r="35" spans="1:16" ht="30" customHeight="1" outlineLevel="1" x14ac:dyDescent="0.15">
      <c r="A35" s="923"/>
      <c r="B35" s="887" t="s">
        <v>47</v>
      </c>
      <c r="C35" s="909">
        <v>0</v>
      </c>
      <c r="D35" s="910">
        <v>0</v>
      </c>
      <c r="E35" s="911">
        <v>0</v>
      </c>
      <c r="F35" s="873"/>
      <c r="G35" s="873"/>
      <c r="H35" s="873"/>
      <c r="I35" s="873"/>
      <c r="J35" s="873"/>
      <c r="K35" s="873"/>
      <c r="L35" s="873"/>
      <c r="M35" s="873"/>
      <c r="N35" s="873"/>
      <c r="O35" s="873"/>
      <c r="P35" s="873"/>
    </row>
    <row r="36" spans="1:16" ht="30" customHeight="1" outlineLevel="1" x14ac:dyDescent="0.15">
      <c r="A36" s="923"/>
      <c r="B36" s="891" t="s">
        <v>65</v>
      </c>
      <c r="C36" s="912">
        <f>SUMIFS('４-６．（３年目）'!J64:J6000,'４-６．（３年目）'!B64:B6000,"設備",'４-６．（３年目）'!F64:F6000,"&lt;&gt;")</f>
        <v>0</v>
      </c>
      <c r="D36" s="913">
        <f>SUMIFS('４-６．（３年目）'!L64:L6000,'４-６．（３年目）'!B64:B6000,"設備",'４-６．（３年目）'!F64:F6000,"&lt;&gt;")</f>
        <v>0</v>
      </c>
      <c r="E36" s="914">
        <f>SUMIFS('４-６．（３年目）'!N64:N6000,'４-６．（３年目）'!B64:B6000,"設備",'４-６．（３年目）'!F64:F6000,"&lt;&gt;")</f>
        <v>0</v>
      </c>
      <c r="F36" s="873"/>
      <c r="G36" s="873"/>
      <c r="H36" s="873"/>
      <c r="I36" s="873"/>
      <c r="J36" s="873"/>
      <c r="K36" s="873"/>
      <c r="L36" s="873"/>
      <c r="M36" s="873"/>
      <c r="N36" s="873"/>
      <c r="O36" s="873"/>
      <c r="P36" s="873"/>
    </row>
    <row r="37" spans="1:16" ht="30" customHeight="1" outlineLevel="1" thickBot="1" x14ac:dyDescent="0.2">
      <c r="A37" s="923"/>
      <c r="B37" s="895" t="s">
        <v>66</v>
      </c>
      <c r="C37" s="915">
        <f>SUMIFS('４-６．（３年目）'!J64:J6000,'４-６．（３年目）'!B64:B6000,"工事",'４-６．（３年目）'!F64:F6000,"&lt;&gt;")</f>
        <v>0</v>
      </c>
      <c r="D37" s="916">
        <f>SUMIFS('４-６．（３年目）'!L64:L6000,'４-６．（３年目）'!B64:B6000,"工事",'４-６．（３年目）'!F64:F6000,"&lt;&gt;")</f>
        <v>0</v>
      </c>
      <c r="E37" s="917">
        <f>SUMIFS('４-６．（３年目）'!N64:N6000,'４-６．（３年目）'!B64:B6000,"工事",'４-６．（３年目）'!F64:F6000,"&lt;&gt;")</f>
        <v>0</v>
      </c>
      <c r="F37" s="873"/>
      <c r="G37" s="873"/>
      <c r="H37" s="873"/>
      <c r="I37" s="873"/>
      <c r="J37" s="873"/>
      <c r="K37" s="873"/>
      <c r="L37" s="873"/>
      <c r="M37" s="873"/>
      <c r="N37" s="873"/>
      <c r="O37" s="873"/>
      <c r="P37" s="873"/>
    </row>
    <row r="38" spans="1:16" ht="30" customHeight="1" outlineLevel="1" thickTop="1" x14ac:dyDescent="0.15">
      <c r="A38" s="923"/>
      <c r="B38" s="899" t="s">
        <v>12</v>
      </c>
      <c r="C38" s="918">
        <f>SUM(C35:C37)</f>
        <v>0</v>
      </c>
      <c r="D38" s="919">
        <f>SUM(D35:D37)</f>
        <v>0</v>
      </c>
      <c r="E38" s="902">
        <f>SUM(E35:E37)</f>
        <v>0</v>
      </c>
      <c r="F38" s="873"/>
      <c r="G38" s="873"/>
      <c r="H38" s="873"/>
      <c r="I38" s="873"/>
      <c r="J38" s="873"/>
      <c r="K38" s="873"/>
      <c r="L38" s="873"/>
      <c r="M38" s="873"/>
      <c r="N38" s="873"/>
      <c r="O38" s="873"/>
      <c r="P38" s="873"/>
    </row>
    <row r="39" spans="1:16" ht="21" customHeight="1" x14ac:dyDescent="0.15">
      <c r="A39" s="122"/>
      <c r="B39" s="122"/>
      <c r="C39" s="122"/>
      <c r="D39" s="122"/>
      <c r="E39" s="122"/>
      <c r="F39" s="873"/>
      <c r="G39" s="873"/>
      <c r="H39" s="873"/>
      <c r="I39" s="873"/>
      <c r="J39" s="873"/>
      <c r="K39" s="873"/>
      <c r="L39" s="873"/>
      <c r="M39" s="873"/>
      <c r="N39" s="873"/>
      <c r="O39" s="873"/>
      <c r="P39" s="873"/>
    </row>
    <row r="40" spans="1:16" ht="21" customHeight="1" x14ac:dyDescent="0.15">
      <c r="A40" s="467"/>
      <c r="B40" s="467"/>
      <c r="C40" s="467"/>
      <c r="D40" s="467"/>
      <c r="E40" s="467"/>
    </row>
    <row r="41" spans="1:16" ht="21" customHeight="1" x14ac:dyDescent="0.15">
      <c r="A41" s="467"/>
      <c r="B41" s="467"/>
      <c r="C41" s="467"/>
      <c r="D41" s="467"/>
      <c r="E41" s="467"/>
    </row>
    <row r="42" spans="1:16" ht="21" customHeight="1" x14ac:dyDescent="0.15">
      <c r="A42" s="467"/>
      <c r="B42" s="467"/>
      <c r="C42" s="467"/>
      <c r="D42" s="467"/>
      <c r="E42" s="467"/>
    </row>
    <row r="43" spans="1:16" ht="21" customHeight="1" x14ac:dyDescent="0.15">
      <c r="A43" s="467"/>
      <c r="B43" s="467"/>
      <c r="C43" s="467"/>
      <c r="D43" s="467"/>
      <c r="E43" s="467"/>
    </row>
    <row r="44" spans="1:16" ht="21" customHeight="1" x14ac:dyDescent="0.15">
      <c r="A44" s="467"/>
      <c r="B44" s="467"/>
      <c r="C44" s="467"/>
      <c r="D44" s="467"/>
      <c r="E44" s="467"/>
    </row>
    <row r="45" spans="1:16" ht="21" customHeight="1" x14ac:dyDescent="0.15">
      <c r="A45" s="467"/>
    </row>
  </sheetData>
  <sheetProtection sheet="1" objects="1" scenarios="1"/>
  <phoneticPr fontId="21"/>
  <conditionalFormatting sqref="E13 D13:D14 B21:B22 A21:A23 B35:B36 A35:A37 B28:B29 A28:A30 A32:A33 A13:C15 A17:C17 C19:E19 C21:E23 C35:E37 C28:E30 A16:E16 C26:E26 C33:E33 A24:E24 A31:E31 A18:A19 A11:E12 A38:E1048576 A25:A26 F10:H10 A10:B10 E10:E11 F18:XFD1048576 N11:XFD15 N17:XFD17 P16:XFD16 J10:XFD10">
    <cfRule type="expression" priority="21" stopIfTrue="1">
      <formula>CELL("protect", A10)=1</formula>
    </cfRule>
  </conditionalFormatting>
  <conditionalFormatting sqref="B23">
    <cfRule type="expression" priority="20" stopIfTrue="1">
      <formula>CELL("protect", B23)=1</formula>
    </cfRule>
  </conditionalFormatting>
  <conditionalFormatting sqref="B18:B19">
    <cfRule type="expression" priority="19" stopIfTrue="1">
      <formula>CELL("protect", B18)=1</formula>
    </cfRule>
  </conditionalFormatting>
  <conditionalFormatting sqref="B30">
    <cfRule type="expression" priority="18" stopIfTrue="1">
      <formula>CELL("protect", B30)=1</formula>
    </cfRule>
  </conditionalFormatting>
  <conditionalFormatting sqref="B26">
    <cfRule type="expression" priority="17" stopIfTrue="1">
      <formula>CELL("protect", B26)=1</formula>
    </cfRule>
  </conditionalFormatting>
  <conditionalFormatting sqref="B37">
    <cfRule type="expression" priority="16" stopIfTrue="1">
      <formula>CELL("protect", B37)=1</formula>
    </cfRule>
  </conditionalFormatting>
  <conditionalFormatting sqref="B33">
    <cfRule type="expression" priority="15" stopIfTrue="1">
      <formula>CELL("protect", B33)=1</formula>
    </cfRule>
  </conditionalFormatting>
  <conditionalFormatting sqref="E14">
    <cfRule type="expression" priority="14" stopIfTrue="1">
      <formula>CELL("protect", E14)=1</formula>
    </cfRule>
  </conditionalFormatting>
  <conditionalFormatting sqref="D15">
    <cfRule type="expression" priority="13" stopIfTrue="1">
      <formula>CELL("protect", D15)=1</formula>
    </cfRule>
  </conditionalFormatting>
  <conditionalFormatting sqref="E15">
    <cfRule type="expression" priority="12" stopIfTrue="1">
      <formula>CELL("protect", E15)=1</formula>
    </cfRule>
  </conditionalFormatting>
  <conditionalFormatting sqref="D17">
    <cfRule type="expression" priority="11" stopIfTrue="1">
      <formula>CELL("protect", D17)=1</formula>
    </cfRule>
  </conditionalFormatting>
  <conditionalFormatting sqref="E17">
    <cfRule type="expression" priority="10" stopIfTrue="1">
      <formula>CELL("protect", E17)=1</formula>
    </cfRule>
  </conditionalFormatting>
  <conditionalFormatting sqref="A20 C20:E20">
    <cfRule type="expression" priority="9" stopIfTrue="1">
      <formula>CELL("protect", A20)=1</formula>
    </cfRule>
  </conditionalFormatting>
  <conditionalFormatting sqref="A27 C27:E27">
    <cfRule type="expression" priority="8" stopIfTrue="1">
      <formula>CELL("protect", A27)=1</formula>
    </cfRule>
  </conditionalFormatting>
  <conditionalFormatting sqref="A34 C34:E34">
    <cfRule type="expression" priority="7" stopIfTrue="1">
      <formula>CELL("protect", A34)=1</formula>
    </cfRule>
  </conditionalFormatting>
  <conditionalFormatting sqref="B20">
    <cfRule type="expression" priority="3" stopIfTrue="1">
      <formula>CELL("protect", B20)=1</formula>
    </cfRule>
  </conditionalFormatting>
  <conditionalFormatting sqref="B27">
    <cfRule type="expression" priority="2" stopIfTrue="1">
      <formula>CELL("protect", B27)=1</formula>
    </cfRule>
  </conditionalFormatting>
  <conditionalFormatting sqref="B34">
    <cfRule type="expression" priority="1" stopIfTrue="1">
      <formula>CELL("protect", B34)=1</formula>
    </cfRule>
  </conditionalFormatting>
  <pageMargins left="0.82677165354330706" right="0.23622047244094488" top="0.39370078740157483" bottom="0.39370078740157483" header="0.39370078740157483" footer="0.31496062992125984"/>
  <pageSetup paperSize="9" scale="98" fitToHeight="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AC409"/>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215" customWidth="1"/>
    <col min="2" max="2" width="5" style="398" customWidth="1"/>
    <col min="3" max="3" width="27.5" style="215" customWidth="1"/>
    <col min="4" max="5" width="11.25" style="215" customWidth="1"/>
    <col min="6" max="6" width="9.25" style="397" customWidth="1"/>
    <col min="7" max="7" width="4.375" style="397" customWidth="1"/>
    <col min="8" max="8" width="7.5" style="399" customWidth="1"/>
    <col min="9" max="9" width="5" style="399" customWidth="1"/>
    <col min="10" max="10" width="12.625" style="400" customWidth="1"/>
    <col min="11" max="11" width="5" style="399" customWidth="1"/>
    <col min="12" max="12" width="12.625" style="400" customWidth="1"/>
    <col min="13" max="13" width="5" style="399" customWidth="1"/>
    <col min="14" max="14" width="12.625" style="400" customWidth="1"/>
    <col min="15" max="15" width="11.25" style="401" customWidth="1"/>
    <col min="16" max="17" width="9" style="215"/>
    <col min="18" max="20" width="13.875" style="215" customWidth="1"/>
    <col min="21" max="22" width="9" style="215"/>
    <col min="23" max="25" width="13.875" style="215" customWidth="1"/>
    <col min="26" max="26" width="9" style="215"/>
    <col min="27" max="27" width="12.625" style="215" customWidth="1"/>
    <col min="28" max="29" width="11.75" style="215" customWidth="1"/>
    <col min="30" max="16384" width="9" style="215"/>
  </cols>
  <sheetData>
    <row r="1" spans="1:25" ht="18.75" customHeight="1" x14ac:dyDescent="0.15">
      <c r="A1" s="209"/>
      <c r="B1" s="210" t="s">
        <v>810</v>
      </c>
      <c r="C1" s="209"/>
      <c r="D1" s="209"/>
      <c r="E1" s="209"/>
      <c r="F1" s="211"/>
      <c r="G1" s="211"/>
      <c r="H1" s="212"/>
      <c r="I1" s="212"/>
      <c r="J1" s="213"/>
      <c r="K1" s="212"/>
      <c r="L1" s="213"/>
      <c r="M1" s="212"/>
      <c r="N1" s="213"/>
      <c r="O1" s="214"/>
      <c r="P1" s="471"/>
      <c r="Q1" s="471"/>
      <c r="R1" s="471"/>
      <c r="S1" s="471"/>
      <c r="T1" s="471"/>
      <c r="U1" s="471"/>
      <c r="V1" s="471"/>
      <c r="W1" s="471"/>
      <c r="X1" s="471"/>
      <c r="Y1" s="471"/>
    </row>
    <row r="2" spans="1:25" ht="18.75" customHeight="1" x14ac:dyDescent="0.15">
      <c r="A2" s="209"/>
      <c r="B2" s="216"/>
      <c r="C2" s="217" t="s">
        <v>811</v>
      </c>
      <c r="D2" s="209"/>
      <c r="E2" s="209"/>
      <c r="F2" s="211"/>
      <c r="G2" s="211"/>
      <c r="H2" s="212"/>
      <c r="I2" s="212"/>
      <c r="J2" s="213"/>
      <c r="K2" s="212"/>
      <c r="L2" s="213"/>
      <c r="M2" s="212"/>
      <c r="N2" s="213"/>
      <c r="O2" s="214"/>
      <c r="P2" s="471"/>
      <c r="Q2" s="471"/>
      <c r="R2" s="471"/>
      <c r="S2" s="471"/>
      <c r="T2" s="471"/>
      <c r="U2" s="471"/>
      <c r="V2" s="471"/>
      <c r="W2" s="471"/>
      <c r="X2" s="471"/>
      <c r="Y2" s="471"/>
    </row>
    <row r="3" spans="1:25" ht="18.75" customHeight="1" x14ac:dyDescent="0.15">
      <c r="A3" s="209"/>
      <c r="B3" s="216"/>
      <c r="C3" s="217" t="s">
        <v>812</v>
      </c>
      <c r="D3" s="209"/>
      <c r="E3" s="209"/>
      <c r="F3" s="211"/>
      <c r="G3" s="211"/>
      <c r="H3" s="212"/>
      <c r="I3" s="212"/>
      <c r="J3" s="213"/>
      <c r="K3" s="212"/>
      <c r="L3" s="213"/>
      <c r="M3" s="212"/>
      <c r="N3" s="213"/>
      <c r="O3" s="214"/>
      <c r="P3" s="471"/>
      <c r="Q3" s="471"/>
      <c r="R3" s="471"/>
      <c r="S3" s="471"/>
      <c r="T3" s="471"/>
      <c r="U3" s="471"/>
      <c r="V3" s="471"/>
      <c r="W3" s="471"/>
      <c r="X3" s="471"/>
      <c r="Y3" s="471"/>
    </row>
    <row r="4" spans="1:25" ht="18.75" customHeight="1" x14ac:dyDescent="0.15">
      <c r="A4" s="209"/>
      <c r="B4" s="216"/>
      <c r="C4" s="217" t="s">
        <v>813</v>
      </c>
      <c r="D4" s="209"/>
      <c r="E4" s="209"/>
      <c r="F4" s="211"/>
      <c r="G4" s="211"/>
      <c r="H4" s="212"/>
      <c r="I4" s="212"/>
      <c r="J4" s="213"/>
      <c r="K4" s="212"/>
      <c r="L4" s="213"/>
      <c r="M4" s="212"/>
      <c r="N4" s="213"/>
      <c r="O4" s="214"/>
      <c r="P4" s="471"/>
      <c r="Q4" s="471"/>
      <c r="R4" s="471"/>
      <c r="S4" s="471"/>
      <c r="T4" s="471"/>
      <c r="U4" s="471"/>
      <c r="V4" s="471"/>
      <c r="W4" s="471"/>
      <c r="X4" s="471"/>
      <c r="Y4" s="471"/>
    </row>
    <row r="5" spans="1:25" ht="18.75" customHeight="1" x14ac:dyDescent="0.15">
      <c r="A5" s="209"/>
      <c r="B5" s="216"/>
      <c r="C5" s="217" t="s">
        <v>814</v>
      </c>
      <c r="D5" s="209"/>
      <c r="E5" s="209"/>
      <c r="F5" s="211"/>
      <c r="G5" s="211"/>
      <c r="H5" s="212"/>
      <c r="I5" s="212"/>
      <c r="J5" s="213"/>
      <c r="K5" s="212"/>
      <c r="L5" s="213"/>
      <c r="M5" s="212"/>
      <c r="N5" s="213"/>
      <c r="O5" s="214"/>
      <c r="P5" s="471"/>
      <c r="Q5" s="471"/>
      <c r="R5" s="471"/>
      <c r="S5" s="471"/>
      <c r="T5" s="471"/>
      <c r="U5" s="471"/>
      <c r="V5" s="471"/>
      <c r="W5" s="471"/>
      <c r="X5" s="471"/>
      <c r="Y5" s="471"/>
    </row>
    <row r="6" spans="1:25" ht="18.75" customHeight="1" x14ac:dyDescent="0.15">
      <c r="A6" s="209"/>
      <c r="B6" s="210" t="s">
        <v>815</v>
      </c>
      <c r="C6" s="209"/>
      <c r="D6" s="209"/>
      <c r="E6" s="209"/>
      <c r="F6" s="211"/>
      <c r="G6" s="211"/>
      <c r="H6" s="212"/>
      <c r="I6" s="212"/>
      <c r="J6" s="213"/>
      <c r="K6" s="212"/>
      <c r="L6" s="213"/>
      <c r="M6" s="212"/>
      <c r="N6" s="213"/>
      <c r="O6" s="214"/>
      <c r="P6" s="471"/>
      <c r="Q6" s="471"/>
      <c r="R6" s="471"/>
      <c r="S6" s="471"/>
      <c r="T6" s="471"/>
      <c r="U6" s="471"/>
      <c r="V6" s="471"/>
      <c r="W6" s="471"/>
      <c r="X6" s="471"/>
      <c r="Y6" s="471"/>
    </row>
    <row r="7" spans="1:25" ht="18.75" customHeight="1" x14ac:dyDescent="0.15">
      <c r="A7" s="209"/>
      <c r="B7" s="216"/>
      <c r="C7" s="217" t="s">
        <v>816</v>
      </c>
      <c r="D7" s="209"/>
      <c r="E7" s="209"/>
      <c r="F7" s="211"/>
      <c r="G7" s="211"/>
      <c r="H7" s="212"/>
      <c r="I7" s="212"/>
      <c r="J7" s="213"/>
      <c r="K7" s="212"/>
      <c r="L7" s="213"/>
      <c r="M7" s="212"/>
      <c r="N7" s="213"/>
      <c r="O7" s="214"/>
      <c r="P7" s="471"/>
      <c r="Q7" s="471"/>
      <c r="R7" s="471"/>
      <c r="S7" s="471"/>
      <c r="T7" s="471"/>
      <c r="U7" s="471"/>
      <c r="V7" s="471"/>
      <c r="W7" s="471"/>
      <c r="X7" s="471"/>
      <c r="Y7" s="471"/>
    </row>
    <row r="8" spans="1:25" ht="18.75" customHeight="1" x14ac:dyDescent="0.15">
      <c r="A8" s="209"/>
      <c r="B8" s="209"/>
      <c r="C8" s="217" t="s">
        <v>1581</v>
      </c>
      <c r="D8" s="209"/>
      <c r="E8" s="209"/>
      <c r="F8" s="211"/>
      <c r="G8" s="211"/>
      <c r="H8" s="212"/>
      <c r="I8" s="212"/>
      <c r="J8" s="213"/>
      <c r="K8" s="212"/>
      <c r="L8" s="213"/>
      <c r="M8" s="212"/>
      <c r="N8" s="213"/>
      <c r="O8" s="214"/>
      <c r="P8" s="471"/>
      <c r="Q8" s="471"/>
      <c r="R8" s="471"/>
      <c r="S8" s="471"/>
      <c r="T8" s="471"/>
      <c r="U8" s="471"/>
      <c r="V8" s="471"/>
      <c r="W8" s="471"/>
      <c r="X8" s="471"/>
      <c r="Y8" s="471"/>
    </row>
    <row r="9" spans="1:25" ht="18.75" customHeight="1" x14ac:dyDescent="0.15">
      <c r="A9" s="209"/>
      <c r="B9" s="209"/>
      <c r="C9" s="217" t="s">
        <v>933</v>
      </c>
      <c r="D9" s="209"/>
      <c r="E9" s="209"/>
      <c r="F9" s="211"/>
      <c r="G9" s="211"/>
      <c r="H9" s="212"/>
      <c r="I9" s="212"/>
      <c r="J9" s="213"/>
      <c r="K9" s="212"/>
      <c r="L9" s="213"/>
      <c r="M9" s="212"/>
      <c r="N9" s="213"/>
      <c r="O9" s="214"/>
      <c r="P9" s="471"/>
      <c r="Q9" s="471"/>
      <c r="R9" s="471"/>
      <c r="S9" s="471"/>
      <c r="T9" s="471"/>
      <c r="U9" s="471"/>
      <c r="V9" s="471"/>
      <c r="W9" s="471"/>
      <c r="X9" s="471"/>
      <c r="Y9" s="471"/>
    </row>
    <row r="10" spans="1:25" ht="18.75" customHeight="1" x14ac:dyDescent="0.15">
      <c r="A10" s="209"/>
      <c r="B10" s="209"/>
      <c r="C10" s="479" t="s">
        <v>1955</v>
      </c>
      <c r="D10" s="209"/>
      <c r="E10" s="209"/>
      <c r="F10" s="211"/>
      <c r="G10" s="211"/>
      <c r="H10" s="212"/>
      <c r="I10" s="212"/>
      <c r="J10" s="213"/>
      <c r="K10" s="212"/>
      <c r="L10" s="213"/>
      <c r="M10" s="212"/>
      <c r="N10" s="213"/>
      <c r="O10" s="214"/>
      <c r="P10" s="471"/>
      <c r="Q10" s="471"/>
      <c r="R10" s="471"/>
      <c r="S10" s="471"/>
      <c r="T10" s="471"/>
      <c r="U10" s="471"/>
      <c r="V10" s="471"/>
      <c r="W10" s="471"/>
      <c r="X10" s="471"/>
      <c r="Y10" s="471"/>
    </row>
    <row r="11" spans="1:25" ht="18.75" customHeight="1" x14ac:dyDescent="0.15">
      <c r="A11" s="209"/>
      <c r="B11" s="217"/>
      <c r="C11" s="479" t="s">
        <v>1516</v>
      </c>
      <c r="D11" s="209"/>
      <c r="E11" s="209"/>
      <c r="F11" s="211"/>
      <c r="G11" s="211"/>
      <c r="H11" s="212"/>
      <c r="I11" s="212"/>
      <c r="J11" s="213"/>
      <c r="K11" s="212"/>
      <c r="L11" s="213"/>
      <c r="M11" s="212"/>
      <c r="N11" s="213"/>
      <c r="O11" s="214"/>
      <c r="P11" s="471"/>
      <c r="Q11" s="471"/>
      <c r="R11" s="471"/>
      <c r="S11" s="471"/>
      <c r="T11" s="471"/>
      <c r="U11" s="471"/>
      <c r="V11" s="471"/>
      <c r="W11" s="471"/>
      <c r="X11" s="471"/>
      <c r="Y11" s="471"/>
    </row>
    <row r="12" spans="1:25" ht="22.5" customHeight="1" thickBot="1" x14ac:dyDescent="0.25">
      <c r="B12" s="670" t="s">
        <v>1051</v>
      </c>
      <c r="C12" s="671" t="s">
        <v>934</v>
      </c>
      <c r="D12" s="218"/>
      <c r="E12" s="218"/>
      <c r="F12" s="219"/>
      <c r="G12" s="219"/>
      <c r="H12" s="220"/>
      <c r="I12" s="220"/>
      <c r="J12" s="221"/>
      <c r="K12" s="220"/>
      <c r="L12" s="221"/>
      <c r="M12" s="220"/>
      <c r="N12" s="221"/>
      <c r="O12" s="222"/>
      <c r="P12" s="471"/>
      <c r="Q12" s="471"/>
      <c r="R12" s="471"/>
      <c r="S12" s="471"/>
      <c r="T12" s="471"/>
      <c r="U12" s="471"/>
      <c r="V12" s="471"/>
      <c r="W12" s="471"/>
      <c r="X12" s="471"/>
      <c r="Y12" s="471"/>
    </row>
    <row r="13" spans="1:25" ht="18.75" customHeight="1" x14ac:dyDescent="0.15">
      <c r="A13" s="223"/>
      <c r="B13" s="3163" t="s">
        <v>22</v>
      </c>
      <c r="C13" s="224" t="s">
        <v>817</v>
      </c>
      <c r="D13" s="225"/>
      <c r="E13" s="226"/>
      <c r="F13" s="3182" t="s">
        <v>1423</v>
      </c>
      <c r="G13" s="3166" t="s">
        <v>19</v>
      </c>
      <c r="H13" s="3169" t="s">
        <v>818</v>
      </c>
      <c r="I13" s="3170"/>
      <c r="J13" s="3170"/>
      <c r="K13" s="3170"/>
      <c r="L13" s="3170"/>
      <c r="M13" s="3170"/>
      <c r="N13" s="3171"/>
      <c r="O13" s="227" t="s">
        <v>0</v>
      </c>
      <c r="P13" s="471"/>
      <c r="Q13" s="471"/>
      <c r="R13" s="471"/>
      <c r="S13" s="471"/>
      <c r="T13" s="471"/>
      <c r="U13" s="471"/>
      <c r="V13" s="471"/>
      <c r="W13" s="471"/>
      <c r="X13" s="471"/>
      <c r="Y13" s="471"/>
    </row>
    <row r="14" spans="1:25" ht="18.75" customHeight="1" x14ac:dyDescent="0.15">
      <c r="A14" s="223"/>
      <c r="B14" s="3164"/>
      <c r="C14" s="228" t="s">
        <v>16</v>
      </c>
      <c r="D14" s="229" t="s">
        <v>23</v>
      </c>
      <c r="E14" s="230" t="s">
        <v>819</v>
      </c>
      <c r="F14" s="3183"/>
      <c r="G14" s="3167"/>
      <c r="H14" s="3172" t="s">
        <v>17</v>
      </c>
      <c r="I14" s="3174" t="s">
        <v>24</v>
      </c>
      <c r="J14" s="3174"/>
      <c r="K14" s="3175" t="s">
        <v>25</v>
      </c>
      <c r="L14" s="3176"/>
      <c r="M14" s="3177" t="s">
        <v>26</v>
      </c>
      <c r="N14" s="3178"/>
      <c r="O14" s="231"/>
      <c r="P14" s="471"/>
      <c r="Q14" s="471"/>
      <c r="R14" s="471"/>
      <c r="S14" s="471"/>
      <c r="T14" s="471"/>
      <c r="U14" s="471"/>
      <c r="V14" s="471"/>
      <c r="W14" s="471"/>
      <c r="X14" s="471"/>
      <c r="Y14" s="471"/>
    </row>
    <row r="15" spans="1:25" ht="18.75" customHeight="1" thickBot="1" x14ac:dyDescent="0.2">
      <c r="A15" s="223"/>
      <c r="B15" s="3165"/>
      <c r="C15" s="232"/>
      <c r="D15" s="233"/>
      <c r="E15" s="234"/>
      <c r="F15" s="3184"/>
      <c r="G15" s="3168"/>
      <c r="H15" s="3173"/>
      <c r="I15" s="235" t="s">
        <v>18</v>
      </c>
      <c r="J15" s="235" t="s">
        <v>13</v>
      </c>
      <c r="K15" s="236" t="s">
        <v>18</v>
      </c>
      <c r="L15" s="236" t="s">
        <v>13</v>
      </c>
      <c r="M15" s="237" t="s">
        <v>18</v>
      </c>
      <c r="N15" s="238" t="s">
        <v>13</v>
      </c>
      <c r="O15" s="239"/>
      <c r="P15" s="471"/>
      <c r="Q15" s="471"/>
      <c r="R15" s="471"/>
      <c r="S15" s="471"/>
      <c r="T15" s="471"/>
      <c r="U15" s="471"/>
      <c r="V15" s="471"/>
      <c r="W15" s="471"/>
      <c r="X15" s="471"/>
      <c r="Y15" s="471"/>
    </row>
    <row r="16" spans="1:25" ht="24.75" customHeight="1" thickBot="1" x14ac:dyDescent="0.2">
      <c r="A16" s="223"/>
      <c r="B16" s="3179" t="s">
        <v>27</v>
      </c>
      <c r="C16" s="3180"/>
      <c r="D16" s="3180"/>
      <c r="E16" s="3180"/>
      <c r="F16" s="3180"/>
      <c r="G16" s="3181"/>
      <c r="H16" s="240"/>
      <c r="I16" s="241"/>
      <c r="J16" s="241"/>
      <c r="K16" s="242"/>
      <c r="L16" s="242"/>
      <c r="M16" s="243"/>
      <c r="N16" s="244"/>
      <c r="O16" s="245"/>
      <c r="P16" s="471"/>
      <c r="Q16" s="707" t="s">
        <v>908</v>
      </c>
      <c r="R16" s="707"/>
      <c r="S16" s="707"/>
      <c r="T16" s="707"/>
      <c r="U16" s="707"/>
      <c r="V16" s="707" t="s">
        <v>907</v>
      </c>
      <c r="W16" s="707"/>
      <c r="X16" s="707"/>
      <c r="Y16" s="707"/>
    </row>
    <row r="17" spans="1:25" ht="42" customHeight="1" thickTop="1" x14ac:dyDescent="0.15">
      <c r="A17" s="223"/>
      <c r="B17" s="246"/>
      <c r="C17" s="247" t="s">
        <v>820</v>
      </c>
      <c r="D17" s="248"/>
      <c r="E17" s="249" t="s">
        <v>12</v>
      </c>
      <c r="F17" s="407"/>
      <c r="G17" s="250" t="s">
        <v>20</v>
      </c>
      <c r="H17" s="251"/>
      <c r="I17" s="252"/>
      <c r="J17" s="252">
        <f>J62</f>
        <v>0</v>
      </c>
      <c r="K17" s="253"/>
      <c r="L17" s="253">
        <f>L62</f>
        <v>0</v>
      </c>
      <c r="M17" s="254"/>
      <c r="N17" s="255">
        <f>N62</f>
        <v>0</v>
      </c>
      <c r="O17" s="256"/>
      <c r="P17" s="471"/>
      <c r="Q17" s="1301" t="s">
        <v>1423</v>
      </c>
      <c r="R17" s="708" t="s">
        <v>904</v>
      </c>
      <c r="S17" s="708" t="s">
        <v>905</v>
      </c>
      <c r="T17" s="708" t="s">
        <v>906</v>
      </c>
      <c r="U17" s="707"/>
      <c r="V17" s="1301" t="s">
        <v>1423</v>
      </c>
      <c r="W17" s="708" t="s">
        <v>904</v>
      </c>
      <c r="X17" s="708" t="s">
        <v>905</v>
      </c>
      <c r="Y17" s="708" t="s">
        <v>906</v>
      </c>
    </row>
    <row r="18" spans="1:25" ht="18.75" customHeight="1" thickBot="1" x14ac:dyDescent="0.2">
      <c r="A18" s="223"/>
      <c r="B18" s="257"/>
      <c r="C18" s="3185"/>
      <c r="D18" s="3186"/>
      <c r="E18" s="3187"/>
      <c r="F18" s="409"/>
      <c r="G18" s="1125"/>
      <c r="H18" s="261"/>
      <c r="I18" s="262"/>
      <c r="J18" s="263"/>
      <c r="K18" s="264"/>
      <c r="L18" s="265"/>
      <c r="M18" s="266"/>
      <c r="N18" s="267"/>
      <c r="O18" s="268"/>
      <c r="P18" s="471"/>
      <c r="Q18" s="709" t="s">
        <v>709</v>
      </c>
      <c r="R18" s="710">
        <f>SUMIFS('４-３．（全体）'!J64:J6000,'４-３．（全体）'!B64:B6000,"設備",'４-３．（全体）'!F64:F6000,"①")</f>
        <v>0</v>
      </c>
      <c r="S18" s="710">
        <f>SUMIFS('４-３．（全体）'!L64:L6000,'４-３．（全体）'!B64:B6000,"設備",'４-３．（全体）'!F64:F6000,"①")</f>
        <v>0</v>
      </c>
      <c r="T18" s="710">
        <f>SUMIFS('４-３．（全体）'!N64:N6000,'４-３．（全体）'!B64:B6000,"設備",'４-３．（全体）'!F64:F6000,"①")</f>
        <v>0</v>
      </c>
      <c r="U18" s="711"/>
      <c r="V18" s="709" t="s">
        <v>709</v>
      </c>
      <c r="W18" s="710">
        <f>SUMIFS('４-３．（全体）'!J64:J6000,'４-３．（全体）'!B64:B6000,"工事",'４-３．（全体）'!F64:F6000,"①")</f>
        <v>0</v>
      </c>
      <c r="X18" s="710">
        <f>SUMIFS('４-３．（全体）'!L64:L6000,'４-３．（全体）'!B64:B6000,"工事",'４-３．（全体）'!F64:F6000,"①")</f>
        <v>0</v>
      </c>
      <c r="Y18" s="710">
        <f>SUMIFS('４-３．（全体）'!N64:N6000,'４-３．（全体）'!B64:B6000,"工事",'４-３．（全体）'!F64:F6000,"①")</f>
        <v>0</v>
      </c>
    </row>
    <row r="19" spans="1:25" ht="18.75" customHeight="1" thickTop="1" x14ac:dyDescent="0.15">
      <c r="A19" s="223"/>
      <c r="B19" s="246"/>
      <c r="C19" s="247" t="s">
        <v>28</v>
      </c>
      <c r="D19" s="248"/>
      <c r="E19" s="249"/>
      <c r="F19" s="407"/>
      <c r="G19" s="250"/>
      <c r="H19" s="269"/>
      <c r="I19" s="270"/>
      <c r="J19" s="270"/>
      <c r="K19" s="271"/>
      <c r="L19" s="271"/>
      <c r="M19" s="254"/>
      <c r="N19" s="272"/>
      <c r="O19" s="256"/>
      <c r="P19" s="471"/>
      <c r="Q19" s="709" t="s">
        <v>710</v>
      </c>
      <c r="R19" s="710">
        <f>SUMIFS('４-３．（全体）'!J64:J6000,'４-３．（全体）'!B64:B6000,"設備",'４-３．（全体）'!F64:F6000,"②")</f>
        <v>0</v>
      </c>
      <c r="S19" s="710">
        <f>SUMIFS('４-３．（全体）'!L64:L6000,'４-３．（全体）'!B64:B6000,"設備",'４-３．（全体）'!F64:F6000,"②")</f>
        <v>0</v>
      </c>
      <c r="T19" s="710">
        <f>SUMIFS('４-３．（全体）'!N64:N6000,'４-３．（全体）'!B64:B6000,"設備",'４-３．（全体）'!F64:F6000,"②")</f>
        <v>0</v>
      </c>
      <c r="U19" s="711"/>
      <c r="V19" s="709" t="s">
        <v>710</v>
      </c>
      <c r="W19" s="710">
        <f>SUMIFS('４-３．（全体）'!J64:J6000,'４-３．（全体）'!B64:B6000,"工事",'４-３．（全体）'!F64:F6000,"②")</f>
        <v>0</v>
      </c>
      <c r="X19" s="710">
        <f>SUMIFS('４-３．（全体）'!L64:L6000,'４-３．（全体）'!B64:B6000,"工事",'４-３．（全体）'!F64:F6000,"②")</f>
        <v>0</v>
      </c>
      <c r="Y19" s="710">
        <f>SUMIFS('４-３．（全体）'!N64:N6000,'４-３．（全体）'!B64:B6000,"工事",'４-３．（全体）'!F64:F6000,"②")</f>
        <v>0</v>
      </c>
    </row>
    <row r="20" spans="1:25" ht="18.75" customHeight="1" x14ac:dyDescent="0.15">
      <c r="A20" s="223"/>
      <c r="B20" s="273"/>
      <c r="C20" s="3160" t="s">
        <v>33</v>
      </c>
      <c r="D20" s="3161"/>
      <c r="E20" s="3162"/>
      <c r="F20" s="409"/>
      <c r="G20" s="274" t="s">
        <v>821</v>
      </c>
      <c r="H20" s="275"/>
      <c r="I20" s="276"/>
      <c r="J20" s="277">
        <f>J114</f>
        <v>0</v>
      </c>
      <c r="K20" s="278"/>
      <c r="L20" s="279">
        <f>L114</f>
        <v>0</v>
      </c>
      <c r="M20" s="280"/>
      <c r="N20" s="281">
        <f>N114</f>
        <v>0</v>
      </c>
      <c r="O20" s="282"/>
      <c r="P20" s="471"/>
      <c r="Q20" s="709" t="s">
        <v>1721</v>
      </c>
      <c r="R20" s="710">
        <f>SUMIFS('４-３．（全体）'!J64:J6000,'４-３．（全体）'!B64:B6000,"設備",'４-３．（全体）'!F64:F6000,"③-1")</f>
        <v>0</v>
      </c>
      <c r="S20" s="710">
        <f>SUMIFS('４-３．（全体）'!L64:L6000,'４-３．（全体）'!B64:B6000,"設備",'４-３．（全体）'!F64:F6000,"③-1")</f>
        <v>0</v>
      </c>
      <c r="T20" s="710">
        <f>SUMIFS('４-３．（全体）'!N64:N6000,'４-３．（全体）'!B64:B6000,"設備",'４-３．（全体）'!F64:F6000,"③-1")</f>
        <v>0</v>
      </c>
      <c r="U20" s="711"/>
      <c r="V20" s="709" t="s">
        <v>1744</v>
      </c>
      <c r="W20" s="710">
        <f>SUMIFS('４-３．（全体）'!J64:J6000,'４-３．（全体）'!B64:B6000,"工事",'４-３．（全体）'!F64:F6000,"③-1")</f>
        <v>0</v>
      </c>
      <c r="X20" s="710">
        <f>SUMIFS('４-３．（全体）'!L64:L6000,'４-３．（全体）'!B64:B6000,"工事",'４-３．（全体）'!F64:F6000,"③-1")</f>
        <v>0</v>
      </c>
      <c r="Y20" s="710">
        <f>SUMIFS('４-３．（全体）'!N64:N6000,'４-３．（全体）'!B64:B6000,"工事",'４-３．（全体）'!F64:F6000,"③-1")</f>
        <v>0</v>
      </c>
    </row>
    <row r="21" spans="1:25" ht="18.75" customHeight="1" x14ac:dyDescent="0.15">
      <c r="A21" s="223"/>
      <c r="B21" s="273"/>
      <c r="C21" s="3160" t="s">
        <v>822</v>
      </c>
      <c r="D21" s="3161"/>
      <c r="E21" s="3162"/>
      <c r="F21" s="409"/>
      <c r="G21" s="274" t="s">
        <v>821</v>
      </c>
      <c r="H21" s="275"/>
      <c r="I21" s="276"/>
      <c r="J21" s="277">
        <f>J166</f>
        <v>0</v>
      </c>
      <c r="K21" s="278"/>
      <c r="L21" s="279">
        <f>L166</f>
        <v>0</v>
      </c>
      <c r="M21" s="280"/>
      <c r="N21" s="281">
        <f>N166</f>
        <v>0</v>
      </c>
      <c r="O21" s="282"/>
      <c r="P21" s="471"/>
      <c r="Q21" s="709" t="s">
        <v>1722</v>
      </c>
      <c r="R21" s="710">
        <f>SUMIFS('４-３．（全体）'!J64:J6000,'４-３．（全体）'!B64:B6000,"設備",'４-３．（全体）'!F64:F6000,"③-2")</f>
        <v>0</v>
      </c>
      <c r="S21" s="710">
        <f>SUMIFS('４-３．（全体）'!L64:L6000,'４-３．（全体）'!B64:B6000,"設備",'４-３．（全体）'!F64:F6000,"③-2")</f>
        <v>0</v>
      </c>
      <c r="T21" s="710">
        <f>SUMIFS('４-３．（全体）'!N64:N6000,'４-３．（全体）'!B64:B6000,"設備",'４-３．（全体）'!F64:F6000,"③-2")</f>
        <v>0</v>
      </c>
      <c r="U21" s="711"/>
      <c r="V21" s="709" t="s">
        <v>1745</v>
      </c>
      <c r="W21" s="710">
        <f>SUMIFS('４-３．（全体）'!J64:J6000,'４-３．（全体）'!B64:B6000,"工事",'４-３．（全体）'!F64:F6000,"③-2")</f>
        <v>0</v>
      </c>
      <c r="X21" s="710">
        <f>SUMIFS('４-３．（全体）'!L64:L6000,'４-３．（全体）'!B64:B6000,"工事",'４-３．（全体）'!F64:F6000,"③-2")</f>
        <v>0</v>
      </c>
      <c r="Y21" s="710">
        <f>SUMIFS('４-３．（全体）'!N64:N6000,'４-３．（全体）'!B64:B6000,"工事",'４-３．（全体）'!F64:F6000,"③-2")</f>
        <v>0</v>
      </c>
    </row>
    <row r="22" spans="1:25" ht="18.75" customHeight="1" x14ac:dyDescent="0.15">
      <c r="A22" s="223"/>
      <c r="B22" s="273"/>
      <c r="C22" s="3160" t="s">
        <v>34</v>
      </c>
      <c r="D22" s="3161"/>
      <c r="E22" s="3162"/>
      <c r="F22" s="409"/>
      <c r="G22" s="274" t="s">
        <v>821</v>
      </c>
      <c r="H22" s="275"/>
      <c r="I22" s="276"/>
      <c r="J22" s="277">
        <f>J218</f>
        <v>0</v>
      </c>
      <c r="K22" s="278"/>
      <c r="L22" s="279">
        <f>L218</f>
        <v>0</v>
      </c>
      <c r="M22" s="280"/>
      <c r="N22" s="281">
        <f>N218</f>
        <v>0</v>
      </c>
      <c r="O22" s="282"/>
      <c r="P22" s="471"/>
      <c r="Q22" s="709" t="s">
        <v>1723</v>
      </c>
      <c r="R22" s="710">
        <f>SUMIFS('４-３．（全体）'!J64:J6000,'４-３．（全体）'!B64:B6000,"設備",'４-３．（全体）'!F64:F6000,"③-3")</f>
        <v>0</v>
      </c>
      <c r="S22" s="710">
        <f>SUMIFS('４-３．（全体）'!L64:L6000,'４-３．（全体）'!B64:B6000,"設備",'４-３．（全体）'!F64:F6000,"③-3")</f>
        <v>0</v>
      </c>
      <c r="T22" s="710">
        <f>SUMIFS('４-３．（全体）'!N64:N6000,'４-３．（全体）'!B64:B6000,"設備",'４-３．（全体）'!F64:F6000,"③-3")</f>
        <v>0</v>
      </c>
      <c r="U22" s="711"/>
      <c r="V22" s="709" t="s">
        <v>1746</v>
      </c>
      <c r="W22" s="710">
        <f>SUMIFS('４-３．（全体）'!J64:J6000,'４-３．（全体）'!B64:B6000,"工事",'４-３．（全体）'!F64:F6000,"③-3")</f>
        <v>0</v>
      </c>
      <c r="X22" s="710">
        <f>SUMIFS('４-３．（全体）'!L64:L6000,'４-３．（全体）'!B64:B6000,"工事",'４-３．（全体）'!F64:F6000,"③-3")</f>
        <v>0</v>
      </c>
      <c r="Y22" s="710">
        <f>SUMIFS('４-３．（全体）'!N64:N6000,'４-３．（全体）'!B64:B6000,"工事",'４-３．（全体）'!F64:F6000,"③-3")</f>
        <v>0</v>
      </c>
    </row>
    <row r="23" spans="1:25" ht="18.75" customHeight="1" x14ac:dyDescent="0.15">
      <c r="A23" s="223"/>
      <c r="B23" s="273"/>
      <c r="C23" s="3160" t="s">
        <v>35</v>
      </c>
      <c r="D23" s="3161"/>
      <c r="E23" s="3162"/>
      <c r="F23" s="409"/>
      <c r="G23" s="274" t="s">
        <v>821</v>
      </c>
      <c r="H23" s="275"/>
      <c r="I23" s="276"/>
      <c r="J23" s="277">
        <f>J270</f>
        <v>0</v>
      </c>
      <c r="K23" s="278"/>
      <c r="L23" s="279">
        <f>L270</f>
        <v>0</v>
      </c>
      <c r="M23" s="280"/>
      <c r="N23" s="281">
        <f>N270</f>
        <v>0</v>
      </c>
      <c r="O23" s="282"/>
      <c r="P23" s="471"/>
      <c r="Q23" s="709" t="s">
        <v>1724</v>
      </c>
      <c r="R23" s="710">
        <f>SUMIFS('４-３．（全体）'!J64:J6000,'４-３．（全体）'!B64:B6000,"設備",'４-３．（全体）'!F64:F6000,"③-4")</f>
        <v>0</v>
      </c>
      <c r="S23" s="710">
        <f>SUMIFS('４-３．（全体）'!L64:L6000,'４-３．（全体）'!B64:B6000,"設備",'４-３．（全体）'!F64:F6000,"③-4")</f>
        <v>0</v>
      </c>
      <c r="T23" s="710">
        <f>SUMIFS('４-３．（全体）'!N64:N6000,'４-３．（全体）'!B64:B6000,"設備",'４-３．（全体）'!F64:F6000,"③-4")</f>
        <v>0</v>
      </c>
      <c r="U23" s="711"/>
      <c r="V23" s="709" t="s">
        <v>1747</v>
      </c>
      <c r="W23" s="710">
        <f>SUMIFS('４-３．（全体）'!J64:J6000,'４-３．（全体）'!B64:B6000,"工事",'４-３．（全体）'!F64:F6000,"③-4")</f>
        <v>0</v>
      </c>
      <c r="X23" s="710">
        <f>SUMIFS('４-３．（全体）'!L64:L6000,'４-３．（全体）'!B64:B6000,"工事",'４-３．（全体）'!F64:F6000,"③-4")</f>
        <v>0</v>
      </c>
      <c r="Y23" s="710">
        <f>SUMIFS('４-３．（全体）'!N64:N6000,'４-３．（全体）'!B64:B6000,"工事",'４-３．（全体）'!F64:F6000,"③-4")</f>
        <v>0</v>
      </c>
    </row>
    <row r="24" spans="1:25" ht="18.75" customHeight="1" x14ac:dyDescent="0.15">
      <c r="A24" s="223"/>
      <c r="B24" s="273"/>
      <c r="C24" s="3160" t="s">
        <v>36</v>
      </c>
      <c r="D24" s="3161"/>
      <c r="E24" s="3162"/>
      <c r="F24" s="409"/>
      <c r="G24" s="274" t="s">
        <v>821</v>
      </c>
      <c r="H24" s="275"/>
      <c r="I24" s="276"/>
      <c r="J24" s="277">
        <f>J322</f>
        <v>0</v>
      </c>
      <c r="K24" s="278"/>
      <c r="L24" s="279">
        <f>L322</f>
        <v>0</v>
      </c>
      <c r="M24" s="280"/>
      <c r="N24" s="281">
        <f>N322</f>
        <v>0</v>
      </c>
      <c r="O24" s="282"/>
      <c r="P24" s="471"/>
      <c r="Q24" s="709" t="s">
        <v>1725</v>
      </c>
      <c r="R24" s="710">
        <f>SUMIFS('４-３．（全体）'!J64:J6000,'４-３．（全体）'!B64:B6000,"設備",'４-３．（全体）'!F64:F6000,"④-1")</f>
        <v>0</v>
      </c>
      <c r="S24" s="710">
        <f>SUMIFS('４-３．（全体）'!L64:L6000,'４-３．（全体）'!B64:B6000,"設備",'４-３．（全体）'!F64:F6000,"④-1")</f>
        <v>0</v>
      </c>
      <c r="T24" s="710">
        <f>SUMIFS('４-３．（全体）'!N64:N6000,'４-３．（全体）'!B64:B6000,"設備",'４-３．（全体）'!F64:F6000,"④-1")</f>
        <v>0</v>
      </c>
      <c r="U24" s="711"/>
      <c r="V24" s="709" t="s">
        <v>1748</v>
      </c>
      <c r="W24" s="710">
        <f>SUMIFS('４-３．（全体）'!J64:J6000,'４-３．（全体）'!B64:B6000,"工事",'４-３．（全体）'!F64:F6000,"④-1")</f>
        <v>0</v>
      </c>
      <c r="X24" s="710">
        <f>SUMIFS('４-３．（全体）'!L64:L6000,'４-３．（全体）'!B64:B6000,"工事",'４-３．（全体）'!F64:F6000,"④-1")</f>
        <v>0</v>
      </c>
      <c r="Y24" s="710">
        <f>SUMIFS('４-３．（全体）'!N64:N6000,'４-３．（全体）'!B64:B6000,"工事",'４-３．（全体）'!F64:F6000,"④-1")</f>
        <v>0</v>
      </c>
    </row>
    <row r="25" spans="1:25" ht="18.75" customHeight="1" x14ac:dyDescent="0.15">
      <c r="A25" s="223"/>
      <c r="B25" s="273"/>
      <c r="C25" s="3160" t="s">
        <v>37</v>
      </c>
      <c r="D25" s="3161"/>
      <c r="E25" s="3162"/>
      <c r="F25" s="409"/>
      <c r="G25" s="274" t="s">
        <v>821</v>
      </c>
      <c r="H25" s="275"/>
      <c r="I25" s="276"/>
      <c r="J25" s="277">
        <f>J350</f>
        <v>0</v>
      </c>
      <c r="K25" s="278"/>
      <c r="L25" s="279">
        <f>L350</f>
        <v>0</v>
      </c>
      <c r="M25" s="280"/>
      <c r="N25" s="281">
        <f>N350</f>
        <v>0</v>
      </c>
      <c r="O25" s="282"/>
      <c r="P25" s="471"/>
      <c r="Q25" s="709" t="s">
        <v>1726</v>
      </c>
      <c r="R25" s="710">
        <f>SUMIFS('４-３．（全体）'!J64:J6000,'４-３．（全体）'!B64:B6000,"設備",'４-３．（全体）'!F64:F6000,"④-2")</f>
        <v>0</v>
      </c>
      <c r="S25" s="710">
        <f>SUMIFS('４-３．（全体）'!L64:L6000,'４-３．（全体）'!B64:B6000,"設備",'４-３．（全体）'!F64:F6000,"④-2")</f>
        <v>0</v>
      </c>
      <c r="T25" s="710">
        <f>SUMIFS('４-３．（全体）'!N64:N6000,'４-３．（全体）'!B64:B6000,"設備",'４-３．（全体）'!F64:F6000,"④-2")</f>
        <v>0</v>
      </c>
      <c r="U25" s="711"/>
      <c r="V25" s="709" t="s">
        <v>1749</v>
      </c>
      <c r="W25" s="710">
        <f>SUMIFS('４-３．（全体）'!J64:J6000,'４-３．（全体）'!B64:B6000,"工事",'４-３．（全体）'!F64:F6000,"④-2")</f>
        <v>0</v>
      </c>
      <c r="X25" s="710">
        <f>SUMIFS('４-３．（全体）'!L64:L6000,'４-３．（全体）'!B64:B6000,"工事",'４-３．（全体）'!F64:F6000,"④-2")</f>
        <v>0</v>
      </c>
      <c r="Y25" s="710">
        <f>SUMIFS('４-３．（全体）'!N64:N6000,'４-３．（全体）'!B64:B6000,"工事",'４-３．（全体）'!F64:F6000,"④-2")</f>
        <v>0</v>
      </c>
    </row>
    <row r="26" spans="1:25" ht="18.75" customHeight="1" x14ac:dyDescent="0.15">
      <c r="A26" s="223"/>
      <c r="B26" s="273"/>
      <c r="C26" s="3160" t="s">
        <v>38</v>
      </c>
      <c r="D26" s="3161"/>
      <c r="E26" s="3162"/>
      <c r="F26" s="409"/>
      <c r="G26" s="274" t="s">
        <v>821</v>
      </c>
      <c r="H26" s="275"/>
      <c r="I26" s="276"/>
      <c r="J26" s="277">
        <f>J378</f>
        <v>0</v>
      </c>
      <c r="K26" s="278"/>
      <c r="L26" s="279">
        <f>L378</f>
        <v>0</v>
      </c>
      <c r="M26" s="280"/>
      <c r="N26" s="281">
        <f>N378</f>
        <v>0</v>
      </c>
      <c r="O26" s="282"/>
      <c r="P26" s="471"/>
      <c r="Q26" s="709" t="s">
        <v>1727</v>
      </c>
      <c r="R26" s="710">
        <f>SUMIFS('４-３．（全体）'!J64:J6000,'４-３．（全体）'!B64:B6000,"設備",'４-３．（全体）'!F64:F6000,"④-3")</f>
        <v>0</v>
      </c>
      <c r="S26" s="710">
        <f>SUMIFS('４-３．（全体）'!L64:L6000,'４-３．（全体）'!B64:B6000,"設備",'４-３．（全体）'!F64:F6000,"④-3")</f>
        <v>0</v>
      </c>
      <c r="T26" s="710">
        <f>SUMIFS('４-３．（全体）'!N64:N6000,'４-３．（全体）'!B64:B6000,"設備",'４-３．（全体）'!F64:F6000,"④-3")</f>
        <v>0</v>
      </c>
      <c r="U26" s="711"/>
      <c r="V26" s="709" t="s">
        <v>1750</v>
      </c>
      <c r="W26" s="710">
        <f>SUMIFS('４-３．（全体）'!J64:J6000,'４-３．（全体）'!B64:B6000,"工事",'４-３．（全体）'!F64:F6000,"④-3")</f>
        <v>0</v>
      </c>
      <c r="X26" s="710">
        <f>SUMIFS('４-３．（全体）'!L64:L6000,'４-３．（全体）'!B64:B6000,"工事",'４-３．（全体）'!F64:F6000,"④-3")</f>
        <v>0</v>
      </c>
      <c r="Y26" s="710">
        <f>SUMIFS('４-３．（全体）'!N64:N6000,'４-３．（全体）'!B64:B6000,"工事",'４-３．（全体）'!F64:F6000,"④-3")</f>
        <v>0</v>
      </c>
    </row>
    <row r="27" spans="1:25" ht="18.75" customHeight="1" x14ac:dyDescent="0.15">
      <c r="A27" s="223"/>
      <c r="B27" s="273"/>
      <c r="C27" s="3160" t="s">
        <v>39</v>
      </c>
      <c r="D27" s="3161"/>
      <c r="E27" s="3162"/>
      <c r="F27" s="409"/>
      <c r="G27" s="274" t="s">
        <v>821</v>
      </c>
      <c r="H27" s="275"/>
      <c r="I27" s="276"/>
      <c r="J27" s="277">
        <f>J406</f>
        <v>0</v>
      </c>
      <c r="K27" s="278"/>
      <c r="L27" s="279">
        <f>L406</f>
        <v>0</v>
      </c>
      <c r="M27" s="280"/>
      <c r="N27" s="281">
        <f>N406</f>
        <v>0</v>
      </c>
      <c r="O27" s="282"/>
      <c r="P27" s="471"/>
      <c r="Q27" s="709" t="s">
        <v>960</v>
      </c>
      <c r="R27" s="961">
        <f>SUMIFS('４-３．（全体）'!J64:J6000,'４-３．（全体）'!B64:B6000,"設備",'４-３．（全体）'!F64:F6000,"⑤")</f>
        <v>0</v>
      </c>
      <c r="S27" s="961">
        <f>SUMIFS('４-３．（全体）'!L64:L6000,'４-３．（全体）'!B64:B6000,"設備",'４-３．（全体）'!F64:F6000,"⑤")</f>
        <v>0</v>
      </c>
      <c r="T27" s="961">
        <f>SUMIFS('４-３．（全体）'!N64:N6000,'４-３．（全体）'!B64:B6000,"設備",'４-３．（全体）'!F64:F6000,"⑤")</f>
        <v>0</v>
      </c>
      <c r="U27" s="711"/>
      <c r="V27" s="709" t="s">
        <v>1751</v>
      </c>
      <c r="W27" s="961">
        <f>SUMIFS('４-３．（全体）'!J64:J6000,'４-３．（全体）'!B64:B6000,"工事",'４-３．（全体）'!F64:F6000,"⑤")</f>
        <v>0</v>
      </c>
      <c r="X27" s="961">
        <f>SUMIFS('４-３．（全体）'!L64:L6000,'４-３．（全体）'!B64:B6000,"工事",'４-３．（全体）'!F64:F6000,"⑤")</f>
        <v>0</v>
      </c>
      <c r="Y27" s="961">
        <f>SUMIFS('４-３．（全体）'!N64:N6000,'４-３．（全体）'!B64:B6000,"工事",'４-３．（全体）'!F64:F6000,"⑤")</f>
        <v>0</v>
      </c>
    </row>
    <row r="28" spans="1:25" ht="18.75" customHeight="1" thickBot="1" x14ac:dyDescent="0.2">
      <c r="A28" s="223"/>
      <c r="B28" s="283"/>
      <c r="C28" s="284"/>
      <c r="D28" s="284"/>
      <c r="E28" s="405"/>
      <c r="F28" s="420"/>
      <c r="G28" s="285"/>
      <c r="H28" s="286"/>
      <c r="I28" s="287"/>
      <c r="J28" s="288"/>
      <c r="K28" s="289"/>
      <c r="L28" s="290"/>
      <c r="M28" s="291"/>
      <c r="N28" s="292"/>
      <c r="O28" s="293"/>
      <c r="P28" s="471"/>
      <c r="Q28" s="709" t="s">
        <v>712</v>
      </c>
      <c r="R28" s="961">
        <f>SUMIFS('４-３．（全体）'!J64:J6000,'４-３．（全体）'!B64:B6000,"設備",'４-３．（全体）'!F64:F6000,"⑥")</f>
        <v>0</v>
      </c>
      <c r="S28" s="961">
        <f>SUMIFS('４-３．（全体）'!L64:L6000,'４-３．（全体）'!B64:B6000,"設備",'４-３．（全体）'!F64:F6000,"⑥")</f>
        <v>0</v>
      </c>
      <c r="T28" s="961">
        <f>SUMIFS('４-３．（全体）'!N64:N6000,'４-３．（全体）'!B64:B6000,"設備",'４-３．（全体）'!F64:F6000,"⑥")</f>
        <v>0</v>
      </c>
      <c r="U28" s="711"/>
      <c r="V28" s="709" t="s">
        <v>712</v>
      </c>
      <c r="W28" s="961">
        <f>SUMIFS('４-３．（全体）'!J64:J6000,'４-３．（全体）'!B64:B6000,"工事",'４-３．（全体）'!F64:F6000,"⑥")</f>
        <v>0</v>
      </c>
      <c r="X28" s="961">
        <f>SUMIFS('４-３．（全体）'!L64:L6000,'４-３．（全体）'!B64:B6000,"工事",'４-３．（全体）'!F64:F6000,"⑥")</f>
        <v>0</v>
      </c>
      <c r="Y28" s="961">
        <f>SUMIFS('４-３．（全体）'!N64:N6000,'４-３．（全体）'!B64:B6000,"工事",'４-３．（全体）'!F64:F6000,"⑥")</f>
        <v>0</v>
      </c>
    </row>
    <row r="29" spans="1:25" ht="30" customHeight="1" thickTop="1" x14ac:dyDescent="0.15">
      <c r="A29" s="223"/>
      <c r="B29" s="246"/>
      <c r="C29" s="294"/>
      <c r="D29" s="294" t="s">
        <v>823</v>
      </c>
      <c r="E29" s="249" t="s">
        <v>12</v>
      </c>
      <c r="F29" s="407"/>
      <c r="G29" s="295"/>
      <c r="H29" s="296"/>
      <c r="I29" s="252"/>
      <c r="J29" s="252">
        <f>SUM(J20:J27)</f>
        <v>0</v>
      </c>
      <c r="K29" s="253"/>
      <c r="L29" s="253">
        <f>SUM(L20:L27)</f>
        <v>0</v>
      </c>
      <c r="M29" s="297"/>
      <c r="N29" s="255">
        <f>SUM(N20:N27)</f>
        <v>0</v>
      </c>
      <c r="O29" s="256"/>
      <c r="P29" s="471"/>
      <c r="Q29" s="709" t="s">
        <v>713</v>
      </c>
      <c r="R29" s="961">
        <f>SUMIFS('４-３．（全体）'!J64:J6000,'４-３．（全体）'!B64:B6000,"設備",'４-３．（全体）'!F64:F6000,"⑦")</f>
        <v>0</v>
      </c>
      <c r="S29" s="961">
        <f>SUMIFS('４-３．（全体）'!L64:L6000,'４-３．（全体）'!B64:B6000,"設備",'４-３．（全体）'!F64:F6000,"⑦")</f>
        <v>0</v>
      </c>
      <c r="T29" s="961">
        <f>SUMIFS('４-３．（全体）'!N64:N6000,'４-３．（全体）'!B64:B6000,"設備",'４-３．（全体）'!F64:F6000,"⑦")</f>
        <v>0</v>
      </c>
      <c r="U29" s="711"/>
      <c r="V29" s="709" t="s">
        <v>713</v>
      </c>
      <c r="W29" s="961">
        <f>SUMIFS('４-３．（全体）'!J64:J6000,'４-３．（全体）'!B64:B6000,"工事",'４-３．（全体）'!F64:F6000,"⑦")</f>
        <v>0</v>
      </c>
      <c r="X29" s="961">
        <f>SUMIFS('４-３．（全体）'!L64:L6000,'４-３．（全体）'!B64:B6000,"工事",'４-３．（全体）'!F64:F6000,"⑦")</f>
        <v>0</v>
      </c>
      <c r="Y29" s="961">
        <f>SUMIFS('４-３．（全体）'!N64:N6000,'４-３．（全体）'!B64:B6000,"工事",'４-３．（全体）'!F64:F6000,"⑦")</f>
        <v>0</v>
      </c>
    </row>
    <row r="30" spans="1:25" ht="18.75" customHeight="1" thickBot="1" x14ac:dyDescent="0.2">
      <c r="A30" s="223"/>
      <c r="B30" s="257"/>
      <c r="C30" s="258"/>
      <c r="D30" s="259"/>
      <c r="E30" s="260"/>
      <c r="F30" s="408"/>
      <c r="G30" s="298"/>
      <c r="H30" s="299"/>
      <c r="I30" s="263"/>
      <c r="J30" s="263"/>
      <c r="K30" s="265"/>
      <c r="L30" s="265"/>
      <c r="M30" s="300"/>
      <c r="N30" s="267"/>
      <c r="O30" s="268"/>
      <c r="P30" s="471"/>
      <c r="Q30" s="709" t="s">
        <v>714</v>
      </c>
      <c r="R30" s="961">
        <f>SUMIFS('４-３．（全体）'!J64:J6000,'４-３．（全体）'!B64:B6000,"設備",'４-３．（全体）'!F64:F6000,"⑧")</f>
        <v>0</v>
      </c>
      <c r="S30" s="961">
        <f>SUMIFS('４-３．（全体）'!L64:L6000,'４-３．（全体）'!B64:B6000,"設備",'４-３．（全体）'!F64:F6000,"⑧")</f>
        <v>0</v>
      </c>
      <c r="T30" s="961">
        <f>SUMIFS('４-３．（全体）'!N64:N6000,'４-３．（全体）'!B64:B6000,"設備",'４-３．（全体）'!F64:F6000,"⑧")</f>
        <v>0</v>
      </c>
      <c r="U30" s="711"/>
      <c r="V30" s="709" t="s">
        <v>714</v>
      </c>
      <c r="W30" s="961">
        <f>SUMIFS('４-３．（全体）'!J64:J6000,'４-３．（全体）'!B64:B6000,"工事",'４-３．（全体）'!F64:F6000,"⑧")</f>
        <v>0</v>
      </c>
      <c r="X30" s="961">
        <f>SUMIFS('４-３．（全体）'!L64:L6000,'４-３．（全体）'!B64:B6000,"工事",'４-３．（全体）'!F64:F6000,"⑧")</f>
        <v>0</v>
      </c>
      <c r="Y30" s="961">
        <f>SUMIFS('４-３．（全体）'!N64:N6000,'４-３．（全体）'!B64:B6000,"工事",'４-３．（全体）'!F64:F6000,"⑧")</f>
        <v>0</v>
      </c>
    </row>
    <row r="31" spans="1:25" ht="18.75" customHeight="1" thickTop="1" x14ac:dyDescent="0.15">
      <c r="A31" s="223"/>
      <c r="B31" s="246"/>
      <c r="C31" s="247" t="s">
        <v>29</v>
      </c>
      <c r="D31" s="248"/>
      <c r="E31" s="249"/>
      <c r="F31" s="407"/>
      <c r="G31" s="250"/>
      <c r="H31" s="296"/>
      <c r="I31" s="252"/>
      <c r="J31" s="252"/>
      <c r="K31" s="253"/>
      <c r="L31" s="253"/>
      <c r="M31" s="297"/>
      <c r="N31" s="255"/>
      <c r="O31" s="256"/>
      <c r="P31" s="471"/>
      <c r="Q31" s="709" t="s">
        <v>715</v>
      </c>
      <c r="R31" s="961">
        <f>SUMIFS('４-３．（全体）'!J64:J6000,'４-３．（全体）'!B64:B6000,"設備",'４-３．（全体）'!F64:F6000,"⑨")</f>
        <v>0</v>
      </c>
      <c r="S31" s="961">
        <f>SUMIFS('４-３．（全体）'!L64:L6000,'４-３．（全体）'!B64:B6000,"設備",'４-３．（全体）'!F64:F6000,"⑨")</f>
        <v>0</v>
      </c>
      <c r="T31" s="961">
        <f>SUMIFS('４-３．（全体）'!N64:N6000,'４-３．（全体）'!B64:B6000,"設備",'４-３．（全体）'!F64:F6000,"⑨")</f>
        <v>0</v>
      </c>
      <c r="U31" s="711"/>
      <c r="V31" s="709" t="s">
        <v>715</v>
      </c>
      <c r="W31" s="961">
        <f>SUMIFS('４-３．（全体）'!J64:J6000,'４-３．（全体）'!B64:B6000,"工事",'４-３．（全体）'!F64:F6000,"⑨")</f>
        <v>0</v>
      </c>
      <c r="X31" s="961">
        <f>SUMIFS('４-３．（全体）'!L64:L6000,'４-３．（全体）'!B64:B6000,"工事",'４-３．（全体）'!F64:F6000,"⑨")</f>
        <v>0</v>
      </c>
      <c r="Y31" s="961">
        <f>SUMIFS('４-３．（全体）'!N64:N6000,'４-３．（全体）'!B64:B6000,"工事",'４-３．（全体）'!F64:F6000,"⑨")</f>
        <v>0</v>
      </c>
    </row>
    <row r="32" spans="1:25" ht="18.75" customHeight="1" x14ac:dyDescent="0.15">
      <c r="A32" s="223"/>
      <c r="B32" s="273"/>
      <c r="C32" s="3160" t="s">
        <v>33</v>
      </c>
      <c r="D32" s="3161"/>
      <c r="E32" s="3162"/>
      <c r="F32" s="409"/>
      <c r="G32" s="274" t="s">
        <v>821</v>
      </c>
      <c r="H32" s="301"/>
      <c r="I32" s="276"/>
      <c r="J32" s="277">
        <f>J115</f>
        <v>0</v>
      </c>
      <c r="K32" s="278"/>
      <c r="L32" s="279">
        <f>L115</f>
        <v>0</v>
      </c>
      <c r="M32" s="280"/>
      <c r="N32" s="281">
        <f>N115</f>
        <v>0</v>
      </c>
      <c r="O32" s="282"/>
      <c r="Q32" s="709" t="s">
        <v>1734</v>
      </c>
      <c r="R32" s="961">
        <f>SUMIFS('４-３．（全体）'!J64:J6000,'４-３．（全体）'!B64:B6000,"設備",'４-３．（全体）'!F64:F6000,"⑩")</f>
        <v>0</v>
      </c>
      <c r="S32" s="961">
        <f>SUMIFS('４-３．（全体）'!L64:L6000,'４-３．（全体）'!B64:B6000,"設備",'４-３．（全体）'!F64:F6000,"⑩")</f>
        <v>0</v>
      </c>
      <c r="T32" s="961">
        <f>SUMIFS('４-３．（全体）'!N64:N6000,'４-３．（全体）'!B64:B6000,"設備",'４-３．（全体）'!F64:F6000,"⑩")</f>
        <v>0</v>
      </c>
      <c r="V32" s="709" t="s">
        <v>1734</v>
      </c>
      <c r="W32" s="961">
        <f>SUMIFS('４-３．（全体）'!J64:J6000,'４-３．（全体）'!B64:B6000,"工事",'４-３．（全体）'!F64:F6000,"⑩")</f>
        <v>0</v>
      </c>
      <c r="X32" s="961">
        <f>SUMIFS('４-３．（全体）'!L64:L6000,'４-３．（全体）'!B64:B6000,"工事",'４-３．（全体）'!F64:F6000,"⑩")</f>
        <v>0</v>
      </c>
      <c r="Y32" s="961">
        <f>SUMIFS('４-３．（全体）'!N64:N6000,'４-３．（全体）'!B64:B6000,"工事",'４-３．（全体）'!F64:F6000,"⑩")</f>
        <v>0</v>
      </c>
    </row>
    <row r="33" spans="1:29" ht="18.75" customHeight="1" x14ac:dyDescent="0.15">
      <c r="A33" s="223"/>
      <c r="B33" s="273"/>
      <c r="C33" s="3160" t="s">
        <v>32</v>
      </c>
      <c r="D33" s="3161"/>
      <c r="E33" s="3162"/>
      <c r="F33" s="409"/>
      <c r="G33" s="274" t="s">
        <v>821</v>
      </c>
      <c r="H33" s="301"/>
      <c r="I33" s="276"/>
      <c r="J33" s="277">
        <f>J167</f>
        <v>0</v>
      </c>
      <c r="K33" s="278"/>
      <c r="L33" s="279">
        <f>L167</f>
        <v>0</v>
      </c>
      <c r="M33" s="280"/>
      <c r="N33" s="281">
        <f>N167</f>
        <v>0</v>
      </c>
      <c r="O33" s="282"/>
      <c r="Q33" s="1278" t="s">
        <v>1728</v>
      </c>
      <c r="R33" s="961">
        <f>SUMIFS('４-３．（全体）'!J64:J6000,'４-３．（全体）'!B64:B6000,"設備",'４-３．（全体）'!F64:F6000,"⑪-1")</f>
        <v>0</v>
      </c>
      <c r="S33" s="961">
        <f>SUMIFS('４-３．（全体）'!L64:L6000,'４-３．（全体）'!B64:B6000,"設備",'４-３．（全体）'!F64:F6000,"⑪-1")</f>
        <v>0</v>
      </c>
      <c r="T33" s="961">
        <f>SUMIFS('４-３．（全体）'!N64:N6000,'４-３．（全体）'!B64:B6000,"設備",'４-３．（全体）'!F64:F6000,"⑪-1")</f>
        <v>0</v>
      </c>
      <c r="V33" s="1278" t="s">
        <v>1735</v>
      </c>
      <c r="W33" s="961">
        <f>SUMIFS('４-３．（全体）'!J64:J6000,'４-３．（全体）'!B64:B6000,"工事",'４-３．（全体）'!F64:F6000,"⑪-1")</f>
        <v>0</v>
      </c>
      <c r="X33" s="961">
        <f>SUMIFS('４-３．（全体）'!L64:L6000,'４-３．（全体）'!B64:B6000,"工事",'４-３．（全体）'!F64:F6000,"⑪-1")</f>
        <v>0</v>
      </c>
      <c r="Y33" s="961">
        <f>SUMIFS('４-３．（全体）'!N64:N6000,'４-３．（全体）'!B64:B6000,"工事",'４-３．（全体）'!F64:F6000,"⑪-1")</f>
        <v>0</v>
      </c>
    </row>
    <row r="34" spans="1:29" ht="18.75" customHeight="1" x14ac:dyDescent="0.15">
      <c r="A34" s="223"/>
      <c r="B34" s="273"/>
      <c r="C34" s="3160" t="s">
        <v>34</v>
      </c>
      <c r="D34" s="3161"/>
      <c r="E34" s="3162"/>
      <c r="F34" s="409"/>
      <c r="G34" s="274" t="s">
        <v>821</v>
      </c>
      <c r="H34" s="301"/>
      <c r="I34" s="276"/>
      <c r="J34" s="277">
        <f>J219</f>
        <v>0</v>
      </c>
      <c r="K34" s="278"/>
      <c r="L34" s="279">
        <f>L219</f>
        <v>0</v>
      </c>
      <c r="M34" s="280"/>
      <c r="N34" s="281">
        <f>N219</f>
        <v>0</v>
      </c>
      <c r="O34" s="282"/>
      <c r="Q34" s="1278" t="s">
        <v>1729</v>
      </c>
      <c r="R34" s="961">
        <f>SUMIFS('４-３．（全体）'!J64:J6000,'４-３．（全体）'!B64:B6000,"設備",'４-３．（全体）'!F64:F6000,"⑪-2")</f>
        <v>0</v>
      </c>
      <c r="S34" s="961">
        <f>SUMIFS('４-３．（全体）'!L64:L6000,'４-３．（全体）'!B64:B6000,"設備",'４-３．（全体）'!F64:F6000,"⑪-2")</f>
        <v>0</v>
      </c>
      <c r="T34" s="961">
        <f>SUMIFS('４-３．（全体）'!N64:N6000,'４-３．（全体）'!B64:B6000,"設備",'４-３．（全体）'!F64:F6000,"⑪-2")</f>
        <v>0</v>
      </c>
      <c r="V34" s="1278" t="s">
        <v>1736</v>
      </c>
      <c r="W34" s="961">
        <f>SUMIFS('４-３．（全体）'!J64:J6000,'４-３．（全体）'!B64:B6000,"工事",'４-３．（全体）'!F64:F6000,"⑪-2")</f>
        <v>0</v>
      </c>
      <c r="X34" s="961">
        <f>SUMIFS('４-３．（全体）'!L64:L6000,'４-３．（全体）'!B64:B6000,"工事",'４-３．（全体）'!F64:F6000,"⑪-2")</f>
        <v>0</v>
      </c>
      <c r="Y34" s="961">
        <f>SUMIFS('４-３．（全体）'!N64:N6000,'４-３．（全体）'!B64:B6000,"工事",'４-３．（全体）'!F64:F6000,"⑪-2")</f>
        <v>0</v>
      </c>
    </row>
    <row r="35" spans="1:29" ht="18.75" customHeight="1" x14ac:dyDescent="0.15">
      <c r="A35" s="223"/>
      <c r="B35" s="273"/>
      <c r="C35" s="3160" t="s">
        <v>35</v>
      </c>
      <c r="D35" s="3161"/>
      <c r="E35" s="3162"/>
      <c r="F35" s="409"/>
      <c r="G35" s="274" t="s">
        <v>821</v>
      </c>
      <c r="H35" s="301"/>
      <c r="I35" s="276"/>
      <c r="J35" s="277">
        <f>J271</f>
        <v>0</v>
      </c>
      <c r="K35" s="278"/>
      <c r="L35" s="279">
        <f>L271</f>
        <v>0</v>
      </c>
      <c r="M35" s="280"/>
      <c r="N35" s="281">
        <f>N271</f>
        <v>0</v>
      </c>
      <c r="O35" s="282"/>
      <c r="Q35" s="1278" t="s">
        <v>1730</v>
      </c>
      <c r="R35" s="961">
        <f>SUMIFS('４-３．（全体）'!J64:J6000,'４-３．（全体）'!B64:B6000,"設備",'４-３．（全体）'!F64:F6000,"⑪-3")</f>
        <v>0</v>
      </c>
      <c r="S35" s="961">
        <f>SUMIFS('４-３．（全体）'!L64:L6000,'４-３．（全体）'!B64:B6000,"設備",'４-３．（全体）'!F64:F6000,"⑪-3")</f>
        <v>0</v>
      </c>
      <c r="T35" s="961">
        <f>SUMIFS('４-３．（全体）'!N64:N6000,'４-３．（全体）'!B64:B6000,"設備",'４-３．（全体）'!F64:F6000,"⑪-3")</f>
        <v>0</v>
      </c>
      <c r="V35" s="1278" t="s">
        <v>1737</v>
      </c>
      <c r="W35" s="961">
        <f>SUMIFS('４-３．（全体）'!J64:J6000,'４-３．（全体）'!B64:B6000,"工事",'４-３．（全体）'!F64:F6000,"⑪-3")</f>
        <v>0</v>
      </c>
      <c r="X35" s="961">
        <f>SUMIFS('４-３．（全体）'!L64:L6000,'４-３．（全体）'!B64:B6000,"工事",'４-３．（全体）'!F64:F6000,"⑪-3")</f>
        <v>0</v>
      </c>
      <c r="Y35" s="961">
        <f>SUMIFS('４-３．（全体）'!N64:N6000,'４-３．（全体）'!B64:B6000,"工事",'４-３．（全体）'!F64:F6000,"⑪-3")</f>
        <v>0</v>
      </c>
    </row>
    <row r="36" spans="1:29" ht="18.75" customHeight="1" x14ac:dyDescent="0.15">
      <c r="A36" s="223"/>
      <c r="B36" s="273"/>
      <c r="C36" s="3160" t="s">
        <v>36</v>
      </c>
      <c r="D36" s="3161"/>
      <c r="E36" s="3162"/>
      <c r="F36" s="409"/>
      <c r="G36" s="274" t="s">
        <v>821</v>
      </c>
      <c r="H36" s="301"/>
      <c r="I36" s="276"/>
      <c r="J36" s="277">
        <f>J323</f>
        <v>0</v>
      </c>
      <c r="K36" s="278"/>
      <c r="L36" s="279">
        <f>L323</f>
        <v>0</v>
      </c>
      <c r="M36" s="280"/>
      <c r="N36" s="281">
        <f>N323</f>
        <v>0</v>
      </c>
      <c r="O36" s="282"/>
      <c r="Q36" s="1278" t="s">
        <v>1731</v>
      </c>
      <c r="R36" s="961">
        <f>SUMIFS('４-３．（全体）'!J64:J6000,'４-３．（全体）'!B64:B6000,"設備",'４-３．（全体）'!F64:F6000,"⑫-1")</f>
        <v>0</v>
      </c>
      <c r="S36" s="961">
        <f>SUMIFS('４-３．（全体）'!L64:L6000,'４-３．（全体）'!B64:B6000,"設備",'４-３．（全体）'!F64:F6000,"⑫-1")</f>
        <v>0</v>
      </c>
      <c r="T36" s="961">
        <f>SUMIFS('４-３．（全体）'!N64:N6000,'４-３．（全体）'!B64:B6000,"設備",'４-３．（全体）'!F64:F6000,"⑫-1")</f>
        <v>0</v>
      </c>
      <c r="V36" s="1278" t="s">
        <v>1738</v>
      </c>
      <c r="W36" s="961">
        <f>SUMIFS('４-３．（全体）'!J64:J6000,'４-３．（全体）'!B64:B6000,"工事",'４-３．（全体）'!F64:F6000,"⑫-1")</f>
        <v>0</v>
      </c>
      <c r="X36" s="961">
        <f>SUMIFS('４-３．（全体）'!L64:L6000,'４-３．（全体）'!B64:B6000,"工事",'４-３．（全体）'!F64:F6000,"⑫-1")</f>
        <v>0</v>
      </c>
      <c r="Y36" s="961">
        <f>SUMIFS('４-３．（全体）'!N64:N6000,'４-３．（全体）'!B64:B6000,"工事",'４-３．（全体）'!F64:F6000,"⑫-1")</f>
        <v>0</v>
      </c>
    </row>
    <row r="37" spans="1:29" ht="18.75" customHeight="1" x14ac:dyDescent="0.15">
      <c r="A37" s="223"/>
      <c r="B37" s="273"/>
      <c r="C37" s="3160" t="s">
        <v>37</v>
      </c>
      <c r="D37" s="3161"/>
      <c r="E37" s="3162"/>
      <c r="F37" s="409"/>
      <c r="G37" s="274" t="s">
        <v>821</v>
      </c>
      <c r="H37" s="301"/>
      <c r="I37" s="276"/>
      <c r="J37" s="277">
        <f>J351</f>
        <v>0</v>
      </c>
      <c r="K37" s="278"/>
      <c r="L37" s="279">
        <f>L351</f>
        <v>0</v>
      </c>
      <c r="M37" s="280"/>
      <c r="N37" s="281">
        <f>N351</f>
        <v>0</v>
      </c>
      <c r="O37" s="282"/>
      <c r="Q37" s="1278" t="s">
        <v>1732</v>
      </c>
      <c r="R37" s="961">
        <f>SUMIFS('４-３．（全体）'!J64:J6000,'４-３．（全体）'!B64:B6000,"設備",'４-３．（全体）'!F64:F6000,"⑫-2")</f>
        <v>0</v>
      </c>
      <c r="S37" s="961">
        <f>SUMIFS('４-３．（全体）'!L64:L6000,'４-３．（全体）'!B64:B6000,"設備",'４-３．（全体）'!F64:F6000,"⑫-2")</f>
        <v>0</v>
      </c>
      <c r="T37" s="961">
        <f>SUMIFS('４-３．（全体）'!N64:N6000,'４-３．（全体）'!B64:B6000,"設備",'４-３．（全体）'!F64:F6000,"⑫-2")</f>
        <v>0</v>
      </c>
      <c r="V37" s="1278" t="s">
        <v>1739</v>
      </c>
      <c r="W37" s="961">
        <f>SUMIFS('４-３．（全体）'!J64:J6000,'４-３．（全体）'!B64:B6000,"工事",'４-３．（全体）'!F64:F6000,"⑫-2")</f>
        <v>0</v>
      </c>
      <c r="X37" s="961">
        <f>SUMIFS('４-３．（全体）'!L64:L6000,'４-３．（全体）'!B64:B6000,"工事",'４-３．（全体）'!F64:F6000,"⑫-2")</f>
        <v>0</v>
      </c>
      <c r="Y37" s="961">
        <f>SUMIFS('４-３．（全体）'!N64:N6000,'４-３．（全体）'!B64:B6000,"工事",'４-３．（全体）'!F64:F6000,"⑫-2")</f>
        <v>0</v>
      </c>
    </row>
    <row r="38" spans="1:29" ht="18.75" customHeight="1" x14ac:dyDescent="0.15">
      <c r="A38" s="223"/>
      <c r="B38" s="273"/>
      <c r="C38" s="3160" t="s">
        <v>38</v>
      </c>
      <c r="D38" s="3161"/>
      <c r="E38" s="3162"/>
      <c r="F38" s="409"/>
      <c r="G38" s="274" t="s">
        <v>821</v>
      </c>
      <c r="H38" s="301"/>
      <c r="I38" s="276"/>
      <c r="J38" s="277">
        <f>J379</f>
        <v>0</v>
      </c>
      <c r="K38" s="278"/>
      <c r="L38" s="279">
        <f>L379</f>
        <v>0</v>
      </c>
      <c r="M38" s="280"/>
      <c r="N38" s="281">
        <f>N379</f>
        <v>0</v>
      </c>
      <c r="O38" s="282"/>
      <c r="Q38" s="1278" t="s">
        <v>1733</v>
      </c>
      <c r="R38" s="961">
        <f>SUMIFS('４-３．（全体）'!J64:J6000,'４-３．（全体）'!B64:B6000,"設備",'４-３．（全体）'!F64:F6000,"⑫-3")</f>
        <v>0</v>
      </c>
      <c r="S38" s="961">
        <f>SUMIFS('４-３．（全体）'!L64:L6000,'４-３．（全体）'!B64:B6000,"設備",'４-３．（全体）'!F64:F6000,"⑫-3")</f>
        <v>0</v>
      </c>
      <c r="T38" s="961">
        <f>SUMIFS('４-３．（全体）'!N64:N6000,'４-３．（全体）'!B64:B6000,"設備",'４-３．（全体）'!F64:F6000,"⑫-3")</f>
        <v>0</v>
      </c>
      <c r="V38" s="1278" t="s">
        <v>1740</v>
      </c>
      <c r="W38" s="961">
        <f>SUMIFS('４-３．（全体）'!J64:J6000,'４-３．（全体）'!B64:B6000,"工事",'４-３．（全体）'!F64:F6000,"⑫-3")</f>
        <v>0</v>
      </c>
      <c r="X38" s="961">
        <f>SUMIFS('４-３．（全体）'!L64:L6000,'４-３．（全体）'!B64:B6000,"工事",'４-３．（全体）'!F64:F6000,"⑫-3")</f>
        <v>0</v>
      </c>
      <c r="Y38" s="961">
        <f>SUMIFS('４-３．（全体）'!N64:N6000,'４-３．（全体）'!B64:B6000,"工事",'４-３．（全体）'!F64:F6000,"⑫-3")</f>
        <v>0</v>
      </c>
    </row>
    <row r="39" spans="1:29" ht="18.75" customHeight="1" x14ac:dyDescent="0.15">
      <c r="A39" s="223"/>
      <c r="B39" s="273"/>
      <c r="C39" s="3160" t="s">
        <v>39</v>
      </c>
      <c r="D39" s="3161"/>
      <c r="E39" s="3162"/>
      <c r="F39" s="409"/>
      <c r="G39" s="274" t="s">
        <v>821</v>
      </c>
      <c r="H39" s="301"/>
      <c r="I39" s="276"/>
      <c r="J39" s="277">
        <f>J407</f>
        <v>0</v>
      </c>
      <c r="K39" s="278"/>
      <c r="L39" s="279">
        <f>L407</f>
        <v>0</v>
      </c>
      <c r="M39" s="280"/>
      <c r="N39" s="281">
        <f>N407</f>
        <v>0</v>
      </c>
      <c r="O39" s="282"/>
      <c r="Q39" s="1278" t="s">
        <v>1327</v>
      </c>
      <c r="R39" s="961">
        <f>SUMIFS('４-３．（全体）'!J64:J6000,'４-３．（全体）'!B64:B6000,"設備",'４-３．（全体）'!F64:F6000,"⑬")</f>
        <v>0</v>
      </c>
      <c r="S39" s="961">
        <f>SUMIFS('４-３．（全体）'!L64:L6000,'４-３．（全体）'!B64:B6000,"設備",'４-３．（全体）'!F64:F6000,"⑬")</f>
        <v>0</v>
      </c>
      <c r="T39" s="961">
        <f>SUMIFS('４-３．（全体）'!N64:N6000,'４-３．（全体）'!B64:B6000,"設備",'４-３．（全体）'!F64:F6000,"⑬")</f>
        <v>0</v>
      </c>
      <c r="V39" s="1278" t="s">
        <v>1741</v>
      </c>
      <c r="W39" s="961">
        <f>SUMIFS('４-３．（全体）'!J64:J6000,'４-３．（全体）'!B64:B6000,"工事",'４-３．（全体）'!F64:F6000,"⑬")</f>
        <v>0</v>
      </c>
      <c r="X39" s="961">
        <f>SUMIFS('４-３．（全体）'!L64:L6000,'４-３．（全体）'!B64:B6000,"工事",'４-３．（全体）'!F64:F6000,"⑬")</f>
        <v>0</v>
      </c>
      <c r="Y39" s="961">
        <f>SUMIFS('４-３．（全体）'!N64:N6000,'４-３．（全体）'!B64:B6000,"工事",'４-３．（全体）'!F64:F6000,"⑬")</f>
        <v>0</v>
      </c>
    </row>
    <row r="40" spans="1:29" ht="18.75" customHeight="1" thickBot="1" x14ac:dyDescent="0.2">
      <c r="A40" s="223"/>
      <c r="B40" s="302"/>
      <c r="C40" s="303"/>
      <c r="D40" s="304"/>
      <c r="E40" s="305"/>
      <c r="F40" s="410"/>
      <c r="G40" s="306"/>
      <c r="H40" s="307"/>
      <c r="I40" s="277"/>
      <c r="J40" s="308"/>
      <c r="K40" s="279"/>
      <c r="L40" s="309"/>
      <c r="M40" s="310"/>
      <c r="N40" s="311"/>
      <c r="O40" s="282"/>
      <c r="Q40" s="1278" t="s">
        <v>1328</v>
      </c>
      <c r="R40" s="961">
        <f>SUMIFS('４-３．（全体）'!J64:J6000,'４-３．（全体）'!B64:B6000,"設備",'４-３．（全体）'!F64:F6000,"⑭")</f>
        <v>0</v>
      </c>
      <c r="S40" s="961">
        <f>SUMIFS('４-３．（全体）'!L64:L6000,'４-３．（全体）'!B64:B6000,"設備",'４-３．（全体）'!F64:F6000,"⑭")</f>
        <v>0</v>
      </c>
      <c r="T40" s="961">
        <f>SUMIFS('４-３．（全体）'!N64:N6000,'４-３．（全体）'!B64:B6000,"設備",'４-３．（全体）'!F64:F6000,"⑭")</f>
        <v>0</v>
      </c>
      <c r="V40" s="1278" t="s">
        <v>1742</v>
      </c>
      <c r="W40" s="961">
        <f>SUMIFS('４-３．（全体）'!J64:J6000,'４-３．（全体）'!B64:B6000,"工事",'４-３．（全体）'!F64:F6000,"⑭")</f>
        <v>0</v>
      </c>
      <c r="X40" s="961">
        <f>SUMIFS('４-３．（全体）'!L64:L6000,'４-３．（全体）'!B64:B6000,"工事",'４-３．（全体）'!F64:F6000,"⑭")</f>
        <v>0</v>
      </c>
      <c r="Y40" s="961">
        <f>SUMIFS('４-３．（全体）'!N64:N6000,'４-３．（全体）'!B64:B6000,"工事",'４-３．（全体）'!F64:F6000,"⑭")</f>
        <v>0</v>
      </c>
      <c r="AA40" s="707" t="s">
        <v>1888</v>
      </c>
      <c r="AB40" s="477"/>
      <c r="AC40" s="477"/>
    </row>
    <row r="41" spans="1:29" ht="30" customHeight="1" thickTop="1" thickBot="1" x14ac:dyDescent="0.2">
      <c r="A41" s="223"/>
      <c r="B41" s="246"/>
      <c r="C41" s="294"/>
      <c r="D41" s="294" t="s">
        <v>66</v>
      </c>
      <c r="E41" s="249" t="s">
        <v>12</v>
      </c>
      <c r="F41" s="407"/>
      <c r="G41" s="295"/>
      <c r="H41" s="296"/>
      <c r="I41" s="252"/>
      <c r="J41" s="252">
        <f>SUM(J32:J40)</f>
        <v>0</v>
      </c>
      <c r="K41" s="253"/>
      <c r="L41" s="253">
        <f>SUM(L32:L40)</f>
        <v>0</v>
      </c>
      <c r="M41" s="297"/>
      <c r="N41" s="255">
        <f>SUM(N32:N40)</f>
        <v>0</v>
      </c>
      <c r="O41" s="312"/>
      <c r="Q41" s="1278" t="s">
        <v>1329</v>
      </c>
      <c r="R41" s="961">
        <f>SUMIFS('４-３．（全体）'!J64:J6000,'４-３．（全体）'!B64:B6000,"設備",'４-３．（全体）'!F64:F6000,"⑮")</f>
        <v>0</v>
      </c>
      <c r="S41" s="961">
        <f>SUMIFS('４-３．（全体）'!L64:L6000,'４-３．（全体）'!B64:B6000,"設備",'４-３．（全体）'!F64:F6000,"⑮")</f>
        <v>0</v>
      </c>
      <c r="T41" s="961">
        <f>SUMIFS('４-３．（全体）'!N64:N6000,'４-３．（全体）'!B64:B6000,"設備",'４-３．（全体）'!F64:F6000,"⑮")</f>
        <v>0</v>
      </c>
      <c r="V41" s="1278" t="s">
        <v>1743</v>
      </c>
      <c r="W41" s="961">
        <f>SUMIFS('４-３．（全体）'!J64:J6000,'４-３．（全体）'!B64:B6000,"工事",'４-３．（全体）'!F64:F6000,"⑮")</f>
        <v>0</v>
      </c>
      <c r="X41" s="961">
        <f>SUMIFS('４-３．（全体）'!L64:L6000,'４-３．（全体）'!B64:B6000,"工事",'４-３．（全体）'!F64:F6000,"⑮")</f>
        <v>0</v>
      </c>
      <c r="Y41" s="961">
        <f>SUMIFS('４-３．（全体）'!N64:N6000,'４-３．（全体）'!B64:B6000,"工事",'４-３．（全体）'!F64:F6000,"⑮")</f>
        <v>0</v>
      </c>
      <c r="AA41" s="1389" t="s">
        <v>182</v>
      </c>
      <c r="AB41" s="1389" t="s">
        <v>183</v>
      </c>
      <c r="AC41" s="1389" t="s">
        <v>906</v>
      </c>
    </row>
    <row r="42" spans="1:29" ht="18.75" customHeight="1" thickTop="1" thickBot="1" x14ac:dyDescent="0.2">
      <c r="A42" s="223"/>
      <c r="B42" s="302"/>
      <c r="C42" s="313"/>
      <c r="D42" s="314"/>
      <c r="E42" s="315"/>
      <c r="F42" s="411"/>
      <c r="G42" s="316"/>
      <c r="H42" s="317"/>
      <c r="I42" s="308"/>
      <c r="J42" s="308"/>
      <c r="K42" s="309"/>
      <c r="L42" s="309"/>
      <c r="M42" s="318"/>
      <c r="N42" s="311"/>
      <c r="O42" s="319"/>
      <c r="Q42" s="1387" t="s">
        <v>12</v>
      </c>
      <c r="R42" s="1388">
        <f>SUM(R18:R41)</f>
        <v>0</v>
      </c>
      <c r="S42" s="1388">
        <f t="shared" ref="S42:T42" si="0">SUM(S18:S41)</f>
        <v>0</v>
      </c>
      <c r="T42" s="1388">
        <f t="shared" si="0"/>
        <v>0</v>
      </c>
      <c r="U42" s="477"/>
      <c r="V42" s="1387" t="s">
        <v>12</v>
      </c>
      <c r="W42" s="1388">
        <f>SUM(W18:W41)</f>
        <v>0</v>
      </c>
      <c r="X42" s="1388">
        <f t="shared" ref="X42:Y42" si="1">SUM(X18:X41)</f>
        <v>0</v>
      </c>
      <c r="Y42" s="1388">
        <f t="shared" si="1"/>
        <v>0</v>
      </c>
      <c r="Z42" s="477"/>
      <c r="AA42" s="1388">
        <f>SUM(R42,W42)</f>
        <v>0</v>
      </c>
      <c r="AB42" s="1388">
        <f t="shared" ref="AB42" si="2">SUM(S42,X42)</f>
        <v>0</v>
      </c>
      <c r="AC42" s="1388">
        <f>SUM(T42,Y42)</f>
        <v>0</v>
      </c>
    </row>
    <row r="43" spans="1:29" ht="30" customHeight="1" thickTop="1" thickBot="1" x14ac:dyDescent="0.2">
      <c r="A43" s="223"/>
      <c r="B43" s="320"/>
      <c r="C43" s="321"/>
      <c r="D43" s="322"/>
      <c r="E43" s="323" t="s">
        <v>30</v>
      </c>
      <c r="F43" s="412"/>
      <c r="G43" s="324"/>
      <c r="H43" s="325"/>
      <c r="I43" s="326"/>
      <c r="J43" s="326">
        <f>SUM(J17,J29,J41)</f>
        <v>0</v>
      </c>
      <c r="K43" s="327"/>
      <c r="L43" s="327">
        <f>SUM(L17,L29,L41)</f>
        <v>0</v>
      </c>
      <c r="M43" s="328"/>
      <c r="N43" s="329">
        <f>SUM(N17,N29,N41)</f>
        <v>0</v>
      </c>
      <c r="O43" s="330"/>
      <c r="Q43" s="477"/>
      <c r="R43" s="477"/>
      <c r="S43" s="477"/>
      <c r="T43" s="477"/>
    </row>
    <row r="44" spans="1:29" ht="8.25" customHeight="1" thickBot="1" x14ac:dyDescent="0.2">
      <c r="B44" s="331"/>
      <c r="C44" s="332"/>
      <c r="D44" s="332"/>
      <c r="E44" s="332"/>
      <c r="F44" s="331"/>
      <c r="G44" s="333"/>
      <c r="H44" s="266"/>
      <c r="I44" s="266"/>
      <c r="J44" s="266"/>
      <c r="K44" s="266"/>
      <c r="L44" s="266"/>
      <c r="M44" s="266"/>
      <c r="N44" s="266"/>
      <c r="O44" s="332"/>
      <c r="Q44" s="477"/>
      <c r="R44" s="477"/>
      <c r="S44" s="477"/>
      <c r="T44" s="477"/>
    </row>
    <row r="45" spans="1:29" ht="18.75" customHeight="1" x14ac:dyDescent="0.15">
      <c r="A45" s="223"/>
      <c r="B45" s="334"/>
      <c r="C45" s="335" t="s">
        <v>1697</v>
      </c>
      <c r="D45" s="336"/>
      <c r="E45" s="337"/>
      <c r="F45" s="413"/>
      <c r="G45" s="338"/>
      <c r="H45" s="339"/>
      <c r="I45" s="340"/>
      <c r="J45" s="340"/>
      <c r="K45" s="340"/>
      <c r="L45" s="340"/>
      <c r="M45" s="340"/>
      <c r="N45" s="341"/>
      <c r="O45" s="342"/>
    </row>
    <row r="46" spans="1:29" ht="18.75" customHeight="1" x14ac:dyDescent="0.15">
      <c r="A46" s="223"/>
      <c r="B46" s="343"/>
      <c r="C46" s="3149" t="s">
        <v>1700</v>
      </c>
      <c r="D46" s="3150"/>
      <c r="E46" s="3151"/>
      <c r="F46" s="414"/>
      <c r="G46" s="344" t="s">
        <v>20</v>
      </c>
      <c r="H46" s="345"/>
      <c r="I46" s="346"/>
      <c r="J46" s="347">
        <f t="shared" ref="J46:J53" si="3">SUM(J20,J32)</f>
        <v>0</v>
      </c>
      <c r="K46" s="346"/>
      <c r="L46" s="347">
        <f t="shared" ref="L46:L53" si="4">SUM(L20,L32)</f>
        <v>0</v>
      </c>
      <c r="M46" s="346"/>
      <c r="N46" s="348">
        <f t="shared" ref="N46:N53" si="5">SUM(N20,N32)</f>
        <v>0</v>
      </c>
      <c r="O46" s="349"/>
    </row>
    <row r="47" spans="1:29" ht="18.75" customHeight="1" x14ac:dyDescent="0.15">
      <c r="A47" s="223"/>
      <c r="B47" s="343"/>
      <c r="C47" s="3149" t="s">
        <v>32</v>
      </c>
      <c r="D47" s="3150"/>
      <c r="E47" s="3151"/>
      <c r="F47" s="414"/>
      <c r="G47" s="344" t="s">
        <v>20</v>
      </c>
      <c r="H47" s="345"/>
      <c r="I47" s="346"/>
      <c r="J47" s="347">
        <f t="shared" si="3"/>
        <v>0</v>
      </c>
      <c r="K47" s="346"/>
      <c r="L47" s="347">
        <f t="shared" si="4"/>
        <v>0</v>
      </c>
      <c r="M47" s="346"/>
      <c r="N47" s="348">
        <f t="shared" si="5"/>
        <v>0</v>
      </c>
      <c r="O47" s="349"/>
    </row>
    <row r="48" spans="1:29" ht="18.75" customHeight="1" x14ac:dyDescent="0.15">
      <c r="A48" s="223"/>
      <c r="B48" s="343"/>
      <c r="C48" s="3149" t="s">
        <v>34</v>
      </c>
      <c r="D48" s="3150"/>
      <c r="E48" s="3151"/>
      <c r="F48" s="414"/>
      <c r="G48" s="344" t="s">
        <v>20</v>
      </c>
      <c r="H48" s="345"/>
      <c r="I48" s="346"/>
      <c r="J48" s="347">
        <f t="shared" si="3"/>
        <v>0</v>
      </c>
      <c r="K48" s="346"/>
      <c r="L48" s="347">
        <f t="shared" si="4"/>
        <v>0</v>
      </c>
      <c r="M48" s="346"/>
      <c r="N48" s="348">
        <f t="shared" si="5"/>
        <v>0</v>
      </c>
      <c r="O48" s="349"/>
    </row>
    <row r="49" spans="1:15" ht="18.75" customHeight="1" x14ac:dyDescent="0.15">
      <c r="A49" s="223"/>
      <c r="B49" s="343"/>
      <c r="C49" s="3149" t="s">
        <v>35</v>
      </c>
      <c r="D49" s="3150"/>
      <c r="E49" s="3151"/>
      <c r="F49" s="414"/>
      <c r="G49" s="344" t="s">
        <v>20</v>
      </c>
      <c r="H49" s="345"/>
      <c r="I49" s="346"/>
      <c r="J49" s="347">
        <f t="shared" si="3"/>
        <v>0</v>
      </c>
      <c r="K49" s="346"/>
      <c r="L49" s="347">
        <f t="shared" si="4"/>
        <v>0</v>
      </c>
      <c r="M49" s="346"/>
      <c r="N49" s="348">
        <f t="shared" si="5"/>
        <v>0</v>
      </c>
      <c r="O49" s="349"/>
    </row>
    <row r="50" spans="1:15" ht="18.75" customHeight="1" x14ac:dyDescent="0.15">
      <c r="A50" s="223"/>
      <c r="B50" s="343"/>
      <c r="C50" s="3149" t="s">
        <v>36</v>
      </c>
      <c r="D50" s="3150"/>
      <c r="E50" s="3151"/>
      <c r="F50" s="414"/>
      <c r="G50" s="344" t="s">
        <v>20</v>
      </c>
      <c r="H50" s="345"/>
      <c r="I50" s="346"/>
      <c r="J50" s="347">
        <f t="shared" si="3"/>
        <v>0</v>
      </c>
      <c r="K50" s="346"/>
      <c r="L50" s="347">
        <f t="shared" si="4"/>
        <v>0</v>
      </c>
      <c r="M50" s="346"/>
      <c r="N50" s="348">
        <f t="shared" si="5"/>
        <v>0</v>
      </c>
      <c r="O50" s="349"/>
    </row>
    <row r="51" spans="1:15" ht="18.75" customHeight="1" x14ac:dyDescent="0.15">
      <c r="A51" s="223"/>
      <c r="B51" s="343"/>
      <c r="C51" s="3149" t="s">
        <v>37</v>
      </c>
      <c r="D51" s="3150"/>
      <c r="E51" s="3151"/>
      <c r="F51" s="414"/>
      <c r="G51" s="344" t="s">
        <v>20</v>
      </c>
      <c r="H51" s="345"/>
      <c r="I51" s="346"/>
      <c r="J51" s="347">
        <f t="shared" si="3"/>
        <v>0</v>
      </c>
      <c r="K51" s="346"/>
      <c r="L51" s="347">
        <f t="shared" si="4"/>
        <v>0</v>
      </c>
      <c r="M51" s="346"/>
      <c r="N51" s="348">
        <f t="shared" si="5"/>
        <v>0</v>
      </c>
      <c r="O51" s="349"/>
    </row>
    <row r="52" spans="1:15" ht="18.75" customHeight="1" x14ac:dyDescent="0.15">
      <c r="A52" s="223"/>
      <c r="B52" s="343"/>
      <c r="C52" s="3149" t="s">
        <v>38</v>
      </c>
      <c r="D52" s="3150"/>
      <c r="E52" s="3151"/>
      <c r="F52" s="414"/>
      <c r="G52" s="344" t="s">
        <v>20</v>
      </c>
      <c r="H52" s="345"/>
      <c r="I52" s="346"/>
      <c r="J52" s="347">
        <f t="shared" si="3"/>
        <v>0</v>
      </c>
      <c r="K52" s="346"/>
      <c r="L52" s="347">
        <f t="shared" si="4"/>
        <v>0</v>
      </c>
      <c r="M52" s="346"/>
      <c r="N52" s="348">
        <f t="shared" si="5"/>
        <v>0</v>
      </c>
      <c r="O52" s="349"/>
    </row>
    <row r="53" spans="1:15" ht="18.75" customHeight="1" x14ac:dyDescent="0.15">
      <c r="A53" s="223"/>
      <c r="B53" s="343"/>
      <c r="C53" s="3149" t="s">
        <v>39</v>
      </c>
      <c r="D53" s="3150"/>
      <c r="E53" s="3151"/>
      <c r="F53" s="414"/>
      <c r="G53" s="344" t="s">
        <v>20</v>
      </c>
      <c r="H53" s="345"/>
      <c r="I53" s="346"/>
      <c r="J53" s="347">
        <f t="shared" si="3"/>
        <v>0</v>
      </c>
      <c r="K53" s="346"/>
      <c r="L53" s="347">
        <f t="shared" si="4"/>
        <v>0</v>
      </c>
      <c r="M53" s="346"/>
      <c r="N53" s="348">
        <f t="shared" si="5"/>
        <v>0</v>
      </c>
      <c r="O53" s="349"/>
    </row>
    <row r="54" spans="1:15" ht="18.75" customHeight="1" thickBot="1" x14ac:dyDescent="0.2">
      <c r="A54" s="223"/>
      <c r="B54" s="350"/>
      <c r="C54" s="1366"/>
      <c r="D54" s="351"/>
      <c r="E54" s="352"/>
      <c r="F54" s="415"/>
      <c r="G54" s="353"/>
      <c r="H54" s="354"/>
      <c r="I54" s="347"/>
      <c r="J54" s="355"/>
      <c r="K54" s="355"/>
      <c r="L54" s="355"/>
      <c r="M54" s="355"/>
      <c r="N54" s="356"/>
      <c r="O54" s="349"/>
    </row>
    <row r="55" spans="1:15" ht="30" customHeight="1" thickTop="1" thickBot="1" x14ac:dyDescent="0.2">
      <c r="A55" s="223"/>
      <c r="B55" s="357"/>
      <c r="C55" s="358"/>
      <c r="D55" s="359" t="s">
        <v>31</v>
      </c>
      <c r="E55" s="360" t="s">
        <v>12</v>
      </c>
      <c r="F55" s="416"/>
      <c r="G55" s="361"/>
      <c r="H55" s="362"/>
      <c r="I55" s="363"/>
      <c r="J55" s="363">
        <f>SUM(J46:J54)</f>
        <v>0</v>
      </c>
      <c r="K55" s="363"/>
      <c r="L55" s="363">
        <f>SUM(L46:L54)</f>
        <v>0</v>
      </c>
      <c r="M55" s="363"/>
      <c r="N55" s="364">
        <f>SUM(N46:N54)</f>
        <v>0</v>
      </c>
      <c r="O55" s="365"/>
    </row>
    <row r="56" spans="1:15" ht="24.75" customHeight="1" x14ac:dyDescent="0.15">
      <c r="A56" s="223"/>
      <c r="B56" s="3152" t="s">
        <v>341</v>
      </c>
      <c r="C56" s="3153"/>
      <c r="D56" s="3153"/>
      <c r="E56" s="3153"/>
      <c r="F56" s="3153"/>
      <c r="G56" s="3154"/>
      <c r="H56" s="366"/>
      <c r="I56" s="367"/>
      <c r="J56" s="367"/>
      <c r="K56" s="368"/>
      <c r="L56" s="368"/>
      <c r="M56" s="369"/>
      <c r="N56" s="370"/>
      <c r="O56" s="371"/>
    </row>
    <row r="57" spans="1:15" ht="18.75" customHeight="1" x14ac:dyDescent="0.15">
      <c r="A57" s="223"/>
      <c r="B57" s="302"/>
      <c r="C57" s="372" t="s">
        <v>342</v>
      </c>
      <c r="D57" s="304"/>
      <c r="E57" s="305"/>
      <c r="F57" s="417"/>
      <c r="G57" s="306"/>
      <c r="H57" s="307"/>
      <c r="I57" s="277"/>
      <c r="J57" s="277"/>
      <c r="K57" s="279"/>
      <c r="L57" s="279"/>
      <c r="M57" s="310"/>
      <c r="N57" s="281"/>
      <c r="O57" s="282"/>
    </row>
    <row r="58" spans="1:15" ht="18.75" customHeight="1" x14ac:dyDescent="0.15">
      <c r="A58" s="223"/>
      <c r="B58" s="1225" t="s">
        <v>1568</v>
      </c>
      <c r="C58" s="3157" t="s">
        <v>1644</v>
      </c>
      <c r="D58" s="3158"/>
      <c r="E58" s="3159"/>
      <c r="F58" s="1226"/>
      <c r="G58" s="1227" t="s">
        <v>1642</v>
      </c>
      <c r="H58" s="1258"/>
      <c r="I58" s="1275">
        <f>入力シート!$K$221</f>
        <v>0</v>
      </c>
      <c r="J58" s="1126">
        <f>IF(I58=0,0,ROUNDDOWN(MIN(150000+225*$I58,2400000),0))</f>
        <v>0</v>
      </c>
      <c r="K58" s="1276">
        <f>入力シート!$K$221</f>
        <v>0</v>
      </c>
      <c r="L58" s="1127">
        <f>IF(K58=0,0,ROUNDDOWN(MIN(150000+225*$K58,2400000),0))</f>
        <v>0</v>
      </c>
      <c r="M58" s="1128">
        <f>IFERROR(I58-K58,"")</f>
        <v>0</v>
      </c>
      <c r="N58" s="1129">
        <f>J58-L58</f>
        <v>0</v>
      </c>
      <c r="O58" s="1228"/>
    </row>
    <row r="59" spans="1:15" ht="18.75" customHeight="1" x14ac:dyDescent="0.15">
      <c r="A59" s="223"/>
      <c r="B59" s="1225" t="s">
        <v>1568</v>
      </c>
      <c r="C59" s="3157" t="s">
        <v>1645</v>
      </c>
      <c r="D59" s="3158"/>
      <c r="E59" s="3159"/>
      <c r="F59" s="1226"/>
      <c r="G59" s="1227" t="s">
        <v>1642</v>
      </c>
      <c r="H59" s="1258"/>
      <c r="I59" s="1275">
        <f>入力シート!$K$221</f>
        <v>0</v>
      </c>
      <c r="J59" s="1126">
        <f>IF(I59=0,0,(ROUNDDOWN(MIN(710000+10*$I59,810000),0)))</f>
        <v>0</v>
      </c>
      <c r="K59" s="1276">
        <f>入力シート!$K$221</f>
        <v>0</v>
      </c>
      <c r="L59" s="1127">
        <f>IF(K59=0,0,(ROUNDDOWN(MIN(710000+10*$K59,810000),0)))</f>
        <v>0</v>
      </c>
      <c r="M59" s="1128">
        <f>IFERROR(I59-K59,"")</f>
        <v>0</v>
      </c>
      <c r="N59" s="1129">
        <f t="shared" ref="N59" si="6">J59-L59</f>
        <v>0</v>
      </c>
      <c r="O59" s="1228"/>
    </row>
    <row r="60" spans="1:15" ht="18.75" customHeight="1" x14ac:dyDescent="0.15">
      <c r="A60" s="223"/>
      <c r="B60" s="273" t="s">
        <v>1568</v>
      </c>
      <c r="C60" s="3140" t="s">
        <v>833</v>
      </c>
      <c r="D60" s="3141"/>
      <c r="E60" s="3142"/>
      <c r="F60" s="410"/>
      <c r="G60" s="537"/>
      <c r="H60" s="275"/>
      <c r="I60" s="276"/>
      <c r="J60" s="540">
        <f t="shared" ref="J60:J61" si="7">ROUNDDOWN(H60*I60, 0)</f>
        <v>0</v>
      </c>
      <c r="K60" s="278"/>
      <c r="L60" s="542">
        <f t="shared" ref="L60:L61" si="8">ROUNDDOWN(H60*K60, 0)</f>
        <v>0</v>
      </c>
      <c r="M60" s="310" t="str">
        <f t="shared" ref="M60:M61" si="9">IF(I60-K60=0,"",I60-K60)</f>
        <v/>
      </c>
      <c r="N60" s="281">
        <f>J60-L60</f>
        <v>0</v>
      </c>
      <c r="O60" s="282"/>
    </row>
    <row r="61" spans="1:15" ht="18.75" customHeight="1" x14ac:dyDescent="0.15">
      <c r="A61" s="223"/>
      <c r="B61" s="273"/>
      <c r="C61" s="3140"/>
      <c r="D61" s="3141"/>
      <c r="E61" s="3142"/>
      <c r="F61" s="410"/>
      <c r="G61" s="274"/>
      <c r="H61" s="275"/>
      <c r="I61" s="276"/>
      <c r="J61" s="540">
        <f t="shared" si="7"/>
        <v>0</v>
      </c>
      <c r="K61" s="278"/>
      <c r="L61" s="542">
        <f t="shared" si="8"/>
        <v>0</v>
      </c>
      <c r="M61" s="310" t="str">
        <f t="shared" si="9"/>
        <v/>
      </c>
      <c r="N61" s="281">
        <f>J61-L61</f>
        <v>0</v>
      </c>
      <c r="O61" s="282"/>
    </row>
    <row r="62" spans="1:15" ht="18.75" customHeight="1" thickBot="1" x14ac:dyDescent="0.2">
      <c r="A62" s="223"/>
      <c r="B62" s="373"/>
      <c r="C62" s="634"/>
      <c r="D62" s="635" t="s">
        <v>824</v>
      </c>
      <c r="E62" s="636" t="s">
        <v>825</v>
      </c>
      <c r="F62" s="418"/>
      <c r="G62" s="375"/>
      <c r="H62" s="376"/>
      <c r="I62" s="377"/>
      <c r="J62" s="378">
        <f>SUM(J58:J61)</f>
        <v>0</v>
      </c>
      <c r="K62" s="379"/>
      <c r="L62" s="380">
        <f>SUM(L58:L61)</f>
        <v>0</v>
      </c>
      <c r="M62" s="381"/>
      <c r="N62" s="382">
        <f>SUM(N58:N61)</f>
        <v>0</v>
      </c>
      <c r="O62" s="239"/>
    </row>
    <row r="63" spans="1:15" ht="18.75" customHeight="1" x14ac:dyDescent="0.15">
      <c r="A63" s="223"/>
      <c r="B63" s="383"/>
      <c r="C63" s="384"/>
      <c r="D63" s="385"/>
      <c r="E63" s="386"/>
      <c r="F63" s="419"/>
      <c r="G63" s="387"/>
      <c r="H63" s="388"/>
      <c r="I63" s="288"/>
      <c r="J63" s="288"/>
      <c r="K63" s="290"/>
      <c r="L63" s="290"/>
      <c r="M63" s="389"/>
      <c r="N63" s="292"/>
      <c r="O63" s="293"/>
    </row>
    <row r="64" spans="1:15" ht="18.75" customHeight="1" x14ac:dyDescent="0.15">
      <c r="A64" s="223"/>
      <c r="B64" s="302"/>
      <c r="C64" s="372" t="s">
        <v>826</v>
      </c>
      <c r="D64" s="314"/>
      <c r="E64" s="3155"/>
      <c r="F64" s="3155"/>
      <c r="G64" s="3156"/>
      <c r="H64" s="307"/>
      <c r="I64" s="277"/>
      <c r="J64" s="277"/>
      <c r="K64" s="279"/>
      <c r="L64" s="279"/>
      <c r="M64" s="310"/>
      <c r="N64" s="281"/>
      <c r="O64" s="282"/>
    </row>
    <row r="65" spans="1:15" ht="18.75" customHeight="1" x14ac:dyDescent="0.15">
      <c r="A65" s="223"/>
      <c r="B65" s="273"/>
      <c r="C65" s="3140" t="s">
        <v>827</v>
      </c>
      <c r="D65" s="3141"/>
      <c r="E65" s="3142"/>
      <c r="F65" s="410"/>
      <c r="G65" s="274"/>
      <c r="H65" s="275"/>
      <c r="I65" s="277"/>
      <c r="J65" s="277"/>
      <c r="K65" s="278"/>
      <c r="L65" s="279"/>
      <c r="M65" s="310"/>
      <c r="N65" s="281"/>
      <c r="O65" s="282"/>
    </row>
    <row r="66" spans="1:15" ht="18.75" customHeight="1" x14ac:dyDescent="0.15">
      <c r="A66" s="223"/>
      <c r="B66" s="273"/>
      <c r="C66" s="3143" t="s">
        <v>858</v>
      </c>
      <c r="D66" s="3144"/>
      <c r="E66" s="3145"/>
      <c r="F66" s="410"/>
      <c r="G66" s="274"/>
      <c r="H66" s="275"/>
      <c r="I66" s="276"/>
      <c r="J66" s="277"/>
      <c r="K66" s="278"/>
      <c r="L66" s="279"/>
      <c r="M66" s="310" t="str">
        <f t="shared" ref="M66:M110" si="10">IF(I66-K66=0,"",I66-K66)</f>
        <v/>
      </c>
      <c r="N66" s="281"/>
      <c r="O66" s="282"/>
    </row>
    <row r="67" spans="1:15" ht="18.75" customHeight="1" x14ac:dyDescent="0.15">
      <c r="A67" s="223"/>
      <c r="B67" s="273" t="s">
        <v>839</v>
      </c>
      <c r="C67" s="390"/>
      <c r="D67" s="1253"/>
      <c r="E67" s="392"/>
      <c r="F67" s="410"/>
      <c r="G67" s="274"/>
      <c r="H67" s="275"/>
      <c r="I67" s="276"/>
      <c r="J67" s="277">
        <f t="shared" ref="J67:J86" si="11">ROUNDDOWN(H67*I67, 0)</f>
        <v>0</v>
      </c>
      <c r="K67" s="278"/>
      <c r="L67" s="279">
        <f>ROUNDDOWN(H67*K67, 0)</f>
        <v>0</v>
      </c>
      <c r="M67" s="310" t="str">
        <f t="shared" si="10"/>
        <v/>
      </c>
      <c r="N67" s="281">
        <f>J67-L67</f>
        <v>0</v>
      </c>
      <c r="O67" s="282"/>
    </row>
    <row r="68" spans="1:15" ht="18.75" customHeight="1" x14ac:dyDescent="0.15">
      <c r="A68" s="223"/>
      <c r="B68" s="273" t="s">
        <v>840</v>
      </c>
      <c r="C68" s="390"/>
      <c r="D68" s="391"/>
      <c r="E68" s="392"/>
      <c r="F68" s="410"/>
      <c r="G68" s="274"/>
      <c r="H68" s="275"/>
      <c r="I68" s="276"/>
      <c r="J68" s="540">
        <f t="shared" si="11"/>
        <v>0</v>
      </c>
      <c r="K68" s="278"/>
      <c r="L68" s="542">
        <f t="shared" ref="L68:L85" si="12">ROUNDDOWN(H68*K68, 0)</f>
        <v>0</v>
      </c>
      <c r="M68" s="310" t="str">
        <f t="shared" si="10"/>
        <v/>
      </c>
      <c r="N68" s="281">
        <f t="shared" ref="N68:N110" si="13">J68-L68</f>
        <v>0</v>
      </c>
      <c r="O68" s="282"/>
    </row>
    <row r="69" spans="1:15" ht="18.75" customHeight="1" x14ac:dyDescent="0.15">
      <c r="A69" s="223"/>
      <c r="B69" s="273" t="s">
        <v>840</v>
      </c>
      <c r="C69" s="390"/>
      <c r="D69" s="391"/>
      <c r="E69" s="392"/>
      <c r="F69" s="410"/>
      <c r="G69" s="274"/>
      <c r="H69" s="275"/>
      <c r="I69" s="276"/>
      <c r="J69" s="540">
        <f t="shared" si="11"/>
        <v>0</v>
      </c>
      <c r="K69" s="278"/>
      <c r="L69" s="542">
        <f t="shared" si="12"/>
        <v>0</v>
      </c>
      <c r="M69" s="310" t="str">
        <f t="shared" si="10"/>
        <v/>
      </c>
      <c r="N69" s="281">
        <f t="shared" si="13"/>
        <v>0</v>
      </c>
      <c r="O69" s="282"/>
    </row>
    <row r="70" spans="1:15" ht="18.75" customHeight="1" x14ac:dyDescent="0.15">
      <c r="A70" s="223"/>
      <c r="B70" s="273" t="s">
        <v>840</v>
      </c>
      <c r="C70" s="390"/>
      <c r="D70" s="391"/>
      <c r="E70" s="392"/>
      <c r="F70" s="410"/>
      <c r="G70" s="274"/>
      <c r="H70" s="275"/>
      <c r="I70" s="276"/>
      <c r="J70" s="540">
        <f t="shared" si="11"/>
        <v>0</v>
      </c>
      <c r="K70" s="278"/>
      <c r="L70" s="542">
        <f t="shared" si="12"/>
        <v>0</v>
      </c>
      <c r="M70" s="310" t="str">
        <f t="shared" si="10"/>
        <v/>
      </c>
      <c r="N70" s="281">
        <f t="shared" si="13"/>
        <v>0</v>
      </c>
      <c r="O70" s="282"/>
    </row>
    <row r="71" spans="1:15" ht="18.75" customHeight="1" x14ac:dyDescent="0.15">
      <c r="A71" s="223"/>
      <c r="B71" s="273" t="s">
        <v>840</v>
      </c>
      <c r="C71" s="390"/>
      <c r="D71" s="391"/>
      <c r="E71" s="392"/>
      <c r="F71" s="410"/>
      <c r="G71" s="274"/>
      <c r="H71" s="275"/>
      <c r="I71" s="276"/>
      <c r="J71" s="540">
        <f>ROUNDDOWN(H71*I71, 0)</f>
        <v>0</v>
      </c>
      <c r="K71" s="278"/>
      <c r="L71" s="542">
        <f t="shared" si="12"/>
        <v>0</v>
      </c>
      <c r="M71" s="310" t="str">
        <f t="shared" si="10"/>
        <v/>
      </c>
      <c r="N71" s="281">
        <f t="shared" si="13"/>
        <v>0</v>
      </c>
      <c r="O71" s="282"/>
    </row>
    <row r="72" spans="1:15" ht="18.75" customHeight="1" x14ac:dyDescent="0.15">
      <c r="A72" s="223"/>
      <c r="B72" s="273"/>
      <c r="C72" s="390"/>
      <c r="D72" s="391"/>
      <c r="E72" s="392"/>
      <c r="F72" s="410"/>
      <c r="G72" s="274"/>
      <c r="H72" s="275"/>
      <c r="I72" s="276"/>
      <c r="J72" s="540">
        <f t="shared" si="11"/>
        <v>0</v>
      </c>
      <c r="K72" s="278"/>
      <c r="L72" s="542">
        <f t="shared" si="12"/>
        <v>0</v>
      </c>
      <c r="M72" s="310" t="str">
        <f t="shared" si="10"/>
        <v/>
      </c>
      <c r="N72" s="281">
        <f t="shared" si="13"/>
        <v>0</v>
      </c>
      <c r="O72" s="282"/>
    </row>
    <row r="73" spans="1:15" ht="18.75" customHeight="1" x14ac:dyDescent="0.15">
      <c r="A73" s="223"/>
      <c r="B73" s="273"/>
      <c r="C73" s="390"/>
      <c r="D73" s="391"/>
      <c r="E73" s="392"/>
      <c r="F73" s="410"/>
      <c r="G73" s="274"/>
      <c r="H73" s="275"/>
      <c r="I73" s="276"/>
      <c r="J73" s="540">
        <f t="shared" si="11"/>
        <v>0</v>
      </c>
      <c r="K73" s="278"/>
      <c r="L73" s="542">
        <f t="shared" si="12"/>
        <v>0</v>
      </c>
      <c r="M73" s="310" t="str">
        <f t="shared" si="10"/>
        <v/>
      </c>
      <c r="N73" s="281">
        <f t="shared" si="13"/>
        <v>0</v>
      </c>
      <c r="O73" s="282"/>
    </row>
    <row r="74" spans="1:15" ht="18.75" customHeight="1" x14ac:dyDescent="0.15">
      <c r="A74" s="223"/>
      <c r="B74" s="273"/>
      <c r="C74" s="458"/>
      <c r="D74" s="391"/>
      <c r="E74" s="392"/>
      <c r="F74" s="410"/>
      <c r="G74" s="274"/>
      <c r="H74" s="275"/>
      <c r="I74" s="276"/>
      <c r="J74" s="540">
        <f t="shared" si="11"/>
        <v>0</v>
      </c>
      <c r="K74" s="278"/>
      <c r="L74" s="542">
        <f t="shared" si="12"/>
        <v>0</v>
      </c>
      <c r="M74" s="310" t="str">
        <f t="shared" ref="M74:M78" si="14">IF(I74-K74=0,"",I74-K74)</f>
        <v/>
      </c>
      <c r="N74" s="281">
        <f t="shared" ref="N74:N76" si="15">J74-L74</f>
        <v>0</v>
      </c>
      <c r="O74" s="282"/>
    </row>
    <row r="75" spans="1:15" ht="18.75" customHeight="1" x14ac:dyDescent="0.15">
      <c r="A75" s="223"/>
      <c r="B75" s="273"/>
      <c r="C75" s="458"/>
      <c r="D75" s="391"/>
      <c r="E75" s="392"/>
      <c r="F75" s="410"/>
      <c r="G75" s="274"/>
      <c r="H75" s="275"/>
      <c r="I75" s="276"/>
      <c r="J75" s="540">
        <f t="shared" si="11"/>
        <v>0</v>
      </c>
      <c r="K75" s="278"/>
      <c r="L75" s="542">
        <f t="shared" si="12"/>
        <v>0</v>
      </c>
      <c r="M75" s="310" t="str">
        <f t="shared" si="14"/>
        <v/>
      </c>
      <c r="N75" s="281">
        <f t="shared" si="15"/>
        <v>0</v>
      </c>
      <c r="O75" s="282"/>
    </row>
    <row r="76" spans="1:15" ht="18.75" customHeight="1" x14ac:dyDescent="0.15">
      <c r="A76" s="223"/>
      <c r="B76" s="273"/>
      <c r="C76" s="458"/>
      <c r="D76" s="391"/>
      <c r="E76" s="392"/>
      <c r="F76" s="410"/>
      <c r="G76" s="274"/>
      <c r="H76" s="275"/>
      <c r="I76" s="276"/>
      <c r="J76" s="540">
        <f t="shared" si="11"/>
        <v>0</v>
      </c>
      <c r="K76" s="278"/>
      <c r="L76" s="542">
        <f t="shared" si="12"/>
        <v>0</v>
      </c>
      <c r="M76" s="310" t="str">
        <f t="shared" si="14"/>
        <v/>
      </c>
      <c r="N76" s="281">
        <f t="shared" si="15"/>
        <v>0</v>
      </c>
      <c r="O76" s="282"/>
    </row>
    <row r="77" spans="1:15" ht="18.75" customHeight="1" x14ac:dyDescent="0.15">
      <c r="A77" s="223"/>
      <c r="B77" s="273"/>
      <c r="C77" s="458"/>
      <c r="D77" s="391"/>
      <c r="E77" s="392"/>
      <c r="F77" s="410"/>
      <c r="G77" s="274"/>
      <c r="H77" s="275"/>
      <c r="I77" s="276"/>
      <c r="J77" s="540">
        <f t="shared" si="11"/>
        <v>0</v>
      </c>
      <c r="K77" s="278"/>
      <c r="L77" s="542">
        <f t="shared" si="12"/>
        <v>0</v>
      </c>
      <c r="M77" s="310" t="str">
        <f t="shared" si="14"/>
        <v/>
      </c>
      <c r="N77" s="281">
        <f>J77-L77</f>
        <v>0</v>
      </c>
      <c r="O77" s="282"/>
    </row>
    <row r="78" spans="1:15" ht="18.75" customHeight="1" x14ac:dyDescent="0.15">
      <c r="A78" s="223"/>
      <c r="B78" s="273"/>
      <c r="C78" s="458"/>
      <c r="D78" s="391"/>
      <c r="E78" s="392"/>
      <c r="F78" s="410"/>
      <c r="G78" s="274"/>
      <c r="H78" s="275"/>
      <c r="I78" s="276"/>
      <c r="J78" s="540">
        <f t="shared" si="11"/>
        <v>0</v>
      </c>
      <c r="K78" s="278"/>
      <c r="L78" s="542">
        <f t="shared" si="12"/>
        <v>0</v>
      </c>
      <c r="M78" s="310" t="str">
        <f t="shared" si="14"/>
        <v/>
      </c>
      <c r="N78" s="281">
        <f t="shared" ref="N78" si="16">J78-L78</f>
        <v>0</v>
      </c>
      <c r="O78" s="282"/>
    </row>
    <row r="79" spans="1:15" ht="18.75" customHeight="1" x14ac:dyDescent="0.15">
      <c r="A79" s="223"/>
      <c r="B79" s="273"/>
      <c r="C79" s="390"/>
      <c r="D79" s="391"/>
      <c r="E79" s="392"/>
      <c r="F79" s="410"/>
      <c r="G79" s="274"/>
      <c r="H79" s="275"/>
      <c r="I79" s="276"/>
      <c r="J79" s="540">
        <f t="shared" si="11"/>
        <v>0</v>
      </c>
      <c r="K79" s="278"/>
      <c r="L79" s="542">
        <f t="shared" si="12"/>
        <v>0</v>
      </c>
      <c r="M79" s="310" t="str">
        <f t="shared" si="10"/>
        <v/>
      </c>
      <c r="N79" s="281">
        <f t="shared" si="13"/>
        <v>0</v>
      </c>
      <c r="O79" s="282"/>
    </row>
    <row r="80" spans="1:15" ht="18.75" customHeight="1" x14ac:dyDescent="0.15">
      <c r="A80" s="223"/>
      <c r="B80" s="273"/>
      <c r="C80" s="390"/>
      <c r="D80" s="391"/>
      <c r="E80" s="392"/>
      <c r="F80" s="410"/>
      <c r="G80" s="274"/>
      <c r="H80" s="275"/>
      <c r="I80" s="276"/>
      <c r="J80" s="540">
        <f t="shared" si="11"/>
        <v>0</v>
      </c>
      <c r="K80" s="278"/>
      <c r="L80" s="542">
        <f t="shared" si="12"/>
        <v>0</v>
      </c>
      <c r="M80" s="310" t="str">
        <f t="shared" si="10"/>
        <v/>
      </c>
      <c r="N80" s="281">
        <f t="shared" si="13"/>
        <v>0</v>
      </c>
      <c r="O80" s="282"/>
    </row>
    <row r="81" spans="1:15" ht="18.75" customHeight="1" x14ac:dyDescent="0.15">
      <c r="A81" s="223"/>
      <c r="B81" s="273"/>
      <c r="C81" s="390"/>
      <c r="D81" s="391"/>
      <c r="E81" s="392"/>
      <c r="F81" s="410"/>
      <c r="G81" s="274"/>
      <c r="H81" s="275"/>
      <c r="I81" s="276"/>
      <c r="J81" s="540">
        <f t="shared" si="11"/>
        <v>0</v>
      </c>
      <c r="K81" s="278"/>
      <c r="L81" s="542">
        <f t="shared" si="12"/>
        <v>0</v>
      </c>
      <c r="M81" s="310" t="str">
        <f t="shared" si="10"/>
        <v/>
      </c>
      <c r="N81" s="281">
        <f t="shared" si="13"/>
        <v>0</v>
      </c>
      <c r="O81" s="282"/>
    </row>
    <row r="82" spans="1:15" ht="18.75" customHeight="1" x14ac:dyDescent="0.15">
      <c r="A82" s="223"/>
      <c r="B82" s="273"/>
      <c r="C82" s="390"/>
      <c r="D82" s="391"/>
      <c r="E82" s="392"/>
      <c r="F82" s="410"/>
      <c r="G82" s="274"/>
      <c r="H82" s="275"/>
      <c r="I82" s="276"/>
      <c r="J82" s="540">
        <f t="shared" si="11"/>
        <v>0</v>
      </c>
      <c r="K82" s="278"/>
      <c r="L82" s="542">
        <f t="shared" si="12"/>
        <v>0</v>
      </c>
      <c r="M82" s="310" t="str">
        <f t="shared" si="10"/>
        <v/>
      </c>
      <c r="N82" s="281">
        <f>J82-L82</f>
        <v>0</v>
      </c>
      <c r="O82" s="282"/>
    </row>
    <row r="83" spans="1:15" ht="18.75" customHeight="1" x14ac:dyDescent="0.15">
      <c r="A83" s="223"/>
      <c r="B83" s="273"/>
      <c r="C83" s="390"/>
      <c r="D83" s="391"/>
      <c r="E83" s="392"/>
      <c r="F83" s="410"/>
      <c r="G83" s="274"/>
      <c r="H83" s="275"/>
      <c r="I83" s="276"/>
      <c r="J83" s="540">
        <f t="shared" si="11"/>
        <v>0</v>
      </c>
      <c r="K83" s="278"/>
      <c r="L83" s="542">
        <f t="shared" si="12"/>
        <v>0</v>
      </c>
      <c r="M83" s="310" t="str">
        <f t="shared" si="10"/>
        <v/>
      </c>
      <c r="N83" s="281">
        <f t="shared" si="13"/>
        <v>0</v>
      </c>
      <c r="O83" s="282"/>
    </row>
    <row r="84" spans="1:15" ht="18.75" customHeight="1" x14ac:dyDescent="0.15">
      <c r="A84" s="223"/>
      <c r="B84" s="273"/>
      <c r="C84" s="390"/>
      <c r="D84" s="391"/>
      <c r="E84" s="392"/>
      <c r="F84" s="410"/>
      <c r="G84" s="274"/>
      <c r="H84" s="275"/>
      <c r="I84" s="276"/>
      <c r="J84" s="540">
        <f t="shared" si="11"/>
        <v>0</v>
      </c>
      <c r="K84" s="278"/>
      <c r="L84" s="542">
        <f t="shared" si="12"/>
        <v>0</v>
      </c>
      <c r="M84" s="310" t="str">
        <f t="shared" si="10"/>
        <v/>
      </c>
      <c r="N84" s="281">
        <f t="shared" si="13"/>
        <v>0</v>
      </c>
      <c r="O84" s="282"/>
    </row>
    <row r="85" spans="1:15" ht="18.75" customHeight="1" x14ac:dyDescent="0.15">
      <c r="A85" s="223"/>
      <c r="B85" s="273"/>
      <c r="C85" s="390"/>
      <c r="D85" s="391"/>
      <c r="E85" s="392"/>
      <c r="F85" s="410"/>
      <c r="G85" s="274"/>
      <c r="H85" s="275"/>
      <c r="I85" s="276"/>
      <c r="J85" s="540">
        <f t="shared" si="11"/>
        <v>0</v>
      </c>
      <c r="K85" s="278"/>
      <c r="L85" s="542">
        <f t="shared" si="12"/>
        <v>0</v>
      </c>
      <c r="M85" s="310" t="str">
        <f t="shared" si="10"/>
        <v/>
      </c>
      <c r="N85" s="281">
        <f t="shared" si="13"/>
        <v>0</v>
      </c>
      <c r="O85" s="282"/>
    </row>
    <row r="86" spans="1:15" ht="18.75" customHeight="1" thickBot="1" x14ac:dyDescent="0.2">
      <c r="A86" s="223"/>
      <c r="B86" s="394"/>
      <c r="C86" s="443"/>
      <c r="D86" s="444"/>
      <c r="E86" s="445"/>
      <c r="F86" s="446"/>
      <c r="G86" s="447"/>
      <c r="H86" s="448"/>
      <c r="I86" s="766"/>
      <c r="J86" s="525">
        <f t="shared" si="11"/>
        <v>0</v>
      </c>
      <c r="K86" s="767"/>
      <c r="L86" s="527">
        <f>ROUNDDOWN(H86*K86, 0)</f>
        <v>0</v>
      </c>
      <c r="M86" s="768" t="str">
        <f t="shared" si="10"/>
        <v/>
      </c>
      <c r="N86" s="451">
        <f t="shared" si="13"/>
        <v>0</v>
      </c>
      <c r="O86" s="239"/>
    </row>
    <row r="87" spans="1:15" ht="18.75" customHeight="1" x14ac:dyDescent="0.15">
      <c r="A87" s="223"/>
      <c r="B87" s="283"/>
      <c r="C87" s="442" t="s">
        <v>860</v>
      </c>
      <c r="D87" s="425" t="s">
        <v>910</v>
      </c>
      <c r="E87" s="426" t="s">
        <v>855</v>
      </c>
      <c r="F87" s="427"/>
      <c r="G87" s="387"/>
      <c r="H87" s="388"/>
      <c r="I87" s="628"/>
      <c r="J87" s="769">
        <f>SUMIFS(J67:J86,B67:B86,"設備")</f>
        <v>0</v>
      </c>
      <c r="K87" s="629"/>
      <c r="L87" s="770">
        <f>SUMIFS(L67:L86,B67:B86,"設備")</f>
        <v>0</v>
      </c>
      <c r="M87" s="630"/>
      <c r="N87" s="430">
        <f>J87-L87</f>
        <v>0</v>
      </c>
      <c r="O87" s="293"/>
    </row>
    <row r="88" spans="1:15" ht="18.75" customHeight="1" x14ac:dyDescent="0.15">
      <c r="A88" s="223"/>
      <c r="B88" s="273"/>
      <c r="C88" s="437" t="s">
        <v>860</v>
      </c>
      <c r="D88" s="393" t="s">
        <v>911</v>
      </c>
      <c r="E88" s="315" t="s">
        <v>855</v>
      </c>
      <c r="F88" s="409"/>
      <c r="G88" s="306"/>
      <c r="H88" s="307"/>
      <c r="I88" s="540"/>
      <c r="J88" s="569">
        <f>SUMIFS(J67:J86,B67:B86,"工事")</f>
        <v>0</v>
      </c>
      <c r="K88" s="542"/>
      <c r="L88" s="570">
        <f>SUMIFS(L67:L86,B67:B86,"工事")</f>
        <v>0</v>
      </c>
      <c r="M88" s="571"/>
      <c r="N88" s="311">
        <f>J88-L88</f>
        <v>0</v>
      </c>
      <c r="O88" s="282"/>
    </row>
    <row r="89" spans="1:15" ht="18.75" customHeight="1" thickBot="1" x14ac:dyDescent="0.2">
      <c r="A89" s="223"/>
      <c r="B89" s="394"/>
      <c r="C89" s="374"/>
      <c r="D89" s="438" t="s">
        <v>860</v>
      </c>
      <c r="E89" s="395" t="s">
        <v>856</v>
      </c>
      <c r="F89" s="436"/>
      <c r="G89" s="375"/>
      <c r="H89" s="376"/>
      <c r="I89" s="639"/>
      <c r="J89" s="640">
        <f>J87+J88</f>
        <v>0</v>
      </c>
      <c r="K89" s="641"/>
      <c r="L89" s="642">
        <f>L87+L88</f>
        <v>0</v>
      </c>
      <c r="M89" s="643"/>
      <c r="N89" s="382">
        <f>J89-L89</f>
        <v>0</v>
      </c>
      <c r="O89" s="239"/>
    </row>
    <row r="90" spans="1:15" ht="18.75" customHeight="1" x14ac:dyDescent="0.15">
      <c r="A90" s="223"/>
      <c r="B90" s="273"/>
      <c r="C90" s="3146" t="s">
        <v>859</v>
      </c>
      <c r="D90" s="3147"/>
      <c r="E90" s="3148"/>
      <c r="F90" s="410"/>
      <c r="G90" s="274"/>
      <c r="H90" s="275"/>
      <c r="I90" s="276"/>
      <c r="J90" s="288"/>
      <c r="K90" s="396"/>
      <c r="L90" s="368"/>
      <c r="M90" s="389" t="str">
        <f t="shared" si="10"/>
        <v/>
      </c>
      <c r="N90" s="292"/>
      <c r="O90" s="282"/>
    </row>
    <row r="91" spans="1:15" ht="18.75" customHeight="1" x14ac:dyDescent="0.15">
      <c r="A91" s="223"/>
      <c r="B91" s="273" t="s">
        <v>839</v>
      </c>
      <c r="C91" s="458"/>
      <c r="D91" s="1253"/>
      <c r="E91" s="1250"/>
      <c r="F91" s="410"/>
      <c r="G91" s="274"/>
      <c r="H91" s="275"/>
      <c r="I91" s="276"/>
      <c r="J91" s="277">
        <f t="shared" ref="J91:J110" si="17">ROUNDDOWN(H91*I91, 0)</f>
        <v>0</v>
      </c>
      <c r="K91" s="278"/>
      <c r="L91" s="279">
        <f t="shared" ref="L91:L110" si="18">ROUNDDOWN(H91*K91, 0)</f>
        <v>0</v>
      </c>
      <c r="M91" s="310" t="str">
        <f t="shared" ref="M91" si="19">IF(I91-K91=0,"",I91-K91)</f>
        <v/>
      </c>
      <c r="N91" s="281">
        <f t="shared" ref="N91" si="20">J91-L91</f>
        <v>0</v>
      </c>
      <c r="O91" s="282"/>
    </row>
    <row r="92" spans="1:15" ht="18.75" customHeight="1" x14ac:dyDescent="0.15">
      <c r="A92" s="223"/>
      <c r="B92" s="273" t="s">
        <v>839</v>
      </c>
      <c r="C92" s="390"/>
      <c r="D92" s="391"/>
      <c r="E92" s="392"/>
      <c r="F92" s="410"/>
      <c r="G92" s="274"/>
      <c r="H92" s="275"/>
      <c r="I92" s="276"/>
      <c r="J92" s="540">
        <f t="shared" si="17"/>
        <v>0</v>
      </c>
      <c r="K92" s="278"/>
      <c r="L92" s="542">
        <f t="shared" si="18"/>
        <v>0</v>
      </c>
      <c r="M92" s="310" t="str">
        <f t="shared" si="10"/>
        <v/>
      </c>
      <c r="N92" s="281">
        <f>J92-L92</f>
        <v>0</v>
      </c>
      <c r="O92" s="282"/>
    </row>
    <row r="93" spans="1:15" ht="18.75" customHeight="1" x14ac:dyDescent="0.15">
      <c r="A93" s="223"/>
      <c r="B93" s="273" t="s">
        <v>840</v>
      </c>
      <c r="C93" s="390"/>
      <c r="D93" s="391"/>
      <c r="E93" s="392"/>
      <c r="F93" s="410"/>
      <c r="G93" s="274"/>
      <c r="H93" s="275"/>
      <c r="I93" s="276"/>
      <c r="J93" s="540">
        <f t="shared" si="17"/>
        <v>0</v>
      </c>
      <c r="K93" s="278"/>
      <c r="L93" s="542">
        <f t="shared" si="18"/>
        <v>0</v>
      </c>
      <c r="M93" s="310" t="str">
        <f t="shared" si="10"/>
        <v/>
      </c>
      <c r="N93" s="281">
        <f t="shared" si="13"/>
        <v>0</v>
      </c>
      <c r="O93" s="282"/>
    </row>
    <row r="94" spans="1:15" ht="18.75" customHeight="1" x14ac:dyDescent="0.15">
      <c r="A94" s="223"/>
      <c r="B94" s="273" t="s">
        <v>840</v>
      </c>
      <c r="C94" s="390"/>
      <c r="D94" s="391"/>
      <c r="E94" s="392"/>
      <c r="F94" s="410"/>
      <c r="G94" s="274"/>
      <c r="H94" s="275"/>
      <c r="I94" s="276"/>
      <c r="J94" s="540">
        <f t="shared" si="17"/>
        <v>0</v>
      </c>
      <c r="K94" s="278"/>
      <c r="L94" s="542">
        <f t="shared" si="18"/>
        <v>0</v>
      </c>
      <c r="M94" s="310" t="str">
        <f t="shared" si="10"/>
        <v/>
      </c>
      <c r="N94" s="281">
        <f t="shared" si="13"/>
        <v>0</v>
      </c>
      <c r="O94" s="282"/>
    </row>
    <row r="95" spans="1:15" ht="18.75" customHeight="1" x14ac:dyDescent="0.15">
      <c r="A95" s="223"/>
      <c r="B95" s="273"/>
      <c r="C95" s="390"/>
      <c r="D95" s="391"/>
      <c r="E95" s="392"/>
      <c r="F95" s="410"/>
      <c r="G95" s="274"/>
      <c r="H95" s="275"/>
      <c r="I95" s="276"/>
      <c r="J95" s="540">
        <f t="shared" si="17"/>
        <v>0</v>
      </c>
      <c r="K95" s="278"/>
      <c r="L95" s="542">
        <f t="shared" si="18"/>
        <v>0</v>
      </c>
      <c r="M95" s="310" t="str">
        <f t="shared" si="10"/>
        <v/>
      </c>
      <c r="N95" s="281">
        <f t="shared" si="13"/>
        <v>0</v>
      </c>
      <c r="O95" s="282"/>
    </row>
    <row r="96" spans="1:15" ht="18.75" customHeight="1" x14ac:dyDescent="0.15">
      <c r="A96" s="223"/>
      <c r="B96" s="273"/>
      <c r="C96" s="390"/>
      <c r="D96" s="391"/>
      <c r="E96" s="392"/>
      <c r="F96" s="410"/>
      <c r="G96" s="274"/>
      <c r="H96" s="275"/>
      <c r="I96" s="276"/>
      <c r="J96" s="540">
        <f t="shared" si="17"/>
        <v>0</v>
      </c>
      <c r="K96" s="278"/>
      <c r="L96" s="542">
        <f t="shared" si="18"/>
        <v>0</v>
      </c>
      <c r="M96" s="310" t="str">
        <f t="shared" si="10"/>
        <v/>
      </c>
      <c r="N96" s="281">
        <f t="shared" si="13"/>
        <v>0</v>
      </c>
      <c r="O96" s="282"/>
    </row>
    <row r="97" spans="1:15" ht="18.75" customHeight="1" x14ac:dyDescent="0.15">
      <c r="A97" s="223"/>
      <c r="B97" s="273"/>
      <c r="C97" s="390"/>
      <c r="D97" s="391"/>
      <c r="E97" s="392"/>
      <c r="F97" s="410"/>
      <c r="G97" s="274"/>
      <c r="H97" s="275"/>
      <c r="I97" s="276"/>
      <c r="J97" s="540">
        <f t="shared" si="17"/>
        <v>0</v>
      </c>
      <c r="K97" s="278"/>
      <c r="L97" s="542">
        <f t="shared" si="18"/>
        <v>0</v>
      </c>
      <c r="M97" s="310" t="str">
        <f t="shared" si="10"/>
        <v/>
      </c>
      <c r="N97" s="281">
        <f t="shared" si="13"/>
        <v>0</v>
      </c>
      <c r="O97" s="282"/>
    </row>
    <row r="98" spans="1:15" ht="18.75" customHeight="1" x14ac:dyDescent="0.15">
      <c r="A98" s="223"/>
      <c r="B98" s="273"/>
      <c r="C98" s="390"/>
      <c r="D98" s="391"/>
      <c r="E98" s="392"/>
      <c r="F98" s="410"/>
      <c r="G98" s="274"/>
      <c r="H98" s="275"/>
      <c r="I98" s="276"/>
      <c r="J98" s="540">
        <f t="shared" si="17"/>
        <v>0</v>
      </c>
      <c r="K98" s="278"/>
      <c r="L98" s="542">
        <f t="shared" si="18"/>
        <v>0</v>
      </c>
      <c r="M98" s="310" t="str">
        <f t="shared" si="10"/>
        <v/>
      </c>
      <c r="N98" s="281">
        <f t="shared" si="13"/>
        <v>0</v>
      </c>
      <c r="O98" s="282"/>
    </row>
    <row r="99" spans="1:15" ht="18.75" customHeight="1" x14ac:dyDescent="0.15">
      <c r="A99" s="223"/>
      <c r="B99" s="273"/>
      <c r="C99" s="390"/>
      <c r="D99" s="391"/>
      <c r="E99" s="392"/>
      <c r="F99" s="410"/>
      <c r="G99" s="274"/>
      <c r="H99" s="275"/>
      <c r="I99" s="276"/>
      <c r="J99" s="540">
        <f t="shared" si="17"/>
        <v>0</v>
      </c>
      <c r="K99" s="278"/>
      <c r="L99" s="542">
        <f t="shared" si="18"/>
        <v>0</v>
      </c>
      <c r="M99" s="310" t="str">
        <f t="shared" si="10"/>
        <v/>
      </c>
      <c r="N99" s="281">
        <f t="shared" si="13"/>
        <v>0</v>
      </c>
      <c r="O99" s="282"/>
    </row>
    <row r="100" spans="1:15" ht="18.75" customHeight="1" x14ac:dyDescent="0.15">
      <c r="A100" s="223"/>
      <c r="B100" s="273"/>
      <c r="C100" s="390"/>
      <c r="D100" s="391"/>
      <c r="E100" s="392"/>
      <c r="F100" s="410"/>
      <c r="G100" s="274"/>
      <c r="H100" s="275"/>
      <c r="I100" s="276"/>
      <c r="J100" s="540">
        <f t="shared" si="17"/>
        <v>0</v>
      </c>
      <c r="K100" s="278"/>
      <c r="L100" s="542">
        <f t="shared" si="18"/>
        <v>0</v>
      </c>
      <c r="M100" s="310" t="str">
        <f t="shared" si="10"/>
        <v/>
      </c>
      <c r="N100" s="281">
        <f t="shared" si="13"/>
        <v>0</v>
      </c>
      <c r="O100" s="282"/>
    </row>
    <row r="101" spans="1:15" ht="18.75" customHeight="1" x14ac:dyDescent="0.15">
      <c r="A101" s="223"/>
      <c r="B101" s="273"/>
      <c r="C101" s="390"/>
      <c r="D101" s="391"/>
      <c r="E101" s="392"/>
      <c r="F101" s="410"/>
      <c r="G101" s="274"/>
      <c r="H101" s="275"/>
      <c r="I101" s="276"/>
      <c r="J101" s="540">
        <f t="shared" si="17"/>
        <v>0</v>
      </c>
      <c r="K101" s="278"/>
      <c r="L101" s="542">
        <f t="shared" si="18"/>
        <v>0</v>
      </c>
      <c r="M101" s="310" t="str">
        <f t="shared" si="10"/>
        <v/>
      </c>
      <c r="N101" s="281">
        <f t="shared" si="13"/>
        <v>0</v>
      </c>
      <c r="O101" s="282"/>
    </row>
    <row r="102" spans="1:15" ht="18.75" customHeight="1" x14ac:dyDescent="0.15">
      <c r="A102" s="223"/>
      <c r="B102" s="273"/>
      <c r="C102" s="458"/>
      <c r="D102" s="391"/>
      <c r="E102" s="392"/>
      <c r="F102" s="410"/>
      <c r="G102" s="274"/>
      <c r="H102" s="275"/>
      <c r="I102" s="276"/>
      <c r="J102" s="540">
        <f t="shared" si="17"/>
        <v>0</v>
      </c>
      <c r="K102" s="278"/>
      <c r="L102" s="542">
        <f t="shared" si="18"/>
        <v>0</v>
      </c>
      <c r="M102" s="310" t="str">
        <f t="shared" ref="M102" si="21">IF(I102-K102=0,"",I102-K102)</f>
        <v/>
      </c>
      <c r="N102" s="281">
        <f t="shared" si="13"/>
        <v>0</v>
      </c>
      <c r="O102" s="282"/>
    </row>
    <row r="103" spans="1:15" ht="18.75" customHeight="1" x14ac:dyDescent="0.15">
      <c r="A103" s="223"/>
      <c r="B103" s="273"/>
      <c r="C103" s="390"/>
      <c r="D103" s="391"/>
      <c r="E103" s="392"/>
      <c r="F103" s="410"/>
      <c r="G103" s="274"/>
      <c r="H103" s="275"/>
      <c r="I103" s="276"/>
      <c r="J103" s="540">
        <f t="shared" si="17"/>
        <v>0</v>
      </c>
      <c r="K103" s="278"/>
      <c r="L103" s="542">
        <f t="shared" si="18"/>
        <v>0</v>
      </c>
      <c r="M103" s="310" t="str">
        <f t="shared" si="10"/>
        <v/>
      </c>
      <c r="N103" s="281">
        <f>J103-L103</f>
        <v>0</v>
      </c>
      <c r="O103" s="282"/>
    </row>
    <row r="104" spans="1:15" ht="18.75" customHeight="1" x14ac:dyDescent="0.15">
      <c r="A104" s="223"/>
      <c r="B104" s="273"/>
      <c r="C104" s="390"/>
      <c r="D104" s="391"/>
      <c r="E104" s="392"/>
      <c r="F104" s="410"/>
      <c r="G104" s="274"/>
      <c r="H104" s="275"/>
      <c r="I104" s="276"/>
      <c r="J104" s="540">
        <f t="shared" si="17"/>
        <v>0</v>
      </c>
      <c r="K104" s="278"/>
      <c r="L104" s="542">
        <f t="shared" si="18"/>
        <v>0</v>
      </c>
      <c r="M104" s="310" t="str">
        <f t="shared" si="10"/>
        <v/>
      </c>
      <c r="N104" s="281">
        <f t="shared" ref="N104" si="22">J104-L104</f>
        <v>0</v>
      </c>
      <c r="O104" s="282"/>
    </row>
    <row r="105" spans="1:15" ht="18.75" customHeight="1" x14ac:dyDescent="0.15">
      <c r="A105" s="223"/>
      <c r="B105" s="273"/>
      <c r="C105" s="390"/>
      <c r="D105" s="391"/>
      <c r="E105" s="392"/>
      <c r="F105" s="410"/>
      <c r="G105" s="274"/>
      <c r="H105" s="275"/>
      <c r="I105" s="276"/>
      <c r="J105" s="540">
        <f t="shared" si="17"/>
        <v>0</v>
      </c>
      <c r="K105" s="278"/>
      <c r="L105" s="542">
        <f t="shared" si="18"/>
        <v>0</v>
      </c>
      <c r="M105" s="310" t="str">
        <f t="shared" si="10"/>
        <v/>
      </c>
      <c r="N105" s="281">
        <f>J105-L105</f>
        <v>0</v>
      </c>
      <c r="O105" s="282"/>
    </row>
    <row r="106" spans="1:15" ht="18.75" customHeight="1" x14ac:dyDescent="0.15">
      <c r="A106" s="223"/>
      <c r="B106" s="273"/>
      <c r="C106" s="390"/>
      <c r="D106" s="391"/>
      <c r="E106" s="392"/>
      <c r="F106" s="410"/>
      <c r="G106" s="274"/>
      <c r="H106" s="275"/>
      <c r="I106" s="276"/>
      <c r="J106" s="540">
        <f t="shared" si="17"/>
        <v>0</v>
      </c>
      <c r="K106" s="278"/>
      <c r="L106" s="542">
        <f>ROUNDDOWN(H106*K106, 0)</f>
        <v>0</v>
      </c>
      <c r="M106" s="310" t="str">
        <f t="shared" si="10"/>
        <v/>
      </c>
      <c r="N106" s="281">
        <f t="shared" si="13"/>
        <v>0</v>
      </c>
      <c r="O106" s="282"/>
    </row>
    <row r="107" spans="1:15" ht="18.75" customHeight="1" x14ac:dyDescent="0.15">
      <c r="A107" s="223"/>
      <c r="B107" s="273"/>
      <c r="C107" s="390"/>
      <c r="D107" s="391"/>
      <c r="E107" s="392"/>
      <c r="F107" s="410"/>
      <c r="G107" s="274"/>
      <c r="H107" s="275"/>
      <c r="I107" s="276"/>
      <c r="J107" s="540">
        <f t="shared" si="17"/>
        <v>0</v>
      </c>
      <c r="K107" s="278"/>
      <c r="L107" s="542">
        <f t="shared" si="18"/>
        <v>0</v>
      </c>
      <c r="M107" s="310" t="str">
        <f t="shared" si="10"/>
        <v/>
      </c>
      <c r="N107" s="281">
        <f t="shared" si="13"/>
        <v>0</v>
      </c>
      <c r="O107" s="282"/>
    </row>
    <row r="108" spans="1:15" ht="18.75" customHeight="1" x14ac:dyDescent="0.15">
      <c r="A108" s="223"/>
      <c r="B108" s="273"/>
      <c r="C108" s="390"/>
      <c r="D108" s="391"/>
      <c r="E108" s="392"/>
      <c r="F108" s="410"/>
      <c r="G108" s="274"/>
      <c r="H108" s="275"/>
      <c r="I108" s="276"/>
      <c r="J108" s="540">
        <f t="shared" si="17"/>
        <v>0</v>
      </c>
      <c r="K108" s="278"/>
      <c r="L108" s="542">
        <f t="shared" si="18"/>
        <v>0</v>
      </c>
      <c r="M108" s="310" t="str">
        <f t="shared" si="10"/>
        <v/>
      </c>
      <c r="N108" s="281">
        <f t="shared" si="13"/>
        <v>0</v>
      </c>
      <c r="O108" s="282"/>
    </row>
    <row r="109" spans="1:15" ht="18.75" customHeight="1" x14ac:dyDescent="0.15">
      <c r="A109" s="223"/>
      <c r="B109" s="273"/>
      <c r="C109" s="390"/>
      <c r="D109" s="391"/>
      <c r="E109" s="392"/>
      <c r="F109" s="410"/>
      <c r="G109" s="274"/>
      <c r="H109" s="275"/>
      <c r="I109" s="276"/>
      <c r="J109" s="540">
        <f t="shared" si="17"/>
        <v>0</v>
      </c>
      <c r="K109" s="278"/>
      <c r="L109" s="542">
        <f t="shared" si="18"/>
        <v>0</v>
      </c>
      <c r="M109" s="310" t="str">
        <f t="shared" si="10"/>
        <v/>
      </c>
      <c r="N109" s="281">
        <f>J109-L109</f>
        <v>0</v>
      </c>
      <c r="O109" s="282"/>
    </row>
    <row r="110" spans="1:15" ht="18.75" customHeight="1" thickBot="1" x14ac:dyDescent="0.2">
      <c r="A110" s="223"/>
      <c r="B110" s="394"/>
      <c r="C110" s="443"/>
      <c r="D110" s="444"/>
      <c r="E110" s="445"/>
      <c r="F110" s="446"/>
      <c r="G110" s="447"/>
      <c r="H110" s="448"/>
      <c r="I110" s="449"/>
      <c r="J110" s="525">
        <f t="shared" si="17"/>
        <v>0</v>
      </c>
      <c r="K110" s="767"/>
      <c r="L110" s="527">
        <f t="shared" si="18"/>
        <v>0</v>
      </c>
      <c r="M110" s="768" t="str">
        <f t="shared" si="10"/>
        <v/>
      </c>
      <c r="N110" s="771">
        <f t="shared" si="13"/>
        <v>0</v>
      </c>
      <c r="O110" s="239"/>
    </row>
    <row r="111" spans="1:15" ht="18.75" customHeight="1" x14ac:dyDescent="0.15">
      <c r="A111" s="223"/>
      <c r="B111" s="283"/>
      <c r="C111" s="442" t="s">
        <v>857</v>
      </c>
      <c r="D111" s="425" t="s">
        <v>909</v>
      </c>
      <c r="E111" s="426" t="s">
        <v>855</v>
      </c>
      <c r="F111" s="427"/>
      <c r="G111" s="387"/>
      <c r="H111" s="388"/>
      <c r="I111" s="288"/>
      <c r="J111" s="769">
        <f>SUMIFS(J91:J110,B91:B110,"設備")</f>
        <v>0</v>
      </c>
      <c r="K111" s="629"/>
      <c r="L111" s="770">
        <f>SUMIFS(L91:L110,B91:B110,"設備")</f>
        <v>0</v>
      </c>
      <c r="M111" s="630"/>
      <c r="N111" s="772">
        <f t="shared" ref="N111:N116" si="23">J111-L111</f>
        <v>0</v>
      </c>
      <c r="O111" s="293"/>
    </row>
    <row r="112" spans="1:15" ht="18.75" customHeight="1" x14ac:dyDescent="0.15">
      <c r="A112" s="223"/>
      <c r="B112" s="273"/>
      <c r="C112" s="437" t="s">
        <v>857</v>
      </c>
      <c r="D112" s="393" t="s">
        <v>911</v>
      </c>
      <c r="E112" s="315" t="s">
        <v>855</v>
      </c>
      <c r="F112" s="409"/>
      <c r="G112" s="306"/>
      <c r="H112" s="307"/>
      <c r="I112" s="277"/>
      <c r="J112" s="569">
        <f>SUMIFS(J91:J110,B91:B110,"工事")</f>
        <v>0</v>
      </c>
      <c r="K112" s="542"/>
      <c r="L112" s="570">
        <f>SUMIFS(L91:L110,B91:B110,"工事")</f>
        <v>0</v>
      </c>
      <c r="M112" s="571"/>
      <c r="N112" s="572">
        <f t="shared" si="23"/>
        <v>0</v>
      </c>
      <c r="O112" s="282"/>
    </row>
    <row r="113" spans="1:15" ht="18.75" customHeight="1" thickBot="1" x14ac:dyDescent="0.2">
      <c r="A113" s="223"/>
      <c r="B113" s="431"/>
      <c r="C113" s="452"/>
      <c r="D113" s="453" t="s">
        <v>857</v>
      </c>
      <c r="E113" s="454" t="s">
        <v>856</v>
      </c>
      <c r="F113" s="455"/>
      <c r="G113" s="456"/>
      <c r="H113" s="457"/>
      <c r="I113" s="432"/>
      <c r="J113" s="439">
        <f>J111+J112</f>
        <v>0</v>
      </c>
      <c r="K113" s="433"/>
      <c r="L113" s="440">
        <f>L111+L112</f>
        <v>0</v>
      </c>
      <c r="M113" s="434"/>
      <c r="N113" s="441">
        <f t="shared" si="23"/>
        <v>0</v>
      </c>
      <c r="O113" s="435"/>
    </row>
    <row r="114" spans="1:15" ht="18.75" customHeight="1" thickTop="1" x14ac:dyDescent="0.15">
      <c r="A114" s="223"/>
      <c r="B114" s="283"/>
      <c r="C114" s="424" t="s">
        <v>861</v>
      </c>
      <c r="D114" s="425" t="s">
        <v>823</v>
      </c>
      <c r="E114" s="426" t="s">
        <v>862</v>
      </c>
      <c r="F114" s="427"/>
      <c r="G114" s="387"/>
      <c r="H114" s="388"/>
      <c r="I114" s="288"/>
      <c r="J114" s="428">
        <f>SUMIFS(J67:J113,D67:D113,"設備費1")</f>
        <v>0</v>
      </c>
      <c r="K114" s="290"/>
      <c r="L114" s="429">
        <f>SUMIFS(L67:L113,D67:D113,"設備費1")</f>
        <v>0</v>
      </c>
      <c r="M114" s="389"/>
      <c r="N114" s="430">
        <f t="shared" si="23"/>
        <v>0</v>
      </c>
      <c r="O114" s="293"/>
    </row>
    <row r="115" spans="1:15" ht="18.75" customHeight="1" x14ac:dyDescent="0.15">
      <c r="A115" s="223"/>
      <c r="B115" s="273"/>
      <c r="C115" s="313" t="s">
        <v>861</v>
      </c>
      <c r="D115" s="393" t="s">
        <v>829</v>
      </c>
      <c r="E115" s="315" t="s">
        <v>825</v>
      </c>
      <c r="F115" s="409"/>
      <c r="G115" s="306"/>
      <c r="H115" s="307"/>
      <c r="I115" s="277"/>
      <c r="J115" s="308">
        <f>SUMIFS(J67:J113,D67:D113,"工事費1")</f>
        <v>0</v>
      </c>
      <c r="K115" s="279"/>
      <c r="L115" s="309">
        <f>SUMIFS(L67:L113,D67:D113,"工事費1")</f>
        <v>0</v>
      </c>
      <c r="M115" s="310"/>
      <c r="N115" s="311">
        <f t="shared" si="23"/>
        <v>0</v>
      </c>
      <c r="O115" s="282"/>
    </row>
    <row r="116" spans="1:15" ht="18.75" customHeight="1" thickBot="1" x14ac:dyDescent="0.2">
      <c r="A116" s="223"/>
      <c r="B116" s="431"/>
      <c r="C116" s="452"/>
      <c r="D116" s="459" t="s">
        <v>830</v>
      </c>
      <c r="E116" s="454" t="s">
        <v>831</v>
      </c>
      <c r="F116" s="455"/>
      <c r="G116" s="456"/>
      <c r="H116" s="457"/>
      <c r="I116" s="432"/>
      <c r="J116" s="439">
        <f>J114+J115</f>
        <v>0</v>
      </c>
      <c r="K116" s="433"/>
      <c r="L116" s="440">
        <f>L114+L115</f>
        <v>0</v>
      </c>
      <c r="M116" s="434"/>
      <c r="N116" s="441">
        <f t="shared" si="23"/>
        <v>0</v>
      </c>
      <c r="O116" s="435"/>
    </row>
    <row r="117" spans="1:15" ht="18.75" customHeight="1" thickTop="1" x14ac:dyDescent="0.15">
      <c r="A117" s="223"/>
      <c r="B117" s="273"/>
      <c r="C117" s="3140" t="s">
        <v>866</v>
      </c>
      <c r="D117" s="3141"/>
      <c r="E117" s="3142"/>
      <c r="F117" s="410"/>
      <c r="G117" s="274"/>
      <c r="H117" s="275"/>
      <c r="I117" s="277"/>
      <c r="J117" s="277"/>
      <c r="K117" s="278"/>
      <c r="L117" s="279"/>
      <c r="M117" s="310"/>
      <c r="N117" s="281"/>
      <c r="O117" s="282"/>
    </row>
    <row r="118" spans="1:15" ht="18.75" customHeight="1" x14ac:dyDescent="0.15">
      <c r="A118" s="223"/>
      <c r="B118" s="273"/>
      <c r="C118" s="3143" t="s">
        <v>867</v>
      </c>
      <c r="D118" s="3144"/>
      <c r="E118" s="3145"/>
      <c r="F118" s="410"/>
      <c r="G118" s="274"/>
      <c r="H118" s="275"/>
      <c r="I118" s="276"/>
      <c r="J118" s="277"/>
      <c r="K118" s="278"/>
      <c r="L118" s="279"/>
      <c r="M118" s="310" t="str">
        <f t="shared" ref="M118:M138" si="24">IF(I118-K118=0,"",I118-K118)</f>
        <v/>
      </c>
      <c r="N118" s="281"/>
      <c r="O118" s="282"/>
    </row>
    <row r="119" spans="1:15" ht="18.75" customHeight="1" x14ac:dyDescent="0.15">
      <c r="A119" s="223"/>
      <c r="B119" s="273" t="s">
        <v>839</v>
      </c>
      <c r="C119" s="458"/>
      <c r="D119" s="1253"/>
      <c r="E119" s="392"/>
      <c r="F119" s="410"/>
      <c r="G119" s="274"/>
      <c r="H119" s="275"/>
      <c r="I119" s="276"/>
      <c r="J119" s="277">
        <f t="shared" ref="J119:J138" si="25">ROUNDDOWN(H119*I119, 0)</f>
        <v>0</v>
      </c>
      <c r="K119" s="278"/>
      <c r="L119" s="279">
        <f t="shared" ref="L119:L138" si="26">ROUNDDOWN(H119*K119, 0)</f>
        <v>0</v>
      </c>
      <c r="M119" s="310" t="str">
        <f t="shared" si="24"/>
        <v/>
      </c>
      <c r="N119" s="281">
        <f>J119-L119</f>
        <v>0</v>
      </c>
      <c r="O119" s="282"/>
    </row>
    <row r="120" spans="1:15" ht="18.75" customHeight="1" x14ac:dyDescent="0.15">
      <c r="A120" s="223"/>
      <c r="B120" s="273" t="s">
        <v>840</v>
      </c>
      <c r="C120" s="458"/>
      <c r="D120" s="391"/>
      <c r="E120" s="392"/>
      <c r="F120" s="410"/>
      <c r="G120" s="274"/>
      <c r="H120" s="275"/>
      <c r="I120" s="276"/>
      <c r="J120" s="540">
        <f t="shared" si="25"/>
        <v>0</v>
      </c>
      <c r="K120" s="278"/>
      <c r="L120" s="542">
        <f t="shared" si="26"/>
        <v>0</v>
      </c>
      <c r="M120" s="310" t="str">
        <f t="shared" si="24"/>
        <v/>
      </c>
      <c r="N120" s="281">
        <f t="shared" ref="N120:N133" si="27">J120-L120</f>
        <v>0</v>
      </c>
      <c r="O120" s="282"/>
    </row>
    <row r="121" spans="1:15" ht="18.75" customHeight="1" x14ac:dyDescent="0.15">
      <c r="A121" s="223"/>
      <c r="B121" s="273" t="s">
        <v>840</v>
      </c>
      <c r="C121" s="458"/>
      <c r="D121" s="391"/>
      <c r="E121" s="392"/>
      <c r="F121" s="410"/>
      <c r="G121" s="274"/>
      <c r="H121" s="275"/>
      <c r="I121" s="276"/>
      <c r="J121" s="540">
        <f t="shared" si="25"/>
        <v>0</v>
      </c>
      <c r="K121" s="278"/>
      <c r="L121" s="542">
        <f t="shared" si="26"/>
        <v>0</v>
      </c>
      <c r="M121" s="310" t="str">
        <f t="shared" si="24"/>
        <v/>
      </c>
      <c r="N121" s="281">
        <f t="shared" si="27"/>
        <v>0</v>
      </c>
      <c r="O121" s="282"/>
    </row>
    <row r="122" spans="1:15" ht="18.75" customHeight="1" x14ac:dyDescent="0.15">
      <c r="A122" s="223"/>
      <c r="B122" s="273" t="s">
        <v>840</v>
      </c>
      <c r="C122" s="458"/>
      <c r="D122" s="391"/>
      <c r="E122" s="392"/>
      <c r="F122" s="410"/>
      <c r="G122" s="274"/>
      <c r="H122" s="275"/>
      <c r="I122" s="276"/>
      <c r="J122" s="540">
        <f t="shared" si="25"/>
        <v>0</v>
      </c>
      <c r="K122" s="278"/>
      <c r="L122" s="542">
        <f t="shared" si="26"/>
        <v>0</v>
      </c>
      <c r="M122" s="310" t="str">
        <f t="shared" si="24"/>
        <v/>
      </c>
      <c r="N122" s="281">
        <f t="shared" si="27"/>
        <v>0</v>
      </c>
      <c r="O122" s="282"/>
    </row>
    <row r="123" spans="1:15" ht="18.75" customHeight="1" x14ac:dyDescent="0.15">
      <c r="A123" s="223"/>
      <c r="B123" s="273" t="s">
        <v>840</v>
      </c>
      <c r="C123" s="458"/>
      <c r="D123" s="391"/>
      <c r="E123" s="392"/>
      <c r="F123" s="410"/>
      <c r="G123" s="274"/>
      <c r="H123" s="275"/>
      <c r="I123" s="276"/>
      <c r="J123" s="540">
        <f t="shared" si="25"/>
        <v>0</v>
      </c>
      <c r="K123" s="278"/>
      <c r="L123" s="542">
        <f t="shared" si="26"/>
        <v>0</v>
      </c>
      <c r="M123" s="310" t="str">
        <f t="shared" si="24"/>
        <v/>
      </c>
      <c r="N123" s="281">
        <f t="shared" si="27"/>
        <v>0</v>
      </c>
      <c r="O123" s="282"/>
    </row>
    <row r="124" spans="1:15" ht="18.75" customHeight="1" x14ac:dyDescent="0.15">
      <c r="A124" s="223"/>
      <c r="B124" s="273"/>
      <c r="C124" s="458"/>
      <c r="D124" s="391"/>
      <c r="E124" s="392"/>
      <c r="F124" s="410"/>
      <c r="G124" s="274"/>
      <c r="H124" s="275"/>
      <c r="I124" s="276"/>
      <c r="J124" s="540">
        <f t="shared" si="25"/>
        <v>0</v>
      </c>
      <c r="K124" s="278"/>
      <c r="L124" s="542">
        <f t="shared" si="26"/>
        <v>0</v>
      </c>
      <c r="M124" s="310" t="str">
        <f t="shared" si="24"/>
        <v/>
      </c>
      <c r="N124" s="281">
        <f t="shared" si="27"/>
        <v>0</v>
      </c>
      <c r="O124" s="282"/>
    </row>
    <row r="125" spans="1:15" ht="18.75" customHeight="1" x14ac:dyDescent="0.15">
      <c r="A125" s="223"/>
      <c r="B125" s="273"/>
      <c r="C125" s="458"/>
      <c r="D125" s="391"/>
      <c r="E125" s="392"/>
      <c r="F125" s="410"/>
      <c r="G125" s="274"/>
      <c r="H125" s="275"/>
      <c r="I125" s="276"/>
      <c r="J125" s="540">
        <f t="shared" si="25"/>
        <v>0</v>
      </c>
      <c r="K125" s="278"/>
      <c r="L125" s="542">
        <f t="shared" si="26"/>
        <v>0</v>
      </c>
      <c r="M125" s="310" t="str">
        <f t="shared" ref="M125:M129" si="28">IF(I125-K125=0,"",I125-K125)</f>
        <v/>
      </c>
      <c r="N125" s="281">
        <f t="shared" ref="N125:N128" si="29">J125-L125</f>
        <v>0</v>
      </c>
      <c r="O125" s="282"/>
    </row>
    <row r="126" spans="1:15" ht="18.75" customHeight="1" x14ac:dyDescent="0.15">
      <c r="A126" s="223"/>
      <c r="B126" s="273"/>
      <c r="C126" s="458"/>
      <c r="D126" s="391"/>
      <c r="E126" s="392"/>
      <c r="F126" s="410"/>
      <c r="G126" s="274"/>
      <c r="H126" s="275"/>
      <c r="I126" s="276"/>
      <c r="J126" s="540">
        <f t="shared" si="25"/>
        <v>0</v>
      </c>
      <c r="K126" s="278"/>
      <c r="L126" s="542">
        <f t="shared" si="26"/>
        <v>0</v>
      </c>
      <c r="M126" s="310" t="str">
        <f t="shared" si="28"/>
        <v/>
      </c>
      <c r="N126" s="281">
        <f t="shared" si="29"/>
        <v>0</v>
      </c>
      <c r="O126" s="282"/>
    </row>
    <row r="127" spans="1:15" ht="18.75" customHeight="1" x14ac:dyDescent="0.15">
      <c r="A127" s="223"/>
      <c r="B127" s="273"/>
      <c r="C127" s="458"/>
      <c r="D127" s="391"/>
      <c r="E127" s="392"/>
      <c r="F127" s="410"/>
      <c r="G127" s="274"/>
      <c r="H127" s="275"/>
      <c r="I127" s="276"/>
      <c r="J127" s="540">
        <f t="shared" si="25"/>
        <v>0</v>
      </c>
      <c r="K127" s="278"/>
      <c r="L127" s="542">
        <f t="shared" si="26"/>
        <v>0</v>
      </c>
      <c r="M127" s="310" t="str">
        <f t="shared" si="28"/>
        <v/>
      </c>
      <c r="N127" s="281">
        <f t="shared" si="29"/>
        <v>0</v>
      </c>
      <c r="O127" s="282"/>
    </row>
    <row r="128" spans="1:15" ht="18.75" customHeight="1" x14ac:dyDescent="0.15">
      <c r="A128" s="223"/>
      <c r="B128" s="273"/>
      <c r="C128" s="458"/>
      <c r="D128" s="391"/>
      <c r="E128" s="392"/>
      <c r="F128" s="410"/>
      <c r="G128" s="274"/>
      <c r="H128" s="275"/>
      <c r="I128" s="276"/>
      <c r="J128" s="540">
        <f t="shared" si="25"/>
        <v>0</v>
      </c>
      <c r="K128" s="278"/>
      <c r="L128" s="542">
        <f t="shared" si="26"/>
        <v>0</v>
      </c>
      <c r="M128" s="310" t="str">
        <f t="shared" si="28"/>
        <v/>
      </c>
      <c r="N128" s="281">
        <f t="shared" si="29"/>
        <v>0</v>
      </c>
      <c r="O128" s="282"/>
    </row>
    <row r="129" spans="1:15" ht="18.75" customHeight="1" x14ac:dyDescent="0.15">
      <c r="A129" s="223"/>
      <c r="B129" s="273"/>
      <c r="C129" s="458"/>
      <c r="D129" s="391"/>
      <c r="E129" s="392"/>
      <c r="F129" s="410"/>
      <c r="G129" s="274"/>
      <c r="H129" s="275"/>
      <c r="I129" s="276"/>
      <c r="J129" s="540">
        <f t="shared" si="25"/>
        <v>0</v>
      </c>
      <c r="K129" s="278"/>
      <c r="L129" s="542">
        <f t="shared" si="26"/>
        <v>0</v>
      </c>
      <c r="M129" s="310" t="str">
        <f t="shared" si="28"/>
        <v/>
      </c>
      <c r="N129" s="281">
        <f>J129-L129</f>
        <v>0</v>
      </c>
      <c r="O129" s="282"/>
    </row>
    <row r="130" spans="1:15" ht="18.75" customHeight="1" x14ac:dyDescent="0.15">
      <c r="A130" s="223"/>
      <c r="B130" s="273"/>
      <c r="C130" s="458"/>
      <c r="D130" s="391"/>
      <c r="E130" s="392"/>
      <c r="F130" s="410"/>
      <c r="G130" s="274"/>
      <c r="H130" s="275"/>
      <c r="I130" s="276"/>
      <c r="J130" s="540">
        <f t="shared" si="25"/>
        <v>0</v>
      </c>
      <c r="K130" s="278"/>
      <c r="L130" s="542">
        <f t="shared" si="26"/>
        <v>0</v>
      </c>
      <c r="M130" s="310" t="str">
        <f t="shared" si="24"/>
        <v/>
      </c>
      <c r="N130" s="281">
        <f t="shared" si="27"/>
        <v>0</v>
      </c>
      <c r="O130" s="282"/>
    </row>
    <row r="131" spans="1:15" ht="18.75" customHeight="1" x14ac:dyDescent="0.15">
      <c r="A131" s="223"/>
      <c r="B131" s="273"/>
      <c r="C131" s="458"/>
      <c r="D131" s="391"/>
      <c r="E131" s="392"/>
      <c r="F131" s="410"/>
      <c r="G131" s="274"/>
      <c r="H131" s="275"/>
      <c r="I131" s="276"/>
      <c r="J131" s="540">
        <f t="shared" si="25"/>
        <v>0</v>
      </c>
      <c r="K131" s="278"/>
      <c r="L131" s="542">
        <f t="shared" si="26"/>
        <v>0</v>
      </c>
      <c r="M131" s="310" t="str">
        <f t="shared" si="24"/>
        <v/>
      </c>
      <c r="N131" s="281">
        <f t="shared" si="27"/>
        <v>0</v>
      </c>
      <c r="O131" s="282"/>
    </row>
    <row r="132" spans="1:15" ht="18.75" customHeight="1" x14ac:dyDescent="0.15">
      <c r="A132" s="223"/>
      <c r="B132" s="273"/>
      <c r="C132" s="458"/>
      <c r="D132" s="391"/>
      <c r="E132" s="392"/>
      <c r="F132" s="410"/>
      <c r="G132" s="274"/>
      <c r="H132" s="275"/>
      <c r="I132" s="276"/>
      <c r="J132" s="540">
        <f t="shared" si="25"/>
        <v>0</v>
      </c>
      <c r="K132" s="278"/>
      <c r="L132" s="542">
        <f t="shared" si="26"/>
        <v>0</v>
      </c>
      <c r="M132" s="310" t="str">
        <f t="shared" si="24"/>
        <v/>
      </c>
      <c r="N132" s="281">
        <f t="shared" si="27"/>
        <v>0</v>
      </c>
      <c r="O132" s="282"/>
    </row>
    <row r="133" spans="1:15" ht="18.75" customHeight="1" x14ac:dyDescent="0.15">
      <c r="A133" s="223"/>
      <c r="B133" s="273"/>
      <c r="C133" s="458"/>
      <c r="D133" s="391"/>
      <c r="E133" s="392"/>
      <c r="F133" s="410"/>
      <c r="G133" s="274"/>
      <c r="H133" s="275"/>
      <c r="I133" s="276"/>
      <c r="J133" s="540">
        <f t="shared" si="25"/>
        <v>0</v>
      </c>
      <c r="K133" s="278"/>
      <c r="L133" s="542">
        <f t="shared" si="26"/>
        <v>0</v>
      </c>
      <c r="M133" s="310" t="str">
        <f t="shared" si="24"/>
        <v/>
      </c>
      <c r="N133" s="281">
        <f t="shared" si="27"/>
        <v>0</v>
      </c>
      <c r="O133" s="282"/>
    </row>
    <row r="134" spans="1:15" ht="18.75" customHeight="1" x14ac:dyDescent="0.15">
      <c r="A134" s="223"/>
      <c r="B134" s="273"/>
      <c r="C134" s="458"/>
      <c r="D134" s="391"/>
      <c r="E134" s="392"/>
      <c r="F134" s="410"/>
      <c r="G134" s="274"/>
      <c r="H134" s="275"/>
      <c r="I134" s="276"/>
      <c r="J134" s="540">
        <f t="shared" si="25"/>
        <v>0</v>
      </c>
      <c r="K134" s="278"/>
      <c r="L134" s="542">
        <f t="shared" si="26"/>
        <v>0</v>
      </c>
      <c r="M134" s="310" t="str">
        <f t="shared" si="24"/>
        <v/>
      </c>
      <c r="N134" s="281">
        <f>J134-L134</f>
        <v>0</v>
      </c>
      <c r="O134" s="282"/>
    </row>
    <row r="135" spans="1:15" ht="18.75" customHeight="1" x14ac:dyDescent="0.15">
      <c r="A135" s="223"/>
      <c r="B135" s="273"/>
      <c r="C135" s="458"/>
      <c r="D135" s="391"/>
      <c r="E135" s="392"/>
      <c r="F135" s="410"/>
      <c r="G135" s="274"/>
      <c r="H135" s="275"/>
      <c r="I135" s="276"/>
      <c r="J135" s="540">
        <f t="shared" si="25"/>
        <v>0</v>
      </c>
      <c r="K135" s="278"/>
      <c r="L135" s="542">
        <f t="shared" si="26"/>
        <v>0</v>
      </c>
      <c r="M135" s="310" t="str">
        <f t="shared" si="24"/>
        <v/>
      </c>
      <c r="N135" s="281">
        <f t="shared" ref="N135:N138" si="30">J135-L135</f>
        <v>0</v>
      </c>
      <c r="O135" s="282"/>
    </row>
    <row r="136" spans="1:15" ht="18.75" customHeight="1" x14ac:dyDescent="0.15">
      <c r="A136" s="223"/>
      <c r="B136" s="273"/>
      <c r="C136" s="458"/>
      <c r="D136" s="391"/>
      <c r="E136" s="392"/>
      <c r="F136" s="410"/>
      <c r="G136" s="274"/>
      <c r="H136" s="275"/>
      <c r="I136" s="276"/>
      <c r="J136" s="540">
        <f t="shared" si="25"/>
        <v>0</v>
      </c>
      <c r="K136" s="278"/>
      <c r="L136" s="542">
        <f t="shared" si="26"/>
        <v>0</v>
      </c>
      <c r="M136" s="310" t="str">
        <f t="shared" si="24"/>
        <v/>
      </c>
      <c r="N136" s="281">
        <f t="shared" si="30"/>
        <v>0</v>
      </c>
      <c r="O136" s="282"/>
    </row>
    <row r="137" spans="1:15" ht="18.75" customHeight="1" x14ac:dyDescent="0.15">
      <c r="A137" s="223"/>
      <c r="B137" s="273"/>
      <c r="C137" s="458"/>
      <c r="D137" s="391"/>
      <c r="E137" s="392"/>
      <c r="F137" s="410"/>
      <c r="G137" s="274"/>
      <c r="H137" s="275"/>
      <c r="I137" s="276"/>
      <c r="J137" s="540">
        <f t="shared" si="25"/>
        <v>0</v>
      </c>
      <c r="K137" s="278"/>
      <c r="L137" s="542">
        <f>ROUNDDOWN(H137*K137, 0)</f>
        <v>0</v>
      </c>
      <c r="M137" s="310" t="str">
        <f t="shared" si="24"/>
        <v/>
      </c>
      <c r="N137" s="281">
        <f t="shared" si="30"/>
        <v>0</v>
      </c>
      <c r="O137" s="282"/>
    </row>
    <row r="138" spans="1:15" ht="18.75" customHeight="1" thickBot="1" x14ac:dyDescent="0.2">
      <c r="A138" s="223"/>
      <c r="B138" s="394"/>
      <c r="C138" s="443"/>
      <c r="D138" s="444"/>
      <c r="E138" s="445"/>
      <c r="F138" s="446"/>
      <c r="G138" s="447"/>
      <c r="H138" s="448"/>
      <c r="I138" s="766"/>
      <c r="J138" s="525">
        <f t="shared" si="25"/>
        <v>0</v>
      </c>
      <c r="K138" s="767"/>
      <c r="L138" s="527">
        <f t="shared" si="26"/>
        <v>0</v>
      </c>
      <c r="M138" s="768" t="str">
        <f t="shared" si="24"/>
        <v/>
      </c>
      <c r="N138" s="451">
        <f t="shared" si="30"/>
        <v>0</v>
      </c>
      <c r="O138" s="239"/>
    </row>
    <row r="139" spans="1:15" ht="18.75" customHeight="1" x14ac:dyDescent="0.15">
      <c r="A139" s="223"/>
      <c r="B139" s="283"/>
      <c r="C139" s="442" t="s">
        <v>864</v>
      </c>
      <c r="D139" s="425" t="s">
        <v>912</v>
      </c>
      <c r="E139" s="426" t="s">
        <v>828</v>
      </c>
      <c r="F139" s="427"/>
      <c r="G139" s="387"/>
      <c r="H139" s="388"/>
      <c r="I139" s="628"/>
      <c r="J139" s="769">
        <f>SUMIFS(J119:J138,B119:B138,"設備")</f>
        <v>0</v>
      </c>
      <c r="K139" s="629"/>
      <c r="L139" s="770">
        <f>SUMIFS(L119:L138,B119:B138,"設備")</f>
        <v>0</v>
      </c>
      <c r="M139" s="630"/>
      <c r="N139" s="430">
        <f>J139-L139</f>
        <v>0</v>
      </c>
      <c r="O139" s="293"/>
    </row>
    <row r="140" spans="1:15" ht="18.75" customHeight="1" x14ac:dyDescent="0.15">
      <c r="A140" s="223"/>
      <c r="B140" s="273"/>
      <c r="C140" s="442" t="s">
        <v>864</v>
      </c>
      <c r="D140" s="393" t="s">
        <v>913</v>
      </c>
      <c r="E140" s="315" t="s">
        <v>828</v>
      </c>
      <c r="F140" s="409"/>
      <c r="G140" s="306"/>
      <c r="H140" s="307"/>
      <c r="I140" s="540"/>
      <c r="J140" s="569">
        <f>SUMIFS(J119:J138,B119:B138,"工事")</f>
        <v>0</v>
      </c>
      <c r="K140" s="542"/>
      <c r="L140" s="570">
        <f>SUMIFS(L119:L138,B119:B138,"工事")</f>
        <v>0</v>
      </c>
      <c r="M140" s="571"/>
      <c r="N140" s="311">
        <f>J140-L140</f>
        <v>0</v>
      </c>
      <c r="O140" s="282"/>
    </row>
    <row r="141" spans="1:15" ht="18.75" customHeight="1" thickBot="1" x14ac:dyDescent="0.2">
      <c r="A141" s="223"/>
      <c r="B141" s="394"/>
      <c r="C141" s="374"/>
      <c r="D141" s="438" t="s">
        <v>864</v>
      </c>
      <c r="E141" s="395" t="s">
        <v>856</v>
      </c>
      <c r="F141" s="436"/>
      <c r="G141" s="375"/>
      <c r="H141" s="376"/>
      <c r="I141" s="377"/>
      <c r="J141" s="378">
        <f>J139+J140</f>
        <v>0</v>
      </c>
      <c r="K141" s="379"/>
      <c r="L141" s="380">
        <f>L139+L140</f>
        <v>0</v>
      </c>
      <c r="M141" s="381"/>
      <c r="N141" s="382">
        <f>J141-L141</f>
        <v>0</v>
      </c>
      <c r="O141" s="239"/>
    </row>
    <row r="142" spans="1:15" ht="18.75" customHeight="1" x14ac:dyDescent="0.15">
      <c r="A142" s="223"/>
      <c r="B142" s="273"/>
      <c r="C142" s="3146" t="s">
        <v>863</v>
      </c>
      <c r="D142" s="3147"/>
      <c r="E142" s="3148"/>
      <c r="F142" s="410"/>
      <c r="G142" s="274"/>
      <c r="H142" s="275"/>
      <c r="I142" s="276"/>
      <c r="J142" s="288"/>
      <c r="K142" s="396"/>
      <c r="L142" s="368"/>
      <c r="M142" s="389" t="str">
        <f t="shared" ref="M142:M162" si="31">IF(I142-K142=0,"",I142-K142)</f>
        <v/>
      </c>
      <c r="N142" s="292"/>
      <c r="O142" s="282"/>
    </row>
    <row r="143" spans="1:15" ht="18.75" customHeight="1" x14ac:dyDescent="0.15">
      <c r="A143" s="223"/>
      <c r="B143" s="273" t="s">
        <v>839</v>
      </c>
      <c r="C143" s="458"/>
      <c r="D143" s="1253"/>
      <c r="E143" s="1256"/>
      <c r="F143" s="410"/>
      <c r="G143" s="274"/>
      <c r="H143" s="275"/>
      <c r="I143" s="276"/>
      <c r="J143" s="277">
        <f t="shared" ref="J143:J162" si="32">ROUNDDOWN(H143*I143, 0)</f>
        <v>0</v>
      </c>
      <c r="K143" s="278"/>
      <c r="L143" s="279">
        <f>ROUNDDOWN(H143*K143, 0)</f>
        <v>0</v>
      </c>
      <c r="M143" s="310" t="str">
        <f t="shared" si="31"/>
        <v/>
      </c>
      <c r="N143" s="281">
        <f t="shared" ref="N143" si="33">J143-L143</f>
        <v>0</v>
      </c>
      <c r="O143" s="282"/>
    </row>
    <row r="144" spans="1:15" ht="18.75" customHeight="1" x14ac:dyDescent="0.15">
      <c r="A144" s="223"/>
      <c r="B144" s="273" t="s">
        <v>839</v>
      </c>
      <c r="C144" s="458"/>
      <c r="D144" s="391"/>
      <c r="E144" s="392"/>
      <c r="F144" s="410"/>
      <c r="G144" s="274"/>
      <c r="H144" s="275"/>
      <c r="I144" s="276"/>
      <c r="J144" s="540">
        <f t="shared" si="32"/>
        <v>0</v>
      </c>
      <c r="K144" s="278"/>
      <c r="L144" s="542">
        <f t="shared" ref="L144:L162" si="34">ROUNDDOWN(H144*K144, 0)</f>
        <v>0</v>
      </c>
      <c r="M144" s="310" t="str">
        <f t="shared" si="31"/>
        <v/>
      </c>
      <c r="N144" s="281">
        <f>J144-L144</f>
        <v>0</v>
      </c>
      <c r="O144" s="282"/>
    </row>
    <row r="145" spans="1:15" ht="18.75" customHeight="1" x14ac:dyDescent="0.15">
      <c r="A145" s="223"/>
      <c r="B145" s="273" t="s">
        <v>839</v>
      </c>
      <c r="C145" s="458"/>
      <c r="D145" s="391"/>
      <c r="E145" s="392"/>
      <c r="F145" s="410"/>
      <c r="G145" s="274"/>
      <c r="H145" s="275"/>
      <c r="I145" s="276"/>
      <c r="J145" s="540">
        <f t="shared" si="32"/>
        <v>0</v>
      </c>
      <c r="K145" s="278"/>
      <c r="L145" s="542">
        <f t="shared" si="34"/>
        <v>0</v>
      </c>
      <c r="M145" s="310" t="str">
        <f t="shared" si="31"/>
        <v/>
      </c>
      <c r="N145" s="281">
        <f t="shared" ref="N145:N154" si="35">J145-L145</f>
        <v>0</v>
      </c>
      <c r="O145" s="282"/>
    </row>
    <row r="146" spans="1:15" ht="18.75" customHeight="1" x14ac:dyDescent="0.15">
      <c r="A146" s="223"/>
      <c r="B146" s="273" t="s">
        <v>839</v>
      </c>
      <c r="C146" s="458"/>
      <c r="D146" s="391"/>
      <c r="E146" s="392"/>
      <c r="F146" s="410"/>
      <c r="G146" s="274"/>
      <c r="H146" s="275"/>
      <c r="I146" s="276"/>
      <c r="J146" s="540">
        <f t="shared" si="32"/>
        <v>0</v>
      </c>
      <c r="K146" s="278"/>
      <c r="L146" s="542">
        <f t="shared" si="34"/>
        <v>0</v>
      </c>
      <c r="M146" s="310" t="str">
        <f t="shared" si="31"/>
        <v/>
      </c>
      <c r="N146" s="281">
        <f t="shared" si="35"/>
        <v>0</v>
      </c>
      <c r="O146" s="282"/>
    </row>
    <row r="147" spans="1:15" ht="18.75" customHeight="1" x14ac:dyDescent="0.15">
      <c r="A147" s="223"/>
      <c r="B147" s="273" t="s">
        <v>839</v>
      </c>
      <c r="C147" s="458"/>
      <c r="D147" s="391"/>
      <c r="E147" s="392"/>
      <c r="F147" s="410"/>
      <c r="G147" s="274"/>
      <c r="H147" s="275"/>
      <c r="I147" s="276"/>
      <c r="J147" s="540">
        <f t="shared" si="32"/>
        <v>0</v>
      </c>
      <c r="K147" s="278"/>
      <c r="L147" s="542">
        <f t="shared" si="34"/>
        <v>0</v>
      </c>
      <c r="M147" s="310" t="str">
        <f t="shared" si="31"/>
        <v/>
      </c>
      <c r="N147" s="281">
        <f t="shared" si="35"/>
        <v>0</v>
      </c>
      <c r="O147" s="282"/>
    </row>
    <row r="148" spans="1:15" ht="18.75" customHeight="1" x14ac:dyDescent="0.15">
      <c r="A148" s="223"/>
      <c r="B148" s="273" t="s">
        <v>840</v>
      </c>
      <c r="C148" s="458"/>
      <c r="D148" s="391"/>
      <c r="E148" s="392"/>
      <c r="F148" s="410"/>
      <c r="G148" s="274"/>
      <c r="H148" s="275"/>
      <c r="I148" s="276"/>
      <c r="J148" s="540">
        <f t="shared" si="32"/>
        <v>0</v>
      </c>
      <c r="K148" s="278"/>
      <c r="L148" s="542">
        <f t="shared" si="34"/>
        <v>0</v>
      </c>
      <c r="M148" s="310" t="str">
        <f t="shared" si="31"/>
        <v/>
      </c>
      <c r="N148" s="281">
        <f t="shared" si="35"/>
        <v>0</v>
      </c>
      <c r="O148" s="282"/>
    </row>
    <row r="149" spans="1:15" ht="18.75" customHeight="1" x14ac:dyDescent="0.15">
      <c r="A149" s="223"/>
      <c r="B149" s="273"/>
      <c r="C149" s="458"/>
      <c r="D149" s="391"/>
      <c r="E149" s="392"/>
      <c r="F149" s="410"/>
      <c r="G149" s="274"/>
      <c r="H149" s="275"/>
      <c r="I149" s="276"/>
      <c r="J149" s="540">
        <f t="shared" si="32"/>
        <v>0</v>
      </c>
      <c r="K149" s="278"/>
      <c r="L149" s="542">
        <f t="shared" si="34"/>
        <v>0</v>
      </c>
      <c r="M149" s="310" t="str">
        <f t="shared" si="31"/>
        <v/>
      </c>
      <c r="N149" s="281">
        <f t="shared" si="35"/>
        <v>0</v>
      </c>
      <c r="O149" s="282"/>
    </row>
    <row r="150" spans="1:15" ht="18.75" customHeight="1" x14ac:dyDescent="0.15">
      <c r="A150" s="223"/>
      <c r="B150" s="273"/>
      <c r="C150" s="458"/>
      <c r="D150" s="391"/>
      <c r="E150" s="392"/>
      <c r="F150" s="410"/>
      <c r="G150" s="274"/>
      <c r="H150" s="275"/>
      <c r="I150" s="276"/>
      <c r="J150" s="540">
        <f t="shared" si="32"/>
        <v>0</v>
      </c>
      <c r="K150" s="278"/>
      <c r="L150" s="542">
        <f t="shared" si="34"/>
        <v>0</v>
      </c>
      <c r="M150" s="310" t="str">
        <f t="shared" si="31"/>
        <v/>
      </c>
      <c r="N150" s="281">
        <f t="shared" si="35"/>
        <v>0</v>
      </c>
      <c r="O150" s="282"/>
    </row>
    <row r="151" spans="1:15" ht="18.75" customHeight="1" x14ac:dyDescent="0.15">
      <c r="A151" s="223"/>
      <c r="B151" s="273"/>
      <c r="C151" s="458"/>
      <c r="D151" s="391"/>
      <c r="E151" s="392"/>
      <c r="F151" s="410"/>
      <c r="G151" s="274"/>
      <c r="H151" s="275"/>
      <c r="I151" s="276"/>
      <c r="J151" s="540">
        <f t="shared" si="32"/>
        <v>0</v>
      </c>
      <c r="K151" s="278"/>
      <c r="L151" s="542">
        <f t="shared" si="34"/>
        <v>0</v>
      </c>
      <c r="M151" s="310" t="str">
        <f t="shared" si="31"/>
        <v/>
      </c>
      <c r="N151" s="281">
        <f t="shared" si="35"/>
        <v>0</v>
      </c>
      <c r="O151" s="282"/>
    </row>
    <row r="152" spans="1:15" ht="18.75" customHeight="1" x14ac:dyDescent="0.15">
      <c r="A152" s="223"/>
      <c r="B152" s="273"/>
      <c r="C152" s="458"/>
      <c r="D152" s="391"/>
      <c r="E152" s="392"/>
      <c r="F152" s="410"/>
      <c r="G152" s="274"/>
      <c r="H152" s="275"/>
      <c r="I152" s="276"/>
      <c r="J152" s="540">
        <f t="shared" si="32"/>
        <v>0</v>
      </c>
      <c r="K152" s="278"/>
      <c r="L152" s="542">
        <f t="shared" si="34"/>
        <v>0</v>
      </c>
      <c r="M152" s="310" t="str">
        <f t="shared" ref="M152" si="36">IF(I152-K152=0,"",I152-K152)</f>
        <v/>
      </c>
      <c r="N152" s="281">
        <f t="shared" ref="N152" si="37">J152-L152</f>
        <v>0</v>
      </c>
      <c r="O152" s="282"/>
    </row>
    <row r="153" spans="1:15" ht="18.75" customHeight="1" x14ac:dyDescent="0.15">
      <c r="A153" s="223"/>
      <c r="B153" s="273"/>
      <c r="C153" s="458"/>
      <c r="D153" s="391"/>
      <c r="E153" s="392"/>
      <c r="F153" s="410"/>
      <c r="G153" s="274"/>
      <c r="H153" s="275"/>
      <c r="I153" s="276"/>
      <c r="J153" s="540">
        <f t="shared" si="32"/>
        <v>0</v>
      </c>
      <c r="K153" s="278"/>
      <c r="L153" s="542">
        <f t="shared" si="34"/>
        <v>0</v>
      </c>
      <c r="M153" s="310" t="str">
        <f t="shared" si="31"/>
        <v/>
      </c>
      <c r="N153" s="281">
        <f t="shared" si="35"/>
        <v>0</v>
      </c>
      <c r="O153" s="282"/>
    </row>
    <row r="154" spans="1:15" ht="18.75" customHeight="1" x14ac:dyDescent="0.15">
      <c r="A154" s="223"/>
      <c r="B154" s="273"/>
      <c r="C154" s="458"/>
      <c r="D154" s="391"/>
      <c r="E154" s="392"/>
      <c r="F154" s="410"/>
      <c r="G154" s="274"/>
      <c r="H154" s="275"/>
      <c r="I154" s="276"/>
      <c r="J154" s="540">
        <f t="shared" si="32"/>
        <v>0</v>
      </c>
      <c r="K154" s="278"/>
      <c r="L154" s="542">
        <f t="shared" si="34"/>
        <v>0</v>
      </c>
      <c r="M154" s="310" t="str">
        <f t="shared" si="31"/>
        <v/>
      </c>
      <c r="N154" s="281">
        <f t="shared" si="35"/>
        <v>0</v>
      </c>
      <c r="O154" s="282"/>
    </row>
    <row r="155" spans="1:15" ht="18.75" customHeight="1" x14ac:dyDescent="0.15">
      <c r="A155" s="223"/>
      <c r="B155" s="273"/>
      <c r="C155" s="458"/>
      <c r="D155" s="391"/>
      <c r="E155" s="392"/>
      <c r="F155" s="410"/>
      <c r="G155" s="274"/>
      <c r="H155" s="275"/>
      <c r="I155" s="276"/>
      <c r="J155" s="540">
        <f t="shared" si="32"/>
        <v>0</v>
      </c>
      <c r="K155" s="278"/>
      <c r="L155" s="542">
        <f t="shared" si="34"/>
        <v>0</v>
      </c>
      <c r="M155" s="310" t="str">
        <f t="shared" si="31"/>
        <v/>
      </c>
      <c r="N155" s="281">
        <f>J155-L155</f>
        <v>0</v>
      </c>
      <c r="O155" s="282"/>
    </row>
    <row r="156" spans="1:15" ht="18.75" customHeight="1" x14ac:dyDescent="0.15">
      <c r="A156" s="223"/>
      <c r="B156" s="273"/>
      <c r="C156" s="458"/>
      <c r="D156" s="391"/>
      <c r="E156" s="392"/>
      <c r="F156" s="410"/>
      <c r="G156" s="274"/>
      <c r="H156" s="275"/>
      <c r="I156" s="276"/>
      <c r="J156" s="540">
        <f t="shared" si="32"/>
        <v>0</v>
      </c>
      <c r="K156" s="278"/>
      <c r="L156" s="542">
        <f t="shared" si="34"/>
        <v>0</v>
      </c>
      <c r="M156" s="310" t="str">
        <f t="shared" si="31"/>
        <v/>
      </c>
      <c r="N156" s="281">
        <f t="shared" ref="N156" si="38">J156-L156</f>
        <v>0</v>
      </c>
      <c r="O156" s="282"/>
    </row>
    <row r="157" spans="1:15" ht="18.75" customHeight="1" x14ac:dyDescent="0.15">
      <c r="A157" s="223"/>
      <c r="B157" s="273"/>
      <c r="C157" s="458"/>
      <c r="D157" s="391"/>
      <c r="E157" s="392"/>
      <c r="F157" s="410"/>
      <c r="G157" s="274"/>
      <c r="H157" s="275"/>
      <c r="I157" s="276"/>
      <c r="J157" s="540">
        <f t="shared" si="32"/>
        <v>0</v>
      </c>
      <c r="K157" s="278"/>
      <c r="L157" s="542">
        <f t="shared" si="34"/>
        <v>0</v>
      </c>
      <c r="M157" s="310" t="str">
        <f t="shared" si="31"/>
        <v/>
      </c>
      <c r="N157" s="281">
        <f>J157-L157</f>
        <v>0</v>
      </c>
      <c r="O157" s="282"/>
    </row>
    <row r="158" spans="1:15" ht="18.75" customHeight="1" x14ac:dyDescent="0.15">
      <c r="A158" s="223"/>
      <c r="B158" s="273"/>
      <c r="C158" s="458"/>
      <c r="D158" s="391"/>
      <c r="E158" s="392"/>
      <c r="F158" s="410"/>
      <c r="G158" s="274"/>
      <c r="H158" s="275"/>
      <c r="I158" s="276"/>
      <c r="J158" s="540">
        <f t="shared" si="32"/>
        <v>0</v>
      </c>
      <c r="K158" s="278"/>
      <c r="L158" s="542">
        <f t="shared" si="34"/>
        <v>0</v>
      </c>
      <c r="M158" s="310" t="str">
        <f t="shared" si="31"/>
        <v/>
      </c>
      <c r="N158" s="281">
        <f t="shared" ref="N158:N160" si="39">J158-L158</f>
        <v>0</v>
      </c>
      <c r="O158" s="282"/>
    </row>
    <row r="159" spans="1:15" ht="18.75" customHeight="1" x14ac:dyDescent="0.15">
      <c r="A159" s="223"/>
      <c r="B159" s="273"/>
      <c r="C159" s="458"/>
      <c r="D159" s="391"/>
      <c r="E159" s="392"/>
      <c r="F159" s="410"/>
      <c r="G159" s="274"/>
      <c r="H159" s="275"/>
      <c r="I159" s="276"/>
      <c r="J159" s="540">
        <f t="shared" si="32"/>
        <v>0</v>
      </c>
      <c r="K159" s="278"/>
      <c r="L159" s="542">
        <f t="shared" si="34"/>
        <v>0</v>
      </c>
      <c r="M159" s="310" t="str">
        <f t="shared" si="31"/>
        <v/>
      </c>
      <c r="N159" s="281">
        <f t="shared" si="39"/>
        <v>0</v>
      </c>
      <c r="O159" s="282"/>
    </row>
    <row r="160" spans="1:15" ht="18.75" customHeight="1" x14ac:dyDescent="0.15">
      <c r="A160" s="223"/>
      <c r="B160" s="273"/>
      <c r="C160" s="458"/>
      <c r="D160" s="391"/>
      <c r="E160" s="392"/>
      <c r="F160" s="410"/>
      <c r="G160" s="274"/>
      <c r="H160" s="275"/>
      <c r="I160" s="276"/>
      <c r="J160" s="540">
        <f t="shared" si="32"/>
        <v>0</v>
      </c>
      <c r="K160" s="278"/>
      <c r="L160" s="542">
        <f t="shared" si="34"/>
        <v>0</v>
      </c>
      <c r="M160" s="310" t="str">
        <f t="shared" si="31"/>
        <v/>
      </c>
      <c r="N160" s="281">
        <f t="shared" si="39"/>
        <v>0</v>
      </c>
      <c r="O160" s="282"/>
    </row>
    <row r="161" spans="1:15" ht="18.75" customHeight="1" x14ac:dyDescent="0.15">
      <c r="A161" s="223"/>
      <c r="B161" s="273"/>
      <c r="C161" s="458"/>
      <c r="D161" s="391"/>
      <c r="E161" s="392"/>
      <c r="F161" s="410"/>
      <c r="G161" s="274"/>
      <c r="H161" s="275"/>
      <c r="I161" s="276"/>
      <c r="J161" s="540">
        <f t="shared" si="32"/>
        <v>0</v>
      </c>
      <c r="K161" s="278"/>
      <c r="L161" s="542">
        <f t="shared" si="34"/>
        <v>0</v>
      </c>
      <c r="M161" s="310" t="str">
        <f t="shared" si="31"/>
        <v/>
      </c>
      <c r="N161" s="281">
        <f>J161-L161</f>
        <v>0</v>
      </c>
      <c r="O161" s="282"/>
    </row>
    <row r="162" spans="1:15" ht="18.75" customHeight="1" thickBot="1" x14ac:dyDescent="0.2">
      <c r="A162" s="223"/>
      <c r="B162" s="394"/>
      <c r="C162" s="443"/>
      <c r="D162" s="444"/>
      <c r="E162" s="445"/>
      <c r="F162" s="446"/>
      <c r="G162" s="447"/>
      <c r="H162" s="773"/>
      <c r="I162" s="766"/>
      <c r="J162" s="525">
        <f t="shared" si="32"/>
        <v>0</v>
      </c>
      <c r="K162" s="767"/>
      <c r="L162" s="527">
        <f t="shared" si="34"/>
        <v>0</v>
      </c>
      <c r="M162" s="768" t="str">
        <f t="shared" si="31"/>
        <v/>
      </c>
      <c r="N162" s="451">
        <f t="shared" ref="N162" si="40">J162-L162</f>
        <v>0</v>
      </c>
      <c r="O162" s="239"/>
    </row>
    <row r="163" spans="1:15" ht="18.75" customHeight="1" x14ac:dyDescent="0.15">
      <c r="A163" s="223"/>
      <c r="B163" s="283"/>
      <c r="C163" s="442" t="s">
        <v>865</v>
      </c>
      <c r="D163" s="425" t="s">
        <v>912</v>
      </c>
      <c r="E163" s="426" t="s">
        <v>828</v>
      </c>
      <c r="F163" s="427"/>
      <c r="G163" s="387"/>
      <c r="H163" s="774"/>
      <c r="I163" s="628"/>
      <c r="J163" s="769">
        <f>SUMIFS(J143:J162,B143:B162,"設備")</f>
        <v>0</v>
      </c>
      <c r="K163" s="629"/>
      <c r="L163" s="770">
        <f>SUMIFS(L143:L162,B143:B162,"設備")</f>
        <v>0</v>
      </c>
      <c r="M163" s="630"/>
      <c r="N163" s="430">
        <f t="shared" ref="N163:N168" si="41">J163-L163</f>
        <v>0</v>
      </c>
      <c r="O163" s="293"/>
    </row>
    <row r="164" spans="1:15" ht="18.75" customHeight="1" x14ac:dyDescent="0.15">
      <c r="A164" s="223"/>
      <c r="B164" s="273"/>
      <c r="C164" s="437" t="s">
        <v>865</v>
      </c>
      <c r="D164" s="393" t="s">
        <v>913</v>
      </c>
      <c r="E164" s="315" t="s">
        <v>828</v>
      </c>
      <c r="F164" s="409"/>
      <c r="G164" s="306"/>
      <c r="H164" s="775"/>
      <c r="I164" s="540"/>
      <c r="J164" s="569">
        <f>SUMIFS(J143:J162,B143:B162,"工事")</f>
        <v>0</v>
      </c>
      <c r="K164" s="542"/>
      <c r="L164" s="570">
        <f>SUMIFS(L143:L162,B143:B162,"工事")</f>
        <v>0</v>
      </c>
      <c r="M164" s="571"/>
      <c r="N164" s="311">
        <f t="shared" si="41"/>
        <v>0</v>
      </c>
      <c r="O164" s="282"/>
    </row>
    <row r="165" spans="1:15" ht="18.75" customHeight="1" thickBot="1" x14ac:dyDescent="0.2">
      <c r="A165" s="223"/>
      <c r="B165" s="431"/>
      <c r="C165" s="452"/>
      <c r="D165" s="453" t="s">
        <v>865</v>
      </c>
      <c r="E165" s="454" t="s">
        <v>856</v>
      </c>
      <c r="F165" s="455"/>
      <c r="G165" s="456"/>
      <c r="H165" s="457"/>
      <c r="I165" s="432"/>
      <c r="J165" s="439">
        <f>J163+J164</f>
        <v>0</v>
      </c>
      <c r="K165" s="433"/>
      <c r="L165" s="440">
        <f>L163+L164</f>
        <v>0</v>
      </c>
      <c r="M165" s="434"/>
      <c r="N165" s="441">
        <f t="shared" si="41"/>
        <v>0</v>
      </c>
      <c r="O165" s="435"/>
    </row>
    <row r="166" spans="1:15" ht="18.75" customHeight="1" thickTop="1" x14ac:dyDescent="0.15">
      <c r="A166" s="223"/>
      <c r="B166" s="283"/>
      <c r="C166" s="424" t="s">
        <v>721</v>
      </c>
      <c r="D166" s="425" t="s">
        <v>823</v>
      </c>
      <c r="E166" s="426" t="s">
        <v>825</v>
      </c>
      <c r="F166" s="427"/>
      <c r="G166" s="387"/>
      <c r="H166" s="388"/>
      <c r="I166" s="288"/>
      <c r="J166" s="428">
        <f>SUMIFS(J119:J165,D119:D165,"設備費2")</f>
        <v>0</v>
      </c>
      <c r="K166" s="290"/>
      <c r="L166" s="429">
        <f>SUMIFS(L119:L165,D119:D165,"設備費2")</f>
        <v>0</v>
      </c>
      <c r="M166" s="389"/>
      <c r="N166" s="430">
        <f t="shared" si="41"/>
        <v>0</v>
      </c>
      <c r="O166" s="293"/>
    </row>
    <row r="167" spans="1:15" ht="18.75" customHeight="1" x14ac:dyDescent="0.15">
      <c r="A167" s="223"/>
      <c r="B167" s="273"/>
      <c r="C167" s="313" t="s">
        <v>721</v>
      </c>
      <c r="D167" s="393" t="s">
        <v>829</v>
      </c>
      <c r="E167" s="315" t="s">
        <v>825</v>
      </c>
      <c r="F167" s="409"/>
      <c r="G167" s="306"/>
      <c r="H167" s="307"/>
      <c r="I167" s="277"/>
      <c r="J167" s="308">
        <f>SUMIFS(J119:J165,D119:D165,"工事費2")</f>
        <v>0</v>
      </c>
      <c r="K167" s="279"/>
      <c r="L167" s="309">
        <f>SUMIFS(L119:L165,D119:D165,"工事費2")</f>
        <v>0</v>
      </c>
      <c r="M167" s="310"/>
      <c r="N167" s="311">
        <f t="shared" si="41"/>
        <v>0</v>
      </c>
      <c r="O167" s="282"/>
    </row>
    <row r="168" spans="1:15" ht="18.75" customHeight="1" thickBot="1" x14ac:dyDescent="0.2">
      <c r="A168" s="223"/>
      <c r="B168" s="431"/>
      <c r="C168" s="452"/>
      <c r="D168" s="459" t="s">
        <v>830</v>
      </c>
      <c r="E168" s="454" t="s">
        <v>825</v>
      </c>
      <c r="F168" s="455"/>
      <c r="G168" s="456"/>
      <c r="H168" s="457"/>
      <c r="I168" s="432"/>
      <c r="J168" s="439">
        <f>J166+J167</f>
        <v>0</v>
      </c>
      <c r="K168" s="433"/>
      <c r="L168" s="440">
        <f>L166+L167</f>
        <v>0</v>
      </c>
      <c r="M168" s="434"/>
      <c r="N168" s="441">
        <f t="shared" si="41"/>
        <v>0</v>
      </c>
      <c r="O168" s="435"/>
    </row>
    <row r="169" spans="1:15" ht="18.75" customHeight="1" thickTop="1" x14ac:dyDescent="0.15">
      <c r="A169" s="223"/>
      <c r="B169" s="273"/>
      <c r="C169" s="3140" t="s">
        <v>868</v>
      </c>
      <c r="D169" s="3141"/>
      <c r="E169" s="3142"/>
      <c r="F169" s="410"/>
      <c r="G169" s="274"/>
      <c r="H169" s="275"/>
      <c r="I169" s="277"/>
      <c r="J169" s="277"/>
      <c r="K169" s="278"/>
      <c r="L169" s="279"/>
      <c r="M169" s="310"/>
      <c r="N169" s="281"/>
      <c r="O169" s="282"/>
    </row>
    <row r="170" spans="1:15" ht="18.75" customHeight="1" x14ac:dyDescent="0.15">
      <c r="A170" s="223"/>
      <c r="B170" s="273"/>
      <c r="C170" s="3143" t="s">
        <v>869</v>
      </c>
      <c r="D170" s="3144"/>
      <c r="E170" s="3145"/>
      <c r="F170" s="410"/>
      <c r="G170" s="274"/>
      <c r="H170" s="275"/>
      <c r="I170" s="276"/>
      <c r="J170" s="277"/>
      <c r="K170" s="278"/>
      <c r="L170" s="279"/>
      <c r="M170" s="310" t="str">
        <f t="shared" ref="M170:M190" si="42">IF(I170-K170=0,"",I170-K170)</f>
        <v/>
      </c>
      <c r="N170" s="281"/>
      <c r="O170" s="282"/>
    </row>
    <row r="171" spans="1:15" ht="18.75" customHeight="1" x14ac:dyDescent="0.15">
      <c r="A171" s="223"/>
      <c r="B171" s="273" t="s">
        <v>839</v>
      </c>
      <c r="C171" s="458"/>
      <c r="D171" s="1253"/>
      <c r="E171" s="392"/>
      <c r="F171" s="410"/>
      <c r="G171" s="274"/>
      <c r="H171" s="275"/>
      <c r="I171" s="276"/>
      <c r="J171" s="277">
        <f t="shared" ref="J171:J190" si="43">ROUNDDOWN(H171*I171, 0)</f>
        <v>0</v>
      </c>
      <c r="K171" s="278"/>
      <c r="L171" s="279">
        <f t="shared" ref="L171:L190" si="44">ROUNDDOWN(H171*K171, 0)</f>
        <v>0</v>
      </c>
      <c r="M171" s="310" t="str">
        <f t="shared" si="42"/>
        <v/>
      </c>
      <c r="N171" s="281">
        <f>J171-L171</f>
        <v>0</v>
      </c>
      <c r="O171" s="282"/>
    </row>
    <row r="172" spans="1:15" ht="18.75" customHeight="1" x14ac:dyDescent="0.15">
      <c r="A172" s="223"/>
      <c r="B172" s="273" t="s">
        <v>840</v>
      </c>
      <c r="C172" s="458"/>
      <c r="D172" s="391"/>
      <c r="E172" s="392"/>
      <c r="F172" s="410"/>
      <c r="G172" s="274"/>
      <c r="H172" s="275"/>
      <c r="I172" s="276"/>
      <c r="J172" s="540">
        <f t="shared" si="43"/>
        <v>0</v>
      </c>
      <c r="K172" s="278"/>
      <c r="L172" s="542">
        <f t="shared" si="44"/>
        <v>0</v>
      </c>
      <c r="M172" s="310" t="str">
        <f t="shared" si="42"/>
        <v/>
      </c>
      <c r="N172" s="281">
        <f t="shared" ref="N172:N185" si="45">J172-L172</f>
        <v>0</v>
      </c>
      <c r="O172" s="282"/>
    </row>
    <row r="173" spans="1:15" ht="18.75" customHeight="1" x14ac:dyDescent="0.15">
      <c r="A173" s="223"/>
      <c r="B173" s="273"/>
      <c r="C173" s="458"/>
      <c r="D173" s="391"/>
      <c r="E173" s="392"/>
      <c r="F173" s="410"/>
      <c r="G173" s="274"/>
      <c r="H173" s="275"/>
      <c r="I173" s="276"/>
      <c r="J173" s="540">
        <f t="shared" si="43"/>
        <v>0</v>
      </c>
      <c r="K173" s="278"/>
      <c r="L173" s="542">
        <f t="shared" si="44"/>
        <v>0</v>
      </c>
      <c r="M173" s="310" t="str">
        <f t="shared" ref="M173:M177" si="46">IF(I173-K173=0,"",I173-K173)</f>
        <v/>
      </c>
      <c r="N173" s="281">
        <f t="shared" ref="N173:N177" si="47">J173-L173</f>
        <v>0</v>
      </c>
      <c r="O173" s="282"/>
    </row>
    <row r="174" spans="1:15" ht="18.75" customHeight="1" x14ac:dyDescent="0.15">
      <c r="A174" s="223"/>
      <c r="B174" s="273"/>
      <c r="C174" s="458"/>
      <c r="D174" s="391"/>
      <c r="E174" s="392"/>
      <c r="F174" s="410"/>
      <c r="G174" s="274"/>
      <c r="H174" s="275"/>
      <c r="I174" s="276"/>
      <c r="J174" s="540">
        <f t="shared" si="43"/>
        <v>0</v>
      </c>
      <c r="K174" s="278"/>
      <c r="L174" s="542">
        <f t="shared" si="44"/>
        <v>0</v>
      </c>
      <c r="M174" s="310" t="str">
        <f t="shared" si="46"/>
        <v/>
      </c>
      <c r="N174" s="281">
        <f t="shared" si="47"/>
        <v>0</v>
      </c>
      <c r="O174" s="282"/>
    </row>
    <row r="175" spans="1:15" ht="18.75" customHeight="1" x14ac:dyDescent="0.15">
      <c r="A175" s="223"/>
      <c r="B175" s="273"/>
      <c r="C175" s="458"/>
      <c r="D175" s="391"/>
      <c r="E175" s="392"/>
      <c r="F175" s="410"/>
      <c r="G175" s="274"/>
      <c r="H175" s="275"/>
      <c r="I175" s="276"/>
      <c r="J175" s="540">
        <f t="shared" si="43"/>
        <v>0</v>
      </c>
      <c r="K175" s="278"/>
      <c r="L175" s="542">
        <f t="shared" si="44"/>
        <v>0</v>
      </c>
      <c r="M175" s="310" t="str">
        <f t="shared" si="46"/>
        <v/>
      </c>
      <c r="N175" s="281">
        <f t="shared" si="47"/>
        <v>0</v>
      </c>
      <c r="O175" s="282"/>
    </row>
    <row r="176" spans="1:15" ht="18.75" customHeight="1" x14ac:dyDescent="0.15">
      <c r="A176" s="223"/>
      <c r="B176" s="273"/>
      <c r="C176" s="458"/>
      <c r="D176" s="391"/>
      <c r="E176" s="392"/>
      <c r="F176" s="410"/>
      <c r="G176" s="274"/>
      <c r="H176" s="275"/>
      <c r="I176" s="276"/>
      <c r="J176" s="540">
        <f t="shared" si="43"/>
        <v>0</v>
      </c>
      <c r="K176" s="278"/>
      <c r="L176" s="542">
        <f t="shared" si="44"/>
        <v>0</v>
      </c>
      <c r="M176" s="310" t="str">
        <f t="shared" si="46"/>
        <v/>
      </c>
      <c r="N176" s="281">
        <f t="shared" si="47"/>
        <v>0</v>
      </c>
      <c r="O176" s="282"/>
    </row>
    <row r="177" spans="1:15" ht="18.75" customHeight="1" x14ac:dyDescent="0.15">
      <c r="A177" s="223"/>
      <c r="B177" s="273"/>
      <c r="C177" s="458"/>
      <c r="D177" s="391"/>
      <c r="E177" s="392"/>
      <c r="F177" s="410"/>
      <c r="G177" s="274"/>
      <c r="H177" s="275"/>
      <c r="I177" s="276"/>
      <c r="J177" s="540">
        <f t="shared" si="43"/>
        <v>0</v>
      </c>
      <c r="K177" s="278"/>
      <c r="L177" s="542">
        <f t="shared" si="44"/>
        <v>0</v>
      </c>
      <c r="M177" s="310" t="str">
        <f t="shared" si="46"/>
        <v/>
      </c>
      <c r="N177" s="281">
        <f t="shared" si="47"/>
        <v>0</v>
      </c>
      <c r="O177" s="282"/>
    </row>
    <row r="178" spans="1:15" ht="18.75" customHeight="1" x14ac:dyDescent="0.15">
      <c r="A178" s="223"/>
      <c r="B178" s="273"/>
      <c r="C178" s="458"/>
      <c r="D178" s="391"/>
      <c r="E178" s="392"/>
      <c r="F178" s="410"/>
      <c r="G178" s="274"/>
      <c r="H178" s="275"/>
      <c r="I178" s="276"/>
      <c r="J178" s="540">
        <f t="shared" si="43"/>
        <v>0</v>
      </c>
      <c r="K178" s="278"/>
      <c r="L178" s="542">
        <f t="shared" si="44"/>
        <v>0</v>
      </c>
      <c r="M178" s="310" t="str">
        <f t="shared" si="42"/>
        <v/>
      </c>
      <c r="N178" s="281">
        <f t="shared" si="45"/>
        <v>0</v>
      </c>
      <c r="O178" s="282"/>
    </row>
    <row r="179" spans="1:15" ht="18.75" customHeight="1" x14ac:dyDescent="0.15">
      <c r="A179" s="223"/>
      <c r="B179" s="273"/>
      <c r="C179" s="458"/>
      <c r="D179" s="391"/>
      <c r="E179" s="392"/>
      <c r="F179" s="410"/>
      <c r="G179" s="274"/>
      <c r="H179" s="275"/>
      <c r="I179" s="276"/>
      <c r="J179" s="540">
        <f t="shared" si="43"/>
        <v>0</v>
      </c>
      <c r="K179" s="278"/>
      <c r="L179" s="542">
        <f t="shared" si="44"/>
        <v>0</v>
      </c>
      <c r="M179" s="310" t="str">
        <f t="shared" si="42"/>
        <v/>
      </c>
      <c r="N179" s="281">
        <f t="shared" si="45"/>
        <v>0</v>
      </c>
      <c r="O179" s="282"/>
    </row>
    <row r="180" spans="1:15" ht="18.75" customHeight="1" x14ac:dyDescent="0.15">
      <c r="A180" s="223"/>
      <c r="B180" s="273"/>
      <c r="C180" s="458"/>
      <c r="D180" s="391"/>
      <c r="E180" s="392"/>
      <c r="F180" s="410"/>
      <c r="G180" s="274"/>
      <c r="H180" s="275"/>
      <c r="I180" s="276"/>
      <c r="J180" s="540">
        <f t="shared" si="43"/>
        <v>0</v>
      </c>
      <c r="K180" s="278"/>
      <c r="L180" s="542">
        <f t="shared" si="44"/>
        <v>0</v>
      </c>
      <c r="M180" s="310" t="str">
        <f t="shared" si="42"/>
        <v/>
      </c>
      <c r="N180" s="281">
        <f t="shared" si="45"/>
        <v>0</v>
      </c>
      <c r="O180" s="282"/>
    </row>
    <row r="181" spans="1:15" ht="18.75" customHeight="1" x14ac:dyDescent="0.15">
      <c r="A181" s="223"/>
      <c r="B181" s="273"/>
      <c r="C181" s="458"/>
      <c r="D181" s="391"/>
      <c r="E181" s="392"/>
      <c r="F181" s="410"/>
      <c r="G181" s="274"/>
      <c r="H181" s="275"/>
      <c r="I181" s="276"/>
      <c r="J181" s="540">
        <f t="shared" si="43"/>
        <v>0</v>
      </c>
      <c r="K181" s="278"/>
      <c r="L181" s="542">
        <f t="shared" si="44"/>
        <v>0</v>
      </c>
      <c r="M181" s="310" t="str">
        <f t="shared" si="42"/>
        <v/>
      </c>
      <c r="N181" s="281">
        <f t="shared" si="45"/>
        <v>0</v>
      </c>
      <c r="O181" s="282"/>
    </row>
    <row r="182" spans="1:15" ht="18.75" customHeight="1" x14ac:dyDescent="0.15">
      <c r="A182" s="223"/>
      <c r="B182" s="273"/>
      <c r="C182" s="458"/>
      <c r="D182" s="391"/>
      <c r="E182" s="392"/>
      <c r="F182" s="410"/>
      <c r="G182" s="274"/>
      <c r="H182" s="275"/>
      <c r="I182" s="276"/>
      <c r="J182" s="540">
        <f t="shared" si="43"/>
        <v>0</v>
      </c>
      <c r="K182" s="278"/>
      <c r="L182" s="542">
        <f t="shared" si="44"/>
        <v>0</v>
      </c>
      <c r="M182" s="310" t="str">
        <f t="shared" si="42"/>
        <v/>
      </c>
      <c r="N182" s="281">
        <f t="shared" si="45"/>
        <v>0</v>
      </c>
      <c r="O182" s="282"/>
    </row>
    <row r="183" spans="1:15" ht="18.75" customHeight="1" x14ac:dyDescent="0.15">
      <c r="A183" s="223"/>
      <c r="B183" s="273"/>
      <c r="C183" s="458"/>
      <c r="D183" s="391"/>
      <c r="E183" s="392"/>
      <c r="F183" s="410"/>
      <c r="G183" s="274"/>
      <c r="H183" s="275"/>
      <c r="I183" s="276"/>
      <c r="J183" s="540">
        <f t="shared" si="43"/>
        <v>0</v>
      </c>
      <c r="K183" s="278"/>
      <c r="L183" s="542">
        <f t="shared" si="44"/>
        <v>0</v>
      </c>
      <c r="M183" s="310" t="str">
        <f t="shared" si="42"/>
        <v/>
      </c>
      <c r="N183" s="281">
        <f t="shared" si="45"/>
        <v>0</v>
      </c>
      <c r="O183" s="282"/>
    </row>
    <row r="184" spans="1:15" ht="18.75" customHeight="1" x14ac:dyDescent="0.15">
      <c r="A184" s="223"/>
      <c r="B184" s="273"/>
      <c r="C184" s="458"/>
      <c r="D184" s="391"/>
      <c r="E184" s="392"/>
      <c r="F184" s="410"/>
      <c r="G184" s="274"/>
      <c r="H184" s="275"/>
      <c r="I184" s="276"/>
      <c r="J184" s="540">
        <f t="shared" si="43"/>
        <v>0</v>
      </c>
      <c r="K184" s="278"/>
      <c r="L184" s="542">
        <f t="shared" si="44"/>
        <v>0</v>
      </c>
      <c r="M184" s="310" t="str">
        <f t="shared" si="42"/>
        <v/>
      </c>
      <c r="N184" s="281">
        <f t="shared" si="45"/>
        <v>0</v>
      </c>
      <c r="O184" s="282"/>
    </row>
    <row r="185" spans="1:15" ht="18.75" customHeight="1" x14ac:dyDescent="0.15">
      <c r="A185" s="223"/>
      <c r="B185" s="273"/>
      <c r="C185" s="458"/>
      <c r="D185" s="391"/>
      <c r="E185" s="392"/>
      <c r="F185" s="410"/>
      <c r="G185" s="274"/>
      <c r="H185" s="275"/>
      <c r="I185" s="276"/>
      <c r="J185" s="540">
        <f t="shared" si="43"/>
        <v>0</v>
      </c>
      <c r="K185" s="278"/>
      <c r="L185" s="542">
        <f t="shared" si="44"/>
        <v>0</v>
      </c>
      <c r="M185" s="310" t="str">
        <f t="shared" si="42"/>
        <v/>
      </c>
      <c r="N185" s="281">
        <f t="shared" si="45"/>
        <v>0</v>
      </c>
      <c r="O185" s="282"/>
    </row>
    <row r="186" spans="1:15" ht="18.75" customHeight="1" x14ac:dyDescent="0.15">
      <c r="A186" s="223"/>
      <c r="B186" s="273"/>
      <c r="C186" s="458"/>
      <c r="D186" s="391"/>
      <c r="E186" s="392"/>
      <c r="F186" s="410"/>
      <c r="G186" s="274"/>
      <c r="H186" s="275"/>
      <c r="I186" s="276"/>
      <c r="J186" s="540">
        <f t="shared" si="43"/>
        <v>0</v>
      </c>
      <c r="K186" s="278"/>
      <c r="L186" s="542">
        <f t="shared" si="44"/>
        <v>0</v>
      </c>
      <c r="M186" s="310" t="str">
        <f t="shared" si="42"/>
        <v/>
      </c>
      <c r="N186" s="281">
        <f>J186-L186</f>
        <v>0</v>
      </c>
      <c r="O186" s="282"/>
    </row>
    <row r="187" spans="1:15" ht="18.75" customHeight="1" x14ac:dyDescent="0.15">
      <c r="A187" s="223"/>
      <c r="B187" s="273"/>
      <c r="C187" s="458"/>
      <c r="D187" s="391"/>
      <c r="E187" s="392"/>
      <c r="F187" s="410"/>
      <c r="G187" s="274"/>
      <c r="H187" s="275"/>
      <c r="I187" s="276"/>
      <c r="J187" s="540">
        <f t="shared" si="43"/>
        <v>0</v>
      </c>
      <c r="K187" s="278"/>
      <c r="L187" s="542">
        <f t="shared" si="44"/>
        <v>0</v>
      </c>
      <c r="M187" s="310" t="str">
        <f t="shared" si="42"/>
        <v/>
      </c>
      <c r="N187" s="281">
        <f t="shared" ref="N187:N190" si="48">J187-L187</f>
        <v>0</v>
      </c>
      <c r="O187" s="282"/>
    </row>
    <row r="188" spans="1:15" ht="18.75" customHeight="1" x14ac:dyDescent="0.15">
      <c r="A188" s="223"/>
      <c r="B188" s="273"/>
      <c r="C188" s="458"/>
      <c r="D188" s="391"/>
      <c r="E188" s="392"/>
      <c r="F188" s="410"/>
      <c r="G188" s="274"/>
      <c r="H188" s="275"/>
      <c r="I188" s="276"/>
      <c r="J188" s="540">
        <f t="shared" si="43"/>
        <v>0</v>
      </c>
      <c r="K188" s="278"/>
      <c r="L188" s="542">
        <f t="shared" si="44"/>
        <v>0</v>
      </c>
      <c r="M188" s="310" t="str">
        <f t="shared" si="42"/>
        <v/>
      </c>
      <c r="N188" s="281">
        <f t="shared" si="48"/>
        <v>0</v>
      </c>
      <c r="O188" s="282"/>
    </row>
    <row r="189" spans="1:15" ht="18.75" customHeight="1" x14ac:dyDescent="0.15">
      <c r="A189" s="223"/>
      <c r="B189" s="273"/>
      <c r="C189" s="458"/>
      <c r="D189" s="391"/>
      <c r="E189" s="392"/>
      <c r="F189" s="410"/>
      <c r="G189" s="274"/>
      <c r="H189" s="275"/>
      <c r="I189" s="276"/>
      <c r="J189" s="540">
        <f>ROUNDDOWN(H189*I189, 0)</f>
        <v>0</v>
      </c>
      <c r="K189" s="278"/>
      <c r="L189" s="542">
        <f t="shared" si="44"/>
        <v>0</v>
      </c>
      <c r="M189" s="310" t="str">
        <f t="shared" si="42"/>
        <v/>
      </c>
      <c r="N189" s="281">
        <f t="shared" si="48"/>
        <v>0</v>
      </c>
      <c r="O189" s="282"/>
    </row>
    <row r="190" spans="1:15" ht="18.75" customHeight="1" thickBot="1" x14ac:dyDescent="0.2">
      <c r="A190" s="223"/>
      <c r="B190" s="394"/>
      <c r="C190" s="443"/>
      <c r="D190" s="444"/>
      <c r="E190" s="445"/>
      <c r="F190" s="446"/>
      <c r="G190" s="447"/>
      <c r="H190" s="448"/>
      <c r="I190" s="766"/>
      <c r="J190" s="525">
        <f t="shared" si="43"/>
        <v>0</v>
      </c>
      <c r="K190" s="767"/>
      <c r="L190" s="527">
        <f t="shared" si="44"/>
        <v>0</v>
      </c>
      <c r="M190" s="768" t="str">
        <f t="shared" si="42"/>
        <v/>
      </c>
      <c r="N190" s="771">
        <f t="shared" si="48"/>
        <v>0</v>
      </c>
      <c r="O190" s="239"/>
    </row>
    <row r="191" spans="1:15" ht="18.75" customHeight="1" x14ac:dyDescent="0.15">
      <c r="A191" s="223"/>
      <c r="B191" s="283"/>
      <c r="C191" s="442" t="s">
        <v>870</v>
      </c>
      <c r="D191" s="425" t="s">
        <v>914</v>
      </c>
      <c r="E191" s="426" t="s">
        <v>828</v>
      </c>
      <c r="F191" s="427"/>
      <c r="G191" s="387"/>
      <c r="H191" s="388"/>
      <c r="I191" s="628"/>
      <c r="J191" s="769">
        <f>SUMIFS(J171:J190,B171:B190,"設備")</f>
        <v>0</v>
      </c>
      <c r="K191" s="629"/>
      <c r="L191" s="770">
        <f>SUMIFS(L171:L190,B171:B190,"設備")</f>
        <v>0</v>
      </c>
      <c r="M191" s="630"/>
      <c r="N191" s="772">
        <f>J191-L191</f>
        <v>0</v>
      </c>
      <c r="O191" s="293"/>
    </row>
    <row r="192" spans="1:15" ht="18.75" customHeight="1" x14ac:dyDescent="0.15">
      <c r="A192" s="223"/>
      <c r="B192" s="273"/>
      <c r="C192" s="442" t="s">
        <v>870</v>
      </c>
      <c r="D192" s="393" t="s">
        <v>915</v>
      </c>
      <c r="E192" s="315" t="s">
        <v>828</v>
      </c>
      <c r="F192" s="409"/>
      <c r="G192" s="306"/>
      <c r="H192" s="307"/>
      <c r="I192" s="540"/>
      <c r="J192" s="569">
        <f>SUMIFS(J171:J190,B171:B190,"工事")</f>
        <v>0</v>
      </c>
      <c r="K192" s="542"/>
      <c r="L192" s="570">
        <f>SUMIFS(L171:L190,B171:B190,"工事")</f>
        <v>0</v>
      </c>
      <c r="M192" s="571"/>
      <c r="N192" s="572">
        <f>J192-L192</f>
        <v>0</v>
      </c>
      <c r="O192" s="282"/>
    </row>
    <row r="193" spans="1:15" ht="18.75" customHeight="1" thickBot="1" x14ac:dyDescent="0.2">
      <c r="A193" s="223"/>
      <c r="B193" s="394"/>
      <c r="C193" s="374"/>
      <c r="D193" s="438" t="s">
        <v>870</v>
      </c>
      <c r="E193" s="395" t="s">
        <v>856</v>
      </c>
      <c r="F193" s="436"/>
      <c r="G193" s="375"/>
      <c r="H193" s="376"/>
      <c r="I193" s="639"/>
      <c r="J193" s="640">
        <f>J191+J192</f>
        <v>0</v>
      </c>
      <c r="K193" s="641"/>
      <c r="L193" s="642">
        <f>L191+L192</f>
        <v>0</v>
      </c>
      <c r="M193" s="643"/>
      <c r="N193" s="644">
        <f>J193-L193</f>
        <v>0</v>
      </c>
      <c r="O193" s="239"/>
    </row>
    <row r="194" spans="1:15" ht="18.75" customHeight="1" x14ac:dyDescent="0.15">
      <c r="A194" s="223"/>
      <c r="B194" s="273"/>
      <c r="C194" s="3146" t="s">
        <v>871</v>
      </c>
      <c r="D194" s="3147"/>
      <c r="E194" s="3148"/>
      <c r="F194" s="410"/>
      <c r="G194" s="274"/>
      <c r="H194" s="275"/>
      <c r="I194" s="276"/>
      <c r="J194" s="288"/>
      <c r="K194" s="396"/>
      <c r="L194" s="368"/>
      <c r="M194" s="389" t="str">
        <f t="shared" ref="M194:M214" si="49">IF(I194-K194=0,"",I194-K194)</f>
        <v/>
      </c>
      <c r="N194" s="292"/>
      <c r="O194" s="282"/>
    </row>
    <row r="195" spans="1:15" ht="18.75" customHeight="1" x14ac:dyDescent="0.15">
      <c r="A195" s="223"/>
      <c r="B195" s="273" t="s">
        <v>840</v>
      </c>
      <c r="C195" s="458"/>
      <c r="D195" s="1253"/>
      <c r="E195" s="1256"/>
      <c r="F195" s="410"/>
      <c r="G195" s="274"/>
      <c r="H195" s="275"/>
      <c r="I195" s="276"/>
      <c r="J195" s="277">
        <f t="shared" ref="J195:J214" si="50">ROUNDDOWN(H195*I195, 0)</f>
        <v>0</v>
      </c>
      <c r="K195" s="278"/>
      <c r="L195" s="279">
        <f t="shared" ref="L195:L214" si="51">ROUNDDOWN(H195*K195, 0)</f>
        <v>0</v>
      </c>
      <c r="M195" s="310" t="str">
        <f t="shared" si="49"/>
        <v/>
      </c>
      <c r="N195" s="281">
        <f t="shared" ref="N195" si="52">J195-L195</f>
        <v>0</v>
      </c>
      <c r="O195" s="282"/>
    </row>
    <row r="196" spans="1:15" ht="18.75" customHeight="1" x14ac:dyDescent="0.15">
      <c r="A196" s="223"/>
      <c r="B196" s="273"/>
      <c r="C196" s="458"/>
      <c r="D196" s="391"/>
      <c r="E196" s="392"/>
      <c r="F196" s="410"/>
      <c r="G196" s="274"/>
      <c r="H196" s="275"/>
      <c r="I196" s="276"/>
      <c r="J196" s="540">
        <f t="shared" si="50"/>
        <v>0</v>
      </c>
      <c r="K196" s="278"/>
      <c r="L196" s="542">
        <f t="shared" si="51"/>
        <v>0</v>
      </c>
      <c r="M196" s="310" t="str">
        <f t="shared" si="49"/>
        <v/>
      </c>
      <c r="N196" s="281">
        <f>J196-L196</f>
        <v>0</v>
      </c>
      <c r="O196" s="282"/>
    </row>
    <row r="197" spans="1:15" ht="18.75" customHeight="1" x14ac:dyDescent="0.15">
      <c r="A197" s="223"/>
      <c r="B197" s="273"/>
      <c r="C197" s="458"/>
      <c r="D197" s="391"/>
      <c r="E197" s="392"/>
      <c r="F197" s="410"/>
      <c r="G197" s="274"/>
      <c r="H197" s="275"/>
      <c r="I197" s="276"/>
      <c r="J197" s="540">
        <f t="shared" si="50"/>
        <v>0</v>
      </c>
      <c r="K197" s="278"/>
      <c r="L197" s="542">
        <f t="shared" si="51"/>
        <v>0</v>
      </c>
      <c r="M197" s="310" t="str">
        <f t="shared" si="49"/>
        <v/>
      </c>
      <c r="N197" s="281">
        <f t="shared" ref="N197:N206" si="53">J197-L197</f>
        <v>0</v>
      </c>
      <c r="O197" s="282"/>
    </row>
    <row r="198" spans="1:15" ht="18.75" customHeight="1" x14ac:dyDescent="0.15">
      <c r="A198" s="223"/>
      <c r="B198" s="273"/>
      <c r="C198" s="458"/>
      <c r="D198" s="391"/>
      <c r="E198" s="392"/>
      <c r="F198" s="410"/>
      <c r="G198" s="274"/>
      <c r="H198" s="275"/>
      <c r="I198" s="276"/>
      <c r="J198" s="540">
        <f t="shared" si="50"/>
        <v>0</v>
      </c>
      <c r="K198" s="278"/>
      <c r="L198" s="542">
        <f t="shared" si="51"/>
        <v>0</v>
      </c>
      <c r="M198" s="310" t="str">
        <f t="shared" si="49"/>
        <v/>
      </c>
      <c r="N198" s="281">
        <f t="shared" si="53"/>
        <v>0</v>
      </c>
      <c r="O198" s="282"/>
    </row>
    <row r="199" spans="1:15" ht="18.75" customHeight="1" x14ac:dyDescent="0.15">
      <c r="A199" s="223"/>
      <c r="B199" s="273"/>
      <c r="C199" s="458"/>
      <c r="D199" s="391"/>
      <c r="E199" s="392"/>
      <c r="F199" s="410"/>
      <c r="G199" s="274"/>
      <c r="H199" s="275"/>
      <c r="I199" s="276"/>
      <c r="J199" s="540">
        <f t="shared" si="50"/>
        <v>0</v>
      </c>
      <c r="K199" s="278"/>
      <c r="L199" s="542">
        <f t="shared" si="51"/>
        <v>0</v>
      </c>
      <c r="M199" s="310" t="str">
        <f t="shared" si="49"/>
        <v/>
      </c>
      <c r="N199" s="281">
        <f t="shared" si="53"/>
        <v>0</v>
      </c>
      <c r="O199" s="282"/>
    </row>
    <row r="200" spans="1:15" ht="18.75" customHeight="1" x14ac:dyDescent="0.15">
      <c r="A200" s="223"/>
      <c r="B200" s="273"/>
      <c r="C200" s="458"/>
      <c r="D200" s="391"/>
      <c r="E200" s="392"/>
      <c r="F200" s="410"/>
      <c r="G200" s="274"/>
      <c r="H200" s="275"/>
      <c r="I200" s="276"/>
      <c r="J200" s="540">
        <f t="shared" si="50"/>
        <v>0</v>
      </c>
      <c r="K200" s="278"/>
      <c r="L200" s="542">
        <f t="shared" si="51"/>
        <v>0</v>
      </c>
      <c r="M200" s="310" t="str">
        <f t="shared" si="49"/>
        <v/>
      </c>
      <c r="N200" s="281">
        <f t="shared" si="53"/>
        <v>0</v>
      </c>
      <c r="O200" s="282"/>
    </row>
    <row r="201" spans="1:15" ht="18.75" customHeight="1" x14ac:dyDescent="0.15">
      <c r="A201" s="223"/>
      <c r="B201" s="273"/>
      <c r="C201" s="458"/>
      <c r="D201" s="391"/>
      <c r="E201" s="392"/>
      <c r="F201" s="410"/>
      <c r="G201" s="274"/>
      <c r="H201" s="275"/>
      <c r="I201" s="276"/>
      <c r="J201" s="540">
        <f t="shared" si="50"/>
        <v>0</v>
      </c>
      <c r="K201" s="278"/>
      <c r="L201" s="542">
        <f t="shared" si="51"/>
        <v>0</v>
      </c>
      <c r="M201" s="310" t="str">
        <f t="shared" si="49"/>
        <v/>
      </c>
      <c r="N201" s="281">
        <f t="shared" si="53"/>
        <v>0</v>
      </c>
      <c r="O201" s="282"/>
    </row>
    <row r="202" spans="1:15" ht="18.75" customHeight="1" x14ac:dyDescent="0.15">
      <c r="A202" s="223"/>
      <c r="B202" s="273"/>
      <c r="C202" s="458"/>
      <c r="D202" s="391"/>
      <c r="E202" s="392"/>
      <c r="F202" s="410"/>
      <c r="G202" s="274"/>
      <c r="H202" s="275"/>
      <c r="I202" s="276"/>
      <c r="J202" s="540">
        <f t="shared" si="50"/>
        <v>0</v>
      </c>
      <c r="K202" s="278"/>
      <c r="L202" s="542">
        <f t="shared" si="51"/>
        <v>0</v>
      </c>
      <c r="M202" s="310" t="str">
        <f t="shared" si="49"/>
        <v/>
      </c>
      <c r="N202" s="281">
        <f t="shared" si="53"/>
        <v>0</v>
      </c>
      <c r="O202" s="282"/>
    </row>
    <row r="203" spans="1:15" ht="18.75" customHeight="1" x14ac:dyDescent="0.15">
      <c r="A203" s="223"/>
      <c r="B203" s="273"/>
      <c r="C203" s="458"/>
      <c r="D203" s="391"/>
      <c r="E203" s="392"/>
      <c r="F203" s="410"/>
      <c r="G203" s="274"/>
      <c r="H203" s="275"/>
      <c r="I203" s="276"/>
      <c r="J203" s="540">
        <f t="shared" si="50"/>
        <v>0</v>
      </c>
      <c r="K203" s="278"/>
      <c r="L203" s="542">
        <f t="shared" si="51"/>
        <v>0</v>
      </c>
      <c r="M203" s="310" t="str">
        <f t="shared" si="49"/>
        <v/>
      </c>
      <c r="N203" s="281">
        <f t="shared" si="53"/>
        <v>0</v>
      </c>
      <c r="O203" s="282"/>
    </row>
    <row r="204" spans="1:15" ht="18.75" customHeight="1" x14ac:dyDescent="0.15">
      <c r="A204" s="223"/>
      <c r="B204" s="273"/>
      <c r="C204" s="458"/>
      <c r="D204" s="391"/>
      <c r="E204" s="392"/>
      <c r="F204" s="410"/>
      <c r="G204" s="274"/>
      <c r="H204" s="275"/>
      <c r="I204" s="276"/>
      <c r="J204" s="540">
        <f t="shared" si="50"/>
        <v>0</v>
      </c>
      <c r="K204" s="278"/>
      <c r="L204" s="542">
        <f t="shared" si="51"/>
        <v>0</v>
      </c>
      <c r="M204" s="310" t="str">
        <f t="shared" ref="M204" si="54">IF(I204-K204=0,"",I204-K204)</f>
        <v/>
      </c>
      <c r="N204" s="281">
        <f t="shared" ref="N204" si="55">J204-L204</f>
        <v>0</v>
      </c>
      <c r="O204" s="282"/>
    </row>
    <row r="205" spans="1:15" ht="18.75" customHeight="1" x14ac:dyDescent="0.15">
      <c r="A205" s="223"/>
      <c r="B205" s="273"/>
      <c r="C205" s="458"/>
      <c r="D205" s="391"/>
      <c r="E205" s="392"/>
      <c r="F205" s="410"/>
      <c r="G205" s="274"/>
      <c r="H205" s="275"/>
      <c r="I205" s="276"/>
      <c r="J205" s="540">
        <f t="shared" si="50"/>
        <v>0</v>
      </c>
      <c r="K205" s="278"/>
      <c r="L205" s="542">
        <f t="shared" si="51"/>
        <v>0</v>
      </c>
      <c r="M205" s="310" t="str">
        <f t="shared" si="49"/>
        <v/>
      </c>
      <c r="N205" s="281">
        <f t="shared" si="53"/>
        <v>0</v>
      </c>
      <c r="O205" s="282"/>
    </row>
    <row r="206" spans="1:15" ht="18.75" customHeight="1" x14ac:dyDescent="0.15">
      <c r="A206" s="223"/>
      <c r="B206" s="273"/>
      <c r="C206" s="458"/>
      <c r="D206" s="391"/>
      <c r="E206" s="392"/>
      <c r="F206" s="410"/>
      <c r="G206" s="274"/>
      <c r="H206" s="275"/>
      <c r="I206" s="276"/>
      <c r="J206" s="540">
        <f t="shared" si="50"/>
        <v>0</v>
      </c>
      <c r="K206" s="278"/>
      <c r="L206" s="542">
        <f t="shared" si="51"/>
        <v>0</v>
      </c>
      <c r="M206" s="310" t="str">
        <f t="shared" si="49"/>
        <v/>
      </c>
      <c r="N206" s="281">
        <f t="shared" si="53"/>
        <v>0</v>
      </c>
      <c r="O206" s="282"/>
    </row>
    <row r="207" spans="1:15" ht="18.75" customHeight="1" x14ac:dyDescent="0.15">
      <c r="A207" s="223"/>
      <c r="B207" s="273"/>
      <c r="C207" s="458"/>
      <c r="D207" s="391"/>
      <c r="E207" s="392"/>
      <c r="F207" s="410"/>
      <c r="G207" s="274"/>
      <c r="H207" s="275"/>
      <c r="I207" s="276"/>
      <c r="J207" s="540">
        <f t="shared" si="50"/>
        <v>0</v>
      </c>
      <c r="K207" s="278"/>
      <c r="L207" s="542">
        <f t="shared" si="51"/>
        <v>0</v>
      </c>
      <c r="M207" s="310" t="str">
        <f t="shared" si="49"/>
        <v/>
      </c>
      <c r="N207" s="281">
        <f>J207-L207</f>
        <v>0</v>
      </c>
      <c r="O207" s="282"/>
    </row>
    <row r="208" spans="1:15" ht="18.75" customHeight="1" x14ac:dyDescent="0.15">
      <c r="A208" s="223"/>
      <c r="B208" s="273"/>
      <c r="C208" s="458"/>
      <c r="D208" s="391"/>
      <c r="E208" s="392"/>
      <c r="F208" s="410"/>
      <c r="G208" s="274"/>
      <c r="H208" s="275"/>
      <c r="I208" s="276"/>
      <c r="J208" s="540">
        <f t="shared" si="50"/>
        <v>0</v>
      </c>
      <c r="K208" s="278"/>
      <c r="L208" s="542">
        <f t="shared" si="51"/>
        <v>0</v>
      </c>
      <c r="M208" s="310" t="str">
        <f t="shared" si="49"/>
        <v/>
      </c>
      <c r="N208" s="281">
        <f t="shared" ref="N208" si="56">J208-L208</f>
        <v>0</v>
      </c>
      <c r="O208" s="282"/>
    </row>
    <row r="209" spans="1:15" ht="18.75" customHeight="1" x14ac:dyDescent="0.15">
      <c r="A209" s="223"/>
      <c r="B209" s="273"/>
      <c r="C209" s="458"/>
      <c r="D209" s="391"/>
      <c r="E209" s="392"/>
      <c r="F209" s="410"/>
      <c r="G209" s="274"/>
      <c r="H209" s="275"/>
      <c r="I209" s="276"/>
      <c r="J209" s="540">
        <f t="shared" si="50"/>
        <v>0</v>
      </c>
      <c r="K209" s="278"/>
      <c r="L209" s="542">
        <f t="shared" si="51"/>
        <v>0</v>
      </c>
      <c r="M209" s="310" t="str">
        <f t="shared" si="49"/>
        <v/>
      </c>
      <c r="N209" s="281">
        <f>J209-L209</f>
        <v>0</v>
      </c>
      <c r="O209" s="282"/>
    </row>
    <row r="210" spans="1:15" ht="18.75" customHeight="1" x14ac:dyDescent="0.15">
      <c r="A210" s="223"/>
      <c r="B210" s="273"/>
      <c r="C210" s="458"/>
      <c r="D210" s="391"/>
      <c r="E210" s="392"/>
      <c r="F210" s="410"/>
      <c r="G210" s="274"/>
      <c r="H210" s="275"/>
      <c r="I210" s="276"/>
      <c r="J210" s="540">
        <f t="shared" si="50"/>
        <v>0</v>
      </c>
      <c r="K210" s="278"/>
      <c r="L210" s="542">
        <f t="shared" si="51"/>
        <v>0</v>
      </c>
      <c r="M210" s="310" t="str">
        <f t="shared" si="49"/>
        <v/>
      </c>
      <c r="N210" s="281">
        <f t="shared" ref="N210:N212" si="57">J210-L210</f>
        <v>0</v>
      </c>
      <c r="O210" s="282"/>
    </row>
    <row r="211" spans="1:15" ht="18.75" customHeight="1" x14ac:dyDescent="0.15">
      <c r="A211" s="223"/>
      <c r="B211" s="273"/>
      <c r="C211" s="458"/>
      <c r="D211" s="391"/>
      <c r="E211" s="392"/>
      <c r="F211" s="410"/>
      <c r="G211" s="274"/>
      <c r="H211" s="275"/>
      <c r="I211" s="276"/>
      <c r="J211" s="540">
        <f t="shared" si="50"/>
        <v>0</v>
      </c>
      <c r="K211" s="278"/>
      <c r="L211" s="542">
        <f t="shared" si="51"/>
        <v>0</v>
      </c>
      <c r="M211" s="310" t="str">
        <f t="shared" si="49"/>
        <v/>
      </c>
      <c r="N211" s="281">
        <f t="shared" si="57"/>
        <v>0</v>
      </c>
      <c r="O211" s="282"/>
    </row>
    <row r="212" spans="1:15" ht="18.75" customHeight="1" x14ac:dyDescent="0.15">
      <c r="A212" s="223"/>
      <c r="B212" s="273"/>
      <c r="C212" s="458"/>
      <c r="D212" s="391"/>
      <c r="E212" s="392"/>
      <c r="F212" s="410"/>
      <c r="G212" s="274"/>
      <c r="H212" s="275"/>
      <c r="I212" s="276"/>
      <c r="J212" s="540">
        <f t="shared" si="50"/>
        <v>0</v>
      </c>
      <c r="K212" s="278"/>
      <c r="L212" s="542">
        <f t="shared" si="51"/>
        <v>0</v>
      </c>
      <c r="M212" s="310" t="str">
        <f t="shared" si="49"/>
        <v/>
      </c>
      <c r="N212" s="281">
        <f t="shared" si="57"/>
        <v>0</v>
      </c>
      <c r="O212" s="282"/>
    </row>
    <row r="213" spans="1:15" ht="18.75" customHeight="1" x14ac:dyDescent="0.15">
      <c r="A213" s="223"/>
      <c r="B213" s="273"/>
      <c r="C213" s="458"/>
      <c r="D213" s="391"/>
      <c r="E213" s="392"/>
      <c r="F213" s="410"/>
      <c r="G213" s="274"/>
      <c r="H213" s="275"/>
      <c r="I213" s="276"/>
      <c r="J213" s="540">
        <f t="shared" si="50"/>
        <v>0</v>
      </c>
      <c r="K213" s="278"/>
      <c r="L213" s="542">
        <f t="shared" si="51"/>
        <v>0</v>
      </c>
      <c r="M213" s="310" t="str">
        <f t="shared" si="49"/>
        <v/>
      </c>
      <c r="N213" s="281">
        <f>J213-L213</f>
        <v>0</v>
      </c>
      <c r="O213" s="282"/>
    </row>
    <row r="214" spans="1:15" ht="18.75" customHeight="1" thickBot="1" x14ac:dyDescent="0.2">
      <c r="A214" s="223"/>
      <c r="B214" s="394"/>
      <c r="C214" s="443"/>
      <c r="D214" s="444"/>
      <c r="E214" s="445"/>
      <c r="F214" s="446"/>
      <c r="G214" s="447"/>
      <c r="H214" s="448"/>
      <c r="I214" s="449"/>
      <c r="J214" s="525">
        <f t="shared" si="50"/>
        <v>0</v>
      </c>
      <c r="K214" s="767"/>
      <c r="L214" s="527">
        <f t="shared" si="51"/>
        <v>0</v>
      </c>
      <c r="M214" s="768" t="str">
        <f t="shared" si="49"/>
        <v/>
      </c>
      <c r="N214" s="771">
        <f t="shared" ref="N214" si="58">J214-L214</f>
        <v>0</v>
      </c>
      <c r="O214" s="239"/>
    </row>
    <row r="215" spans="1:15" ht="18.75" customHeight="1" x14ac:dyDescent="0.15">
      <c r="A215" s="223"/>
      <c r="B215" s="283"/>
      <c r="C215" s="442" t="s">
        <v>872</v>
      </c>
      <c r="D215" s="425" t="s">
        <v>914</v>
      </c>
      <c r="E215" s="426" t="s">
        <v>828</v>
      </c>
      <c r="F215" s="427"/>
      <c r="G215" s="387"/>
      <c r="H215" s="388"/>
      <c r="I215" s="288"/>
      <c r="J215" s="769">
        <f>SUMIFS(J195:J214,B195:B214,"設備")</f>
        <v>0</v>
      </c>
      <c r="K215" s="629"/>
      <c r="L215" s="770">
        <f>SUMIFS(L195:L214,B195:B214,"設備")</f>
        <v>0</v>
      </c>
      <c r="M215" s="630"/>
      <c r="N215" s="772">
        <f t="shared" ref="N215:N220" si="59">J215-L215</f>
        <v>0</v>
      </c>
      <c r="O215" s="293"/>
    </row>
    <row r="216" spans="1:15" ht="18.75" customHeight="1" x14ac:dyDescent="0.15">
      <c r="A216" s="223"/>
      <c r="B216" s="273"/>
      <c r="C216" s="437" t="s">
        <v>872</v>
      </c>
      <c r="D216" s="393" t="s">
        <v>915</v>
      </c>
      <c r="E216" s="315" t="s">
        <v>828</v>
      </c>
      <c r="F216" s="409"/>
      <c r="G216" s="306"/>
      <c r="H216" s="307"/>
      <c r="I216" s="277"/>
      <c r="J216" s="569">
        <f>SUMIFS(J195:J214,B195:B214,"工事")</f>
        <v>0</v>
      </c>
      <c r="K216" s="542"/>
      <c r="L216" s="570">
        <f>SUMIFS(L195:L214,B195:B214,"工事")</f>
        <v>0</v>
      </c>
      <c r="M216" s="571"/>
      <c r="N216" s="572">
        <f t="shared" si="59"/>
        <v>0</v>
      </c>
      <c r="O216" s="282"/>
    </row>
    <row r="217" spans="1:15" ht="18.75" customHeight="1" thickBot="1" x14ac:dyDescent="0.2">
      <c r="A217" s="223"/>
      <c r="B217" s="431"/>
      <c r="C217" s="452"/>
      <c r="D217" s="453" t="s">
        <v>872</v>
      </c>
      <c r="E217" s="454" t="s">
        <v>856</v>
      </c>
      <c r="F217" s="455"/>
      <c r="G217" s="456"/>
      <c r="H217" s="457"/>
      <c r="I217" s="432"/>
      <c r="J217" s="439">
        <f>J215+J216</f>
        <v>0</v>
      </c>
      <c r="K217" s="433"/>
      <c r="L217" s="440">
        <f>L215+L216</f>
        <v>0</v>
      </c>
      <c r="M217" s="434"/>
      <c r="N217" s="441">
        <f t="shared" si="59"/>
        <v>0</v>
      </c>
      <c r="O217" s="435"/>
    </row>
    <row r="218" spans="1:15" ht="18.75" customHeight="1" thickTop="1" x14ac:dyDescent="0.15">
      <c r="A218" s="223"/>
      <c r="B218" s="283"/>
      <c r="C218" s="424" t="s">
        <v>721</v>
      </c>
      <c r="D218" s="425" t="s">
        <v>823</v>
      </c>
      <c r="E218" s="426" t="s">
        <v>825</v>
      </c>
      <c r="F218" s="427"/>
      <c r="G218" s="387"/>
      <c r="H218" s="388"/>
      <c r="I218" s="288"/>
      <c r="J218" s="428">
        <f>SUMIFS(J171:J217,D171:D217,"設備費3")</f>
        <v>0</v>
      </c>
      <c r="K218" s="290"/>
      <c r="L218" s="429">
        <f>SUMIFS(L171:L217,D171:D217,"設備費3")</f>
        <v>0</v>
      </c>
      <c r="M218" s="389"/>
      <c r="N218" s="430">
        <f t="shared" si="59"/>
        <v>0</v>
      </c>
      <c r="O218" s="293"/>
    </row>
    <row r="219" spans="1:15" ht="18.75" customHeight="1" x14ac:dyDescent="0.15">
      <c r="A219" s="223"/>
      <c r="B219" s="273"/>
      <c r="C219" s="313" t="s">
        <v>721</v>
      </c>
      <c r="D219" s="393" t="s">
        <v>829</v>
      </c>
      <c r="E219" s="315" t="s">
        <v>825</v>
      </c>
      <c r="F219" s="409"/>
      <c r="G219" s="306"/>
      <c r="H219" s="307"/>
      <c r="I219" s="277"/>
      <c r="J219" s="308">
        <f>SUMIFS(J171:J217,D171:D217,"工事費3")</f>
        <v>0</v>
      </c>
      <c r="K219" s="279"/>
      <c r="L219" s="309">
        <f>SUMIFS(L171:L217,D171:D217,"工事費3")</f>
        <v>0</v>
      </c>
      <c r="M219" s="310"/>
      <c r="N219" s="311">
        <f t="shared" si="59"/>
        <v>0</v>
      </c>
      <c r="O219" s="282"/>
    </row>
    <row r="220" spans="1:15" ht="18.75" customHeight="1" thickBot="1" x14ac:dyDescent="0.2">
      <c r="A220" s="223"/>
      <c r="B220" s="431"/>
      <c r="C220" s="452"/>
      <c r="D220" s="459" t="s">
        <v>830</v>
      </c>
      <c r="E220" s="454" t="s">
        <v>825</v>
      </c>
      <c r="F220" s="455"/>
      <c r="G220" s="456"/>
      <c r="H220" s="457"/>
      <c r="I220" s="432"/>
      <c r="J220" s="439">
        <f>J218+J219</f>
        <v>0</v>
      </c>
      <c r="K220" s="433"/>
      <c r="L220" s="440">
        <f>L218+L219</f>
        <v>0</v>
      </c>
      <c r="M220" s="434"/>
      <c r="N220" s="441">
        <f t="shared" si="59"/>
        <v>0</v>
      </c>
      <c r="O220" s="435"/>
    </row>
    <row r="221" spans="1:15" ht="18.75" customHeight="1" thickTop="1" x14ac:dyDescent="0.15">
      <c r="A221" s="223"/>
      <c r="B221" s="273"/>
      <c r="C221" s="3140" t="s">
        <v>873</v>
      </c>
      <c r="D221" s="3141"/>
      <c r="E221" s="3142"/>
      <c r="F221" s="410"/>
      <c r="G221" s="274"/>
      <c r="H221" s="275"/>
      <c r="I221" s="277"/>
      <c r="J221" s="277"/>
      <c r="K221" s="278"/>
      <c r="L221" s="279"/>
      <c r="M221" s="310"/>
      <c r="N221" s="281"/>
      <c r="O221" s="282"/>
    </row>
    <row r="222" spans="1:15" ht="18.75" customHeight="1" x14ac:dyDescent="0.15">
      <c r="A222" s="223"/>
      <c r="B222" s="273"/>
      <c r="C222" s="3143" t="s">
        <v>874</v>
      </c>
      <c r="D222" s="3144"/>
      <c r="E222" s="3145"/>
      <c r="F222" s="410"/>
      <c r="G222" s="274"/>
      <c r="H222" s="275"/>
      <c r="I222" s="276"/>
      <c r="J222" s="277"/>
      <c r="K222" s="278"/>
      <c r="L222" s="279"/>
      <c r="M222" s="310" t="str">
        <f t="shared" ref="M222:M242" si="60">IF(I222-K222=0,"",I222-K222)</f>
        <v/>
      </c>
      <c r="N222" s="281"/>
      <c r="O222" s="282"/>
    </row>
    <row r="223" spans="1:15" ht="18.75" customHeight="1" x14ac:dyDescent="0.15">
      <c r="A223" s="223"/>
      <c r="B223" s="273" t="s">
        <v>839</v>
      </c>
      <c r="C223" s="458"/>
      <c r="D223" s="1253"/>
      <c r="E223" s="392"/>
      <c r="F223" s="410"/>
      <c r="G223" s="274"/>
      <c r="H223" s="275"/>
      <c r="I223" s="276"/>
      <c r="J223" s="277">
        <f t="shared" ref="J223:J242" si="61">ROUNDDOWN(H223*I223, 0)</f>
        <v>0</v>
      </c>
      <c r="K223" s="278"/>
      <c r="L223" s="279">
        <f t="shared" ref="L223:L241" si="62">ROUNDDOWN(H223*K223, 0)</f>
        <v>0</v>
      </c>
      <c r="M223" s="310" t="str">
        <f t="shared" si="60"/>
        <v/>
      </c>
      <c r="N223" s="281">
        <f>J223-L223</f>
        <v>0</v>
      </c>
      <c r="O223" s="282"/>
    </row>
    <row r="224" spans="1:15" ht="18.75" customHeight="1" x14ac:dyDescent="0.15">
      <c r="A224" s="223"/>
      <c r="B224" s="273" t="s">
        <v>840</v>
      </c>
      <c r="C224" s="458"/>
      <c r="D224" s="391"/>
      <c r="E224" s="392"/>
      <c r="F224" s="410"/>
      <c r="G224" s="274"/>
      <c r="H224" s="275"/>
      <c r="I224" s="276"/>
      <c r="J224" s="540">
        <f t="shared" si="61"/>
        <v>0</v>
      </c>
      <c r="K224" s="278"/>
      <c r="L224" s="542">
        <f t="shared" si="62"/>
        <v>0</v>
      </c>
      <c r="M224" s="310" t="str">
        <f t="shared" si="60"/>
        <v/>
      </c>
      <c r="N224" s="281">
        <f t="shared" ref="N224:N237" si="63">J224-L224</f>
        <v>0</v>
      </c>
      <c r="O224" s="282"/>
    </row>
    <row r="225" spans="1:15" ht="18.75" customHeight="1" x14ac:dyDescent="0.15">
      <c r="A225" s="223"/>
      <c r="B225" s="273"/>
      <c r="C225" s="458"/>
      <c r="D225" s="391"/>
      <c r="E225" s="392"/>
      <c r="F225" s="410"/>
      <c r="G225" s="274"/>
      <c r="H225" s="275"/>
      <c r="I225" s="276"/>
      <c r="J225" s="540">
        <f t="shared" si="61"/>
        <v>0</v>
      </c>
      <c r="K225" s="278"/>
      <c r="L225" s="542">
        <f t="shared" si="62"/>
        <v>0</v>
      </c>
      <c r="M225" s="310" t="str">
        <f t="shared" si="60"/>
        <v/>
      </c>
      <c r="N225" s="281">
        <f t="shared" si="63"/>
        <v>0</v>
      </c>
      <c r="O225" s="282"/>
    </row>
    <row r="226" spans="1:15" ht="18.75" customHeight="1" x14ac:dyDescent="0.15">
      <c r="A226" s="223"/>
      <c r="B226" s="273"/>
      <c r="C226" s="458"/>
      <c r="D226" s="391"/>
      <c r="E226" s="392"/>
      <c r="F226" s="410"/>
      <c r="G226" s="274"/>
      <c r="H226" s="275"/>
      <c r="I226" s="276"/>
      <c r="J226" s="540">
        <f t="shared" si="61"/>
        <v>0</v>
      </c>
      <c r="K226" s="278"/>
      <c r="L226" s="542">
        <f t="shared" si="62"/>
        <v>0</v>
      </c>
      <c r="M226" s="310" t="str">
        <f t="shared" si="60"/>
        <v/>
      </c>
      <c r="N226" s="281">
        <f t="shared" si="63"/>
        <v>0</v>
      </c>
      <c r="O226" s="282"/>
    </row>
    <row r="227" spans="1:15" ht="18.75" customHeight="1" x14ac:dyDescent="0.15">
      <c r="A227" s="223"/>
      <c r="B227" s="273"/>
      <c r="C227" s="458"/>
      <c r="D227" s="391"/>
      <c r="E227" s="392"/>
      <c r="F227" s="410"/>
      <c r="G227" s="274"/>
      <c r="H227" s="275"/>
      <c r="I227" s="276"/>
      <c r="J227" s="540">
        <f t="shared" si="61"/>
        <v>0</v>
      </c>
      <c r="K227" s="278"/>
      <c r="L227" s="542">
        <f t="shared" si="62"/>
        <v>0</v>
      </c>
      <c r="M227" s="310" t="str">
        <f t="shared" si="60"/>
        <v/>
      </c>
      <c r="N227" s="281">
        <f t="shared" si="63"/>
        <v>0</v>
      </c>
      <c r="O227" s="282"/>
    </row>
    <row r="228" spans="1:15" ht="18.75" customHeight="1" x14ac:dyDescent="0.15">
      <c r="A228" s="223"/>
      <c r="B228" s="273"/>
      <c r="C228" s="458"/>
      <c r="D228" s="391"/>
      <c r="E228" s="392"/>
      <c r="F228" s="410"/>
      <c r="G228" s="274"/>
      <c r="H228" s="275"/>
      <c r="I228" s="276"/>
      <c r="J228" s="540">
        <f t="shared" si="61"/>
        <v>0</v>
      </c>
      <c r="K228" s="278"/>
      <c r="L228" s="542">
        <f t="shared" si="62"/>
        <v>0</v>
      </c>
      <c r="M228" s="310" t="str">
        <f t="shared" ref="M228:M232" si="64">IF(I228-K228=0,"",I228-K228)</f>
        <v/>
      </c>
      <c r="N228" s="281">
        <f t="shared" ref="N228:N232" si="65">J228-L228</f>
        <v>0</v>
      </c>
      <c r="O228" s="282"/>
    </row>
    <row r="229" spans="1:15" ht="18.75" customHeight="1" x14ac:dyDescent="0.15">
      <c r="A229" s="223"/>
      <c r="B229" s="273"/>
      <c r="C229" s="458"/>
      <c r="D229" s="391"/>
      <c r="E229" s="392"/>
      <c r="F229" s="410"/>
      <c r="G229" s="274"/>
      <c r="H229" s="275"/>
      <c r="I229" s="276"/>
      <c r="J229" s="540">
        <f t="shared" si="61"/>
        <v>0</v>
      </c>
      <c r="K229" s="278"/>
      <c r="L229" s="542">
        <f t="shared" si="62"/>
        <v>0</v>
      </c>
      <c r="M229" s="310" t="str">
        <f t="shared" si="64"/>
        <v/>
      </c>
      <c r="N229" s="281">
        <f t="shared" si="65"/>
        <v>0</v>
      </c>
      <c r="O229" s="282"/>
    </row>
    <row r="230" spans="1:15" ht="18.75" customHeight="1" x14ac:dyDescent="0.15">
      <c r="A230" s="223"/>
      <c r="B230" s="273"/>
      <c r="C230" s="458"/>
      <c r="D230" s="391"/>
      <c r="E230" s="392"/>
      <c r="F230" s="410"/>
      <c r="G230" s="274"/>
      <c r="H230" s="275"/>
      <c r="I230" s="276"/>
      <c r="J230" s="540">
        <f t="shared" si="61"/>
        <v>0</v>
      </c>
      <c r="K230" s="278"/>
      <c r="L230" s="542">
        <f t="shared" si="62"/>
        <v>0</v>
      </c>
      <c r="M230" s="310" t="str">
        <f t="shared" si="64"/>
        <v/>
      </c>
      <c r="N230" s="281">
        <f t="shared" si="65"/>
        <v>0</v>
      </c>
      <c r="O230" s="282"/>
    </row>
    <row r="231" spans="1:15" ht="18.75" customHeight="1" x14ac:dyDescent="0.15">
      <c r="A231" s="223"/>
      <c r="B231" s="273"/>
      <c r="C231" s="458"/>
      <c r="D231" s="391"/>
      <c r="E231" s="392"/>
      <c r="F231" s="410"/>
      <c r="G231" s="274"/>
      <c r="H231" s="275"/>
      <c r="I231" s="276"/>
      <c r="J231" s="540">
        <f t="shared" si="61"/>
        <v>0</v>
      </c>
      <c r="K231" s="278"/>
      <c r="L231" s="542">
        <f t="shared" si="62"/>
        <v>0</v>
      </c>
      <c r="M231" s="310" t="str">
        <f t="shared" si="64"/>
        <v/>
      </c>
      <c r="N231" s="281">
        <f t="shared" si="65"/>
        <v>0</v>
      </c>
      <c r="O231" s="282"/>
    </row>
    <row r="232" spans="1:15" ht="18.75" customHeight="1" x14ac:dyDescent="0.15">
      <c r="A232" s="223"/>
      <c r="B232" s="273"/>
      <c r="C232" s="458"/>
      <c r="D232" s="391"/>
      <c r="E232" s="392"/>
      <c r="F232" s="410"/>
      <c r="G232" s="274"/>
      <c r="H232" s="275"/>
      <c r="I232" s="276"/>
      <c r="J232" s="540">
        <f t="shared" si="61"/>
        <v>0</v>
      </c>
      <c r="K232" s="278"/>
      <c r="L232" s="542">
        <f t="shared" si="62"/>
        <v>0</v>
      </c>
      <c r="M232" s="310" t="str">
        <f t="shared" si="64"/>
        <v/>
      </c>
      <c r="N232" s="281">
        <f t="shared" si="65"/>
        <v>0</v>
      </c>
      <c r="O232" s="282"/>
    </row>
    <row r="233" spans="1:15" ht="18.75" customHeight="1" x14ac:dyDescent="0.15">
      <c r="A233" s="223"/>
      <c r="B233" s="273"/>
      <c r="C233" s="458"/>
      <c r="D233" s="391"/>
      <c r="E233" s="392"/>
      <c r="F233" s="410"/>
      <c r="G233" s="274"/>
      <c r="H233" s="275"/>
      <c r="I233" s="276"/>
      <c r="J233" s="540">
        <f t="shared" si="61"/>
        <v>0</v>
      </c>
      <c r="K233" s="278"/>
      <c r="L233" s="542">
        <f t="shared" si="62"/>
        <v>0</v>
      </c>
      <c r="M233" s="310" t="str">
        <f t="shared" si="60"/>
        <v/>
      </c>
      <c r="N233" s="281">
        <f t="shared" si="63"/>
        <v>0</v>
      </c>
      <c r="O233" s="282"/>
    </row>
    <row r="234" spans="1:15" ht="18.75" customHeight="1" x14ac:dyDescent="0.15">
      <c r="A234" s="223"/>
      <c r="B234" s="273"/>
      <c r="C234" s="458"/>
      <c r="D234" s="391"/>
      <c r="E234" s="392"/>
      <c r="F234" s="410"/>
      <c r="G234" s="274"/>
      <c r="H234" s="275"/>
      <c r="I234" s="276"/>
      <c r="J234" s="540">
        <f t="shared" si="61"/>
        <v>0</v>
      </c>
      <c r="K234" s="278"/>
      <c r="L234" s="542">
        <f t="shared" si="62"/>
        <v>0</v>
      </c>
      <c r="M234" s="310" t="str">
        <f t="shared" si="60"/>
        <v/>
      </c>
      <c r="N234" s="281">
        <f t="shared" si="63"/>
        <v>0</v>
      </c>
      <c r="O234" s="282"/>
    </row>
    <row r="235" spans="1:15" ht="18.75" customHeight="1" x14ac:dyDescent="0.15">
      <c r="A235" s="223"/>
      <c r="B235" s="273"/>
      <c r="C235" s="458"/>
      <c r="D235" s="391"/>
      <c r="E235" s="392"/>
      <c r="F235" s="410"/>
      <c r="G235" s="274"/>
      <c r="H235" s="275"/>
      <c r="I235" s="276"/>
      <c r="J235" s="540">
        <f t="shared" si="61"/>
        <v>0</v>
      </c>
      <c r="K235" s="278"/>
      <c r="L235" s="542">
        <f t="shared" si="62"/>
        <v>0</v>
      </c>
      <c r="M235" s="310" t="str">
        <f t="shared" si="60"/>
        <v/>
      </c>
      <c r="N235" s="281">
        <f t="shared" si="63"/>
        <v>0</v>
      </c>
      <c r="O235" s="282"/>
    </row>
    <row r="236" spans="1:15" ht="18.75" customHeight="1" x14ac:dyDescent="0.15">
      <c r="A236" s="223"/>
      <c r="B236" s="273"/>
      <c r="C236" s="458"/>
      <c r="D236" s="391"/>
      <c r="E236" s="392"/>
      <c r="F236" s="410"/>
      <c r="G236" s="274"/>
      <c r="H236" s="275"/>
      <c r="I236" s="276"/>
      <c r="J236" s="540">
        <f t="shared" si="61"/>
        <v>0</v>
      </c>
      <c r="K236" s="278"/>
      <c r="L236" s="542">
        <f t="shared" si="62"/>
        <v>0</v>
      </c>
      <c r="M236" s="310" t="str">
        <f t="shared" si="60"/>
        <v/>
      </c>
      <c r="N236" s="281">
        <f t="shared" si="63"/>
        <v>0</v>
      </c>
      <c r="O236" s="282"/>
    </row>
    <row r="237" spans="1:15" ht="18.75" customHeight="1" x14ac:dyDescent="0.15">
      <c r="A237" s="223"/>
      <c r="B237" s="273"/>
      <c r="C237" s="458"/>
      <c r="D237" s="391"/>
      <c r="E237" s="392"/>
      <c r="F237" s="410"/>
      <c r="G237" s="274"/>
      <c r="H237" s="275"/>
      <c r="I237" s="276"/>
      <c r="J237" s="540">
        <f t="shared" si="61"/>
        <v>0</v>
      </c>
      <c r="K237" s="278"/>
      <c r="L237" s="542">
        <f t="shared" si="62"/>
        <v>0</v>
      </c>
      <c r="M237" s="310" t="str">
        <f t="shared" si="60"/>
        <v/>
      </c>
      <c r="N237" s="281">
        <f t="shared" si="63"/>
        <v>0</v>
      </c>
      <c r="O237" s="282"/>
    </row>
    <row r="238" spans="1:15" ht="18.75" customHeight="1" x14ac:dyDescent="0.15">
      <c r="A238" s="223"/>
      <c r="B238" s="273"/>
      <c r="C238" s="458"/>
      <c r="D238" s="391"/>
      <c r="E238" s="392"/>
      <c r="F238" s="410"/>
      <c r="G238" s="274"/>
      <c r="H238" s="275"/>
      <c r="I238" s="276"/>
      <c r="J238" s="540">
        <f t="shared" si="61"/>
        <v>0</v>
      </c>
      <c r="K238" s="278"/>
      <c r="L238" s="542">
        <f t="shared" si="62"/>
        <v>0</v>
      </c>
      <c r="M238" s="310" t="str">
        <f t="shared" si="60"/>
        <v/>
      </c>
      <c r="N238" s="281">
        <f>J238-L238</f>
        <v>0</v>
      </c>
      <c r="O238" s="282"/>
    </row>
    <row r="239" spans="1:15" ht="18.75" customHeight="1" x14ac:dyDescent="0.15">
      <c r="A239" s="223"/>
      <c r="B239" s="273"/>
      <c r="C239" s="458"/>
      <c r="D239" s="391"/>
      <c r="E239" s="392"/>
      <c r="F239" s="410"/>
      <c r="G239" s="274"/>
      <c r="H239" s="275"/>
      <c r="I239" s="276"/>
      <c r="J239" s="540">
        <f t="shared" si="61"/>
        <v>0</v>
      </c>
      <c r="K239" s="278"/>
      <c r="L239" s="542">
        <f t="shared" si="62"/>
        <v>0</v>
      </c>
      <c r="M239" s="310" t="str">
        <f t="shared" si="60"/>
        <v/>
      </c>
      <c r="N239" s="281">
        <f t="shared" ref="N239:N242" si="66">J239-L239</f>
        <v>0</v>
      </c>
      <c r="O239" s="282"/>
    </row>
    <row r="240" spans="1:15" ht="18.75" customHeight="1" x14ac:dyDescent="0.15">
      <c r="A240" s="223"/>
      <c r="B240" s="273"/>
      <c r="C240" s="458"/>
      <c r="D240" s="391"/>
      <c r="E240" s="392"/>
      <c r="F240" s="410"/>
      <c r="G240" s="274"/>
      <c r="H240" s="275"/>
      <c r="I240" s="276"/>
      <c r="J240" s="540">
        <f t="shared" si="61"/>
        <v>0</v>
      </c>
      <c r="K240" s="278"/>
      <c r="L240" s="542">
        <f t="shared" si="62"/>
        <v>0</v>
      </c>
      <c r="M240" s="310" t="str">
        <f t="shared" si="60"/>
        <v/>
      </c>
      <c r="N240" s="281">
        <f t="shared" si="66"/>
        <v>0</v>
      </c>
      <c r="O240" s="282"/>
    </row>
    <row r="241" spans="1:15" ht="18.75" customHeight="1" x14ac:dyDescent="0.15">
      <c r="A241" s="223"/>
      <c r="B241" s="273"/>
      <c r="C241" s="458"/>
      <c r="D241" s="391"/>
      <c r="E241" s="392"/>
      <c r="F241" s="410"/>
      <c r="G241" s="274"/>
      <c r="H241" s="275"/>
      <c r="I241" s="276"/>
      <c r="J241" s="540">
        <f t="shared" si="61"/>
        <v>0</v>
      </c>
      <c r="K241" s="278"/>
      <c r="L241" s="542">
        <f t="shared" si="62"/>
        <v>0</v>
      </c>
      <c r="M241" s="310" t="str">
        <f t="shared" si="60"/>
        <v/>
      </c>
      <c r="N241" s="281">
        <f t="shared" si="66"/>
        <v>0</v>
      </c>
      <c r="O241" s="282"/>
    </row>
    <row r="242" spans="1:15" ht="18.75" customHeight="1" thickBot="1" x14ac:dyDescent="0.2">
      <c r="A242" s="223"/>
      <c r="B242" s="394"/>
      <c r="C242" s="443"/>
      <c r="D242" s="444"/>
      <c r="E242" s="445"/>
      <c r="F242" s="446"/>
      <c r="G242" s="447"/>
      <c r="H242" s="448"/>
      <c r="I242" s="766"/>
      <c r="J242" s="525">
        <f t="shared" si="61"/>
        <v>0</v>
      </c>
      <c r="K242" s="767"/>
      <c r="L242" s="527">
        <f>ROUNDDOWN(H242*K242, 0)</f>
        <v>0</v>
      </c>
      <c r="M242" s="768" t="str">
        <f t="shared" si="60"/>
        <v/>
      </c>
      <c r="N242" s="771">
        <f t="shared" si="66"/>
        <v>0</v>
      </c>
      <c r="O242" s="239"/>
    </row>
    <row r="243" spans="1:15" ht="18.75" customHeight="1" x14ac:dyDescent="0.15">
      <c r="A243" s="223"/>
      <c r="B243" s="283"/>
      <c r="C243" s="442" t="s">
        <v>875</v>
      </c>
      <c r="D243" s="425" t="s">
        <v>916</v>
      </c>
      <c r="E243" s="426" t="s">
        <v>828</v>
      </c>
      <c r="F243" s="427"/>
      <c r="G243" s="387"/>
      <c r="H243" s="388"/>
      <c r="I243" s="628"/>
      <c r="J243" s="769">
        <f>SUMIFS(J223:J242,B223:B242,"設備")</f>
        <v>0</v>
      </c>
      <c r="K243" s="629"/>
      <c r="L243" s="770">
        <f>SUMIFS(L223:L242,B223:B242,"設備")</f>
        <v>0</v>
      </c>
      <c r="M243" s="630"/>
      <c r="N243" s="772">
        <f>J243-L243</f>
        <v>0</v>
      </c>
      <c r="O243" s="293"/>
    </row>
    <row r="244" spans="1:15" ht="18.75" customHeight="1" x14ac:dyDescent="0.15">
      <c r="A244" s="223"/>
      <c r="B244" s="273"/>
      <c r="C244" s="442" t="s">
        <v>875</v>
      </c>
      <c r="D244" s="393" t="s">
        <v>917</v>
      </c>
      <c r="E244" s="315" t="s">
        <v>828</v>
      </c>
      <c r="F244" s="409"/>
      <c r="G244" s="306"/>
      <c r="H244" s="307"/>
      <c r="I244" s="540"/>
      <c r="J244" s="569">
        <f>SUMIFS(J223:J242,B223:B242,"工事")</f>
        <v>0</v>
      </c>
      <c r="K244" s="542"/>
      <c r="L244" s="570">
        <f>SUMIFS(L223:L242,B223:B242,"工事")</f>
        <v>0</v>
      </c>
      <c r="M244" s="571"/>
      <c r="N244" s="572">
        <f>J244-L244</f>
        <v>0</v>
      </c>
      <c r="O244" s="282"/>
    </row>
    <row r="245" spans="1:15" ht="18.75" customHeight="1" thickBot="1" x14ac:dyDescent="0.2">
      <c r="A245" s="223"/>
      <c r="B245" s="394"/>
      <c r="C245" s="374"/>
      <c r="D245" s="438" t="s">
        <v>875</v>
      </c>
      <c r="E245" s="395" t="s">
        <v>856</v>
      </c>
      <c r="F245" s="436"/>
      <c r="G245" s="375"/>
      <c r="H245" s="376"/>
      <c r="I245" s="639"/>
      <c r="J245" s="640">
        <f>J243+J244</f>
        <v>0</v>
      </c>
      <c r="K245" s="641"/>
      <c r="L245" s="642">
        <f>L243+L244</f>
        <v>0</v>
      </c>
      <c r="M245" s="643"/>
      <c r="N245" s="644">
        <f>J245-L245</f>
        <v>0</v>
      </c>
      <c r="O245" s="239"/>
    </row>
    <row r="246" spans="1:15" ht="18.75" customHeight="1" x14ac:dyDescent="0.15">
      <c r="A246" s="223"/>
      <c r="B246" s="273"/>
      <c r="C246" s="3146" t="s">
        <v>876</v>
      </c>
      <c r="D246" s="3147"/>
      <c r="E246" s="3148"/>
      <c r="F246" s="410"/>
      <c r="G246" s="274"/>
      <c r="H246" s="275"/>
      <c r="I246" s="276"/>
      <c r="J246" s="288"/>
      <c r="K246" s="396"/>
      <c r="L246" s="368"/>
      <c r="M246" s="389" t="str">
        <f t="shared" ref="M246:M266" si="67">IF(I246-K246=0,"",I246-K246)</f>
        <v/>
      </c>
      <c r="N246" s="292"/>
      <c r="O246" s="282"/>
    </row>
    <row r="247" spans="1:15" ht="18.75" customHeight="1" x14ac:dyDescent="0.15">
      <c r="A247" s="223"/>
      <c r="B247" s="273" t="s">
        <v>840</v>
      </c>
      <c r="C247" s="458"/>
      <c r="D247" s="1253"/>
      <c r="E247" s="1256"/>
      <c r="F247" s="410"/>
      <c r="G247" s="274"/>
      <c r="H247" s="275"/>
      <c r="I247" s="276"/>
      <c r="J247" s="277">
        <f t="shared" ref="J247:J266" si="68">ROUNDDOWN(H247*I247, 0)</f>
        <v>0</v>
      </c>
      <c r="K247" s="278"/>
      <c r="L247" s="279">
        <f t="shared" ref="L247:L266" si="69">ROUNDDOWN(H247*K247, 0)</f>
        <v>0</v>
      </c>
      <c r="M247" s="310" t="str">
        <f t="shared" si="67"/>
        <v/>
      </c>
      <c r="N247" s="281">
        <f t="shared" ref="N247" si="70">J247-L247</f>
        <v>0</v>
      </c>
      <c r="O247" s="282"/>
    </row>
    <row r="248" spans="1:15" ht="18.75" customHeight="1" x14ac:dyDescent="0.15">
      <c r="A248" s="223"/>
      <c r="B248" s="273"/>
      <c r="C248" s="458"/>
      <c r="D248" s="391"/>
      <c r="E248" s="392"/>
      <c r="F248" s="410"/>
      <c r="G248" s="274"/>
      <c r="H248" s="275"/>
      <c r="I248" s="276"/>
      <c r="J248" s="540">
        <f t="shared" si="68"/>
        <v>0</v>
      </c>
      <c r="K248" s="278"/>
      <c r="L248" s="542">
        <f t="shared" si="69"/>
        <v>0</v>
      </c>
      <c r="M248" s="310" t="str">
        <f t="shared" si="67"/>
        <v/>
      </c>
      <c r="N248" s="281">
        <f>J248-L248</f>
        <v>0</v>
      </c>
      <c r="O248" s="282"/>
    </row>
    <row r="249" spans="1:15" ht="18.75" customHeight="1" x14ac:dyDescent="0.15">
      <c r="A249" s="223"/>
      <c r="B249" s="273"/>
      <c r="C249" s="458"/>
      <c r="D249" s="391"/>
      <c r="E249" s="392"/>
      <c r="F249" s="410"/>
      <c r="G249" s="274"/>
      <c r="H249" s="275"/>
      <c r="I249" s="276"/>
      <c r="J249" s="540">
        <f t="shared" si="68"/>
        <v>0</v>
      </c>
      <c r="K249" s="278"/>
      <c r="L249" s="542">
        <f t="shared" si="69"/>
        <v>0</v>
      </c>
      <c r="M249" s="310" t="str">
        <f t="shared" si="67"/>
        <v/>
      </c>
      <c r="N249" s="281">
        <f t="shared" ref="N249:N257" si="71">J249-L249</f>
        <v>0</v>
      </c>
      <c r="O249" s="282"/>
    </row>
    <row r="250" spans="1:15" ht="18.75" customHeight="1" x14ac:dyDescent="0.15">
      <c r="A250" s="223"/>
      <c r="B250" s="273"/>
      <c r="C250" s="458"/>
      <c r="D250" s="391"/>
      <c r="E250" s="392"/>
      <c r="F250" s="410"/>
      <c r="G250" s="274"/>
      <c r="H250" s="275"/>
      <c r="I250" s="276"/>
      <c r="J250" s="540">
        <f t="shared" si="68"/>
        <v>0</v>
      </c>
      <c r="K250" s="278"/>
      <c r="L250" s="542">
        <f t="shared" si="69"/>
        <v>0</v>
      </c>
      <c r="M250" s="310" t="str">
        <f t="shared" si="67"/>
        <v/>
      </c>
      <c r="N250" s="281">
        <f t="shared" si="71"/>
        <v>0</v>
      </c>
      <c r="O250" s="282"/>
    </row>
    <row r="251" spans="1:15" ht="18.75" customHeight="1" x14ac:dyDescent="0.15">
      <c r="A251" s="223"/>
      <c r="B251" s="273"/>
      <c r="C251" s="458"/>
      <c r="D251" s="391"/>
      <c r="E251" s="392"/>
      <c r="F251" s="410"/>
      <c r="G251" s="274"/>
      <c r="H251" s="275"/>
      <c r="I251" s="276"/>
      <c r="J251" s="540">
        <f t="shared" si="68"/>
        <v>0</v>
      </c>
      <c r="K251" s="278"/>
      <c r="L251" s="542">
        <f t="shared" si="69"/>
        <v>0</v>
      </c>
      <c r="M251" s="310" t="str">
        <f t="shared" si="67"/>
        <v/>
      </c>
      <c r="N251" s="281">
        <f t="shared" si="71"/>
        <v>0</v>
      </c>
      <c r="O251" s="282"/>
    </row>
    <row r="252" spans="1:15" ht="18.75" customHeight="1" x14ac:dyDescent="0.15">
      <c r="A252" s="223"/>
      <c r="B252" s="273"/>
      <c r="C252" s="458"/>
      <c r="D252" s="391"/>
      <c r="E252" s="392"/>
      <c r="F252" s="410"/>
      <c r="G252" s="274"/>
      <c r="H252" s="275"/>
      <c r="I252" s="276"/>
      <c r="J252" s="540">
        <f t="shared" si="68"/>
        <v>0</v>
      </c>
      <c r="K252" s="278"/>
      <c r="L252" s="542">
        <f t="shared" si="69"/>
        <v>0</v>
      </c>
      <c r="M252" s="310" t="str">
        <f t="shared" si="67"/>
        <v/>
      </c>
      <c r="N252" s="281">
        <f t="shared" si="71"/>
        <v>0</v>
      </c>
      <c r="O252" s="282"/>
    </row>
    <row r="253" spans="1:15" ht="18.75" customHeight="1" x14ac:dyDescent="0.15">
      <c r="A253" s="223"/>
      <c r="B253" s="273"/>
      <c r="C253" s="458"/>
      <c r="D253" s="391"/>
      <c r="E253" s="392"/>
      <c r="F253" s="410"/>
      <c r="G253" s="274"/>
      <c r="H253" s="275"/>
      <c r="I253" s="276"/>
      <c r="J253" s="540">
        <f t="shared" si="68"/>
        <v>0</v>
      </c>
      <c r="K253" s="278"/>
      <c r="L253" s="542">
        <f t="shared" si="69"/>
        <v>0</v>
      </c>
      <c r="M253" s="310" t="str">
        <f t="shared" si="67"/>
        <v/>
      </c>
      <c r="N253" s="281">
        <f t="shared" si="71"/>
        <v>0</v>
      </c>
      <c r="O253" s="282"/>
    </row>
    <row r="254" spans="1:15" ht="18.75" customHeight="1" x14ac:dyDescent="0.15">
      <c r="A254" s="223"/>
      <c r="B254" s="273"/>
      <c r="C254" s="458"/>
      <c r="D254" s="391"/>
      <c r="E254" s="392"/>
      <c r="F254" s="410"/>
      <c r="G254" s="274"/>
      <c r="H254" s="275"/>
      <c r="I254" s="276"/>
      <c r="J254" s="540">
        <f t="shared" si="68"/>
        <v>0</v>
      </c>
      <c r="K254" s="278"/>
      <c r="L254" s="542">
        <f t="shared" si="69"/>
        <v>0</v>
      </c>
      <c r="M254" s="310" t="str">
        <f t="shared" si="67"/>
        <v/>
      </c>
      <c r="N254" s="281">
        <f t="shared" si="71"/>
        <v>0</v>
      </c>
      <c r="O254" s="282"/>
    </row>
    <row r="255" spans="1:15" ht="18.75" customHeight="1" x14ac:dyDescent="0.15">
      <c r="A255" s="223"/>
      <c r="B255" s="273"/>
      <c r="C255" s="458"/>
      <c r="D255" s="391"/>
      <c r="E255" s="392"/>
      <c r="F255" s="410"/>
      <c r="G255" s="274"/>
      <c r="H255" s="275"/>
      <c r="I255" s="276"/>
      <c r="J255" s="540">
        <f t="shared" si="68"/>
        <v>0</v>
      </c>
      <c r="K255" s="278"/>
      <c r="L255" s="542">
        <f t="shared" si="69"/>
        <v>0</v>
      </c>
      <c r="M255" s="310" t="str">
        <f t="shared" si="67"/>
        <v/>
      </c>
      <c r="N255" s="281">
        <f t="shared" si="71"/>
        <v>0</v>
      </c>
      <c r="O255" s="282"/>
    </row>
    <row r="256" spans="1:15" ht="18.75" customHeight="1" x14ac:dyDescent="0.15">
      <c r="A256" s="223"/>
      <c r="B256" s="273"/>
      <c r="C256" s="458"/>
      <c r="D256" s="391"/>
      <c r="E256" s="392"/>
      <c r="F256" s="410"/>
      <c r="G256" s="274"/>
      <c r="H256" s="275"/>
      <c r="I256" s="276"/>
      <c r="J256" s="540">
        <f t="shared" si="68"/>
        <v>0</v>
      </c>
      <c r="K256" s="278"/>
      <c r="L256" s="542">
        <f t="shared" si="69"/>
        <v>0</v>
      </c>
      <c r="M256" s="310" t="str">
        <f t="shared" si="67"/>
        <v/>
      </c>
      <c r="N256" s="281">
        <f t="shared" si="71"/>
        <v>0</v>
      </c>
      <c r="O256" s="282"/>
    </row>
    <row r="257" spans="1:15" ht="18.75" customHeight="1" x14ac:dyDescent="0.15">
      <c r="A257" s="223"/>
      <c r="B257" s="273"/>
      <c r="C257" s="458"/>
      <c r="D257" s="391"/>
      <c r="E257" s="392"/>
      <c r="F257" s="410"/>
      <c r="G257" s="274"/>
      <c r="H257" s="275"/>
      <c r="I257" s="276"/>
      <c r="J257" s="540">
        <f t="shared" si="68"/>
        <v>0</v>
      </c>
      <c r="K257" s="278"/>
      <c r="L257" s="542">
        <f t="shared" si="69"/>
        <v>0</v>
      </c>
      <c r="M257" s="310" t="str">
        <f t="shared" si="67"/>
        <v/>
      </c>
      <c r="N257" s="281">
        <f t="shared" si="71"/>
        <v>0</v>
      </c>
      <c r="O257" s="282"/>
    </row>
    <row r="258" spans="1:15" ht="18.75" customHeight="1" x14ac:dyDescent="0.15">
      <c r="A258" s="223"/>
      <c r="B258" s="273"/>
      <c r="C258" s="458"/>
      <c r="D258" s="391"/>
      <c r="E258" s="392"/>
      <c r="F258" s="410"/>
      <c r="G258" s="274"/>
      <c r="H258" s="275"/>
      <c r="I258" s="276"/>
      <c r="J258" s="540">
        <f t="shared" si="68"/>
        <v>0</v>
      </c>
      <c r="K258" s="278"/>
      <c r="L258" s="542">
        <f t="shared" si="69"/>
        <v>0</v>
      </c>
      <c r="M258" s="310" t="str">
        <f t="shared" si="67"/>
        <v/>
      </c>
      <c r="N258" s="281">
        <f>J258-L258</f>
        <v>0</v>
      </c>
      <c r="O258" s="282"/>
    </row>
    <row r="259" spans="1:15" ht="18.75" customHeight="1" x14ac:dyDescent="0.15">
      <c r="A259" s="223"/>
      <c r="B259" s="273"/>
      <c r="C259" s="458"/>
      <c r="D259" s="391"/>
      <c r="E259" s="392"/>
      <c r="F259" s="410"/>
      <c r="G259" s="274"/>
      <c r="H259" s="275"/>
      <c r="I259" s="276"/>
      <c r="J259" s="540">
        <f t="shared" si="68"/>
        <v>0</v>
      </c>
      <c r="K259" s="278"/>
      <c r="L259" s="542">
        <f t="shared" si="69"/>
        <v>0</v>
      </c>
      <c r="M259" s="310" t="str">
        <f t="shared" ref="M259" si="72">IF(I259-K259=0,"",I259-K259)</f>
        <v/>
      </c>
      <c r="N259" s="281">
        <f>J259-L259</f>
        <v>0</v>
      </c>
      <c r="O259" s="282"/>
    </row>
    <row r="260" spans="1:15" ht="18.75" customHeight="1" x14ac:dyDescent="0.15">
      <c r="A260" s="223"/>
      <c r="B260" s="273"/>
      <c r="C260" s="458"/>
      <c r="D260" s="391"/>
      <c r="E260" s="392"/>
      <c r="F260" s="410"/>
      <c r="G260" s="274"/>
      <c r="H260" s="275"/>
      <c r="I260" s="276"/>
      <c r="J260" s="540">
        <f t="shared" si="68"/>
        <v>0</v>
      </c>
      <c r="K260" s="278"/>
      <c r="L260" s="542">
        <f t="shared" si="69"/>
        <v>0</v>
      </c>
      <c r="M260" s="310" t="str">
        <f t="shared" si="67"/>
        <v/>
      </c>
      <c r="N260" s="281">
        <f t="shared" ref="N260" si="73">J260-L260</f>
        <v>0</v>
      </c>
      <c r="O260" s="282"/>
    </row>
    <row r="261" spans="1:15" ht="18.75" customHeight="1" x14ac:dyDescent="0.15">
      <c r="A261" s="223"/>
      <c r="B261" s="273"/>
      <c r="C261" s="458"/>
      <c r="D261" s="391"/>
      <c r="E261" s="392"/>
      <c r="F261" s="410"/>
      <c r="G261" s="274"/>
      <c r="H261" s="275"/>
      <c r="I261" s="276"/>
      <c r="J261" s="540">
        <f t="shared" si="68"/>
        <v>0</v>
      </c>
      <c r="K261" s="278"/>
      <c r="L261" s="542">
        <f t="shared" si="69"/>
        <v>0</v>
      </c>
      <c r="M261" s="310" t="str">
        <f t="shared" si="67"/>
        <v/>
      </c>
      <c r="N261" s="281">
        <f>J261-L261</f>
        <v>0</v>
      </c>
      <c r="O261" s="282"/>
    </row>
    <row r="262" spans="1:15" ht="18.75" customHeight="1" x14ac:dyDescent="0.15">
      <c r="A262" s="223"/>
      <c r="B262" s="273"/>
      <c r="C262" s="458"/>
      <c r="D262" s="391"/>
      <c r="E262" s="392"/>
      <c r="F262" s="410"/>
      <c r="G262" s="274"/>
      <c r="H262" s="275"/>
      <c r="I262" s="276"/>
      <c r="J262" s="540">
        <f t="shared" si="68"/>
        <v>0</v>
      </c>
      <c r="K262" s="278"/>
      <c r="L262" s="542">
        <f t="shared" si="69"/>
        <v>0</v>
      </c>
      <c r="M262" s="310" t="str">
        <f t="shared" si="67"/>
        <v/>
      </c>
      <c r="N262" s="281">
        <f t="shared" ref="N262:N264" si="74">J262-L262</f>
        <v>0</v>
      </c>
      <c r="O262" s="282"/>
    </row>
    <row r="263" spans="1:15" ht="18.75" customHeight="1" x14ac:dyDescent="0.15">
      <c r="A263" s="223"/>
      <c r="B263" s="273"/>
      <c r="C263" s="458"/>
      <c r="D263" s="391"/>
      <c r="E263" s="392"/>
      <c r="F263" s="410"/>
      <c r="G263" s="274"/>
      <c r="H263" s="275"/>
      <c r="I263" s="276"/>
      <c r="J263" s="540">
        <f t="shared" si="68"/>
        <v>0</v>
      </c>
      <c r="K263" s="278"/>
      <c r="L263" s="542">
        <f t="shared" si="69"/>
        <v>0</v>
      </c>
      <c r="M263" s="310" t="str">
        <f t="shared" si="67"/>
        <v/>
      </c>
      <c r="N263" s="281">
        <f t="shared" si="74"/>
        <v>0</v>
      </c>
      <c r="O263" s="282"/>
    </row>
    <row r="264" spans="1:15" ht="18.75" customHeight="1" x14ac:dyDescent="0.15">
      <c r="A264" s="223"/>
      <c r="B264" s="273"/>
      <c r="C264" s="458"/>
      <c r="D264" s="391"/>
      <c r="E264" s="392"/>
      <c r="F264" s="410"/>
      <c r="G264" s="274"/>
      <c r="H264" s="275"/>
      <c r="I264" s="276"/>
      <c r="J264" s="540">
        <f t="shared" si="68"/>
        <v>0</v>
      </c>
      <c r="K264" s="278"/>
      <c r="L264" s="542">
        <f t="shared" si="69"/>
        <v>0</v>
      </c>
      <c r="M264" s="310" t="str">
        <f t="shared" si="67"/>
        <v/>
      </c>
      <c r="N264" s="281">
        <f t="shared" si="74"/>
        <v>0</v>
      </c>
      <c r="O264" s="282"/>
    </row>
    <row r="265" spans="1:15" ht="18.75" customHeight="1" x14ac:dyDescent="0.15">
      <c r="A265" s="223"/>
      <c r="B265" s="273"/>
      <c r="C265" s="458"/>
      <c r="D265" s="391"/>
      <c r="E265" s="392"/>
      <c r="F265" s="410"/>
      <c r="G265" s="274"/>
      <c r="H265" s="275"/>
      <c r="I265" s="276"/>
      <c r="J265" s="540">
        <f t="shared" si="68"/>
        <v>0</v>
      </c>
      <c r="K265" s="278"/>
      <c r="L265" s="542">
        <f t="shared" si="69"/>
        <v>0</v>
      </c>
      <c r="M265" s="310" t="str">
        <f t="shared" si="67"/>
        <v/>
      </c>
      <c r="N265" s="281">
        <f>J265-L265</f>
        <v>0</v>
      </c>
      <c r="O265" s="282"/>
    </row>
    <row r="266" spans="1:15" ht="18.75" customHeight="1" thickBot="1" x14ac:dyDescent="0.2">
      <c r="A266" s="223"/>
      <c r="B266" s="394"/>
      <c r="C266" s="443"/>
      <c r="D266" s="444"/>
      <c r="E266" s="445"/>
      <c r="F266" s="446"/>
      <c r="G266" s="447"/>
      <c r="H266" s="448"/>
      <c r="I266" s="449"/>
      <c r="J266" s="525">
        <f t="shared" si="68"/>
        <v>0</v>
      </c>
      <c r="K266" s="767"/>
      <c r="L266" s="527">
        <f t="shared" si="69"/>
        <v>0</v>
      </c>
      <c r="M266" s="381" t="str">
        <f t="shared" si="67"/>
        <v/>
      </c>
      <c r="N266" s="451">
        <f t="shared" ref="N266" si="75">J266-L266</f>
        <v>0</v>
      </c>
      <c r="O266" s="239"/>
    </row>
    <row r="267" spans="1:15" ht="18.75" customHeight="1" x14ac:dyDescent="0.15">
      <c r="A267" s="223"/>
      <c r="B267" s="283"/>
      <c r="C267" s="442" t="s">
        <v>877</v>
      </c>
      <c r="D267" s="425" t="s">
        <v>916</v>
      </c>
      <c r="E267" s="426" t="s">
        <v>828</v>
      </c>
      <c r="F267" s="427"/>
      <c r="G267" s="387"/>
      <c r="H267" s="388"/>
      <c r="I267" s="288"/>
      <c r="J267" s="769">
        <f>SUMIFS(J247:J266,B247:B266,"設備")</f>
        <v>0</v>
      </c>
      <c r="K267" s="629"/>
      <c r="L267" s="770">
        <f>SUMIFS(L247:L266,B247:B266,"設備")</f>
        <v>0</v>
      </c>
      <c r="M267" s="389"/>
      <c r="N267" s="430">
        <f t="shared" ref="N267:N272" si="76">J267-L267</f>
        <v>0</v>
      </c>
      <c r="O267" s="293"/>
    </row>
    <row r="268" spans="1:15" ht="18.75" customHeight="1" x14ac:dyDescent="0.15">
      <c r="A268" s="223"/>
      <c r="B268" s="273"/>
      <c r="C268" s="437" t="s">
        <v>877</v>
      </c>
      <c r="D268" s="393" t="s">
        <v>917</v>
      </c>
      <c r="E268" s="315" t="s">
        <v>828</v>
      </c>
      <c r="F268" s="409"/>
      <c r="G268" s="306"/>
      <c r="H268" s="307"/>
      <c r="I268" s="277"/>
      <c r="J268" s="569">
        <f>SUMIFS(J247:J266,B247:B266,"工事")</f>
        <v>0</v>
      </c>
      <c r="K268" s="542"/>
      <c r="L268" s="570">
        <f>SUMIFS(L247:L266,B247:B266,"工事")</f>
        <v>0</v>
      </c>
      <c r="M268" s="310"/>
      <c r="N268" s="311">
        <f t="shared" si="76"/>
        <v>0</v>
      </c>
      <c r="O268" s="282"/>
    </row>
    <row r="269" spans="1:15" ht="18.75" customHeight="1" thickBot="1" x14ac:dyDescent="0.2">
      <c r="A269" s="223"/>
      <c r="B269" s="431"/>
      <c r="C269" s="452"/>
      <c r="D269" s="453" t="s">
        <v>877</v>
      </c>
      <c r="E269" s="454" t="s">
        <v>856</v>
      </c>
      <c r="F269" s="455"/>
      <c r="G269" s="456"/>
      <c r="H269" s="457"/>
      <c r="I269" s="432"/>
      <c r="J269" s="439">
        <f>J267+J268</f>
        <v>0</v>
      </c>
      <c r="K269" s="433"/>
      <c r="L269" s="440">
        <f>L267+L268</f>
        <v>0</v>
      </c>
      <c r="M269" s="434"/>
      <c r="N269" s="441">
        <f t="shared" si="76"/>
        <v>0</v>
      </c>
      <c r="O269" s="435"/>
    </row>
    <row r="270" spans="1:15" ht="18.75" customHeight="1" thickTop="1" x14ac:dyDescent="0.15">
      <c r="A270" s="223"/>
      <c r="B270" s="283"/>
      <c r="C270" s="424" t="s">
        <v>721</v>
      </c>
      <c r="D270" s="425" t="s">
        <v>823</v>
      </c>
      <c r="E270" s="426" t="s">
        <v>825</v>
      </c>
      <c r="F270" s="427"/>
      <c r="G270" s="387"/>
      <c r="H270" s="388"/>
      <c r="I270" s="288"/>
      <c r="J270" s="428">
        <f>SUMIFS(J223:J269,D223:D269,"設備費4")</f>
        <v>0</v>
      </c>
      <c r="K270" s="290"/>
      <c r="L270" s="429">
        <f>SUMIFS(L223:L269,D223:D269,"設備費4")</f>
        <v>0</v>
      </c>
      <c r="M270" s="389"/>
      <c r="N270" s="430">
        <f t="shared" si="76"/>
        <v>0</v>
      </c>
      <c r="O270" s="293"/>
    </row>
    <row r="271" spans="1:15" ht="18.75" customHeight="1" x14ac:dyDescent="0.15">
      <c r="A271" s="223"/>
      <c r="B271" s="273"/>
      <c r="C271" s="313" t="s">
        <v>721</v>
      </c>
      <c r="D271" s="393" t="s">
        <v>829</v>
      </c>
      <c r="E271" s="315" t="s">
        <v>825</v>
      </c>
      <c r="F271" s="409"/>
      <c r="G271" s="306"/>
      <c r="H271" s="307"/>
      <c r="I271" s="277"/>
      <c r="J271" s="308">
        <f>SUMIFS(J223:J269,D223:D269,"工事費4")</f>
        <v>0</v>
      </c>
      <c r="K271" s="279"/>
      <c r="L271" s="309">
        <f>SUMIFS(L223:L269,D223:D269,"工事費4")</f>
        <v>0</v>
      </c>
      <c r="M271" s="310"/>
      <c r="N271" s="311">
        <f t="shared" si="76"/>
        <v>0</v>
      </c>
      <c r="O271" s="282"/>
    </row>
    <row r="272" spans="1:15" ht="18.75" customHeight="1" thickBot="1" x14ac:dyDescent="0.2">
      <c r="A272" s="223"/>
      <c r="B272" s="431"/>
      <c r="C272" s="452"/>
      <c r="D272" s="459" t="s">
        <v>830</v>
      </c>
      <c r="E272" s="454" t="s">
        <v>825</v>
      </c>
      <c r="F272" s="455"/>
      <c r="G272" s="456"/>
      <c r="H272" s="457"/>
      <c r="I272" s="432"/>
      <c r="J272" s="439">
        <f>J270+J271</f>
        <v>0</v>
      </c>
      <c r="K272" s="433"/>
      <c r="L272" s="440">
        <f>L270+L271</f>
        <v>0</v>
      </c>
      <c r="M272" s="434"/>
      <c r="N272" s="441">
        <f t="shared" si="76"/>
        <v>0</v>
      </c>
      <c r="O272" s="435"/>
    </row>
    <row r="273" spans="1:15" ht="18.75" customHeight="1" thickTop="1" x14ac:dyDescent="0.15">
      <c r="A273" s="223"/>
      <c r="B273" s="273"/>
      <c r="C273" s="3140" t="s">
        <v>878</v>
      </c>
      <c r="D273" s="3141"/>
      <c r="E273" s="3142"/>
      <c r="F273" s="410"/>
      <c r="G273" s="274"/>
      <c r="H273" s="275"/>
      <c r="I273" s="277"/>
      <c r="J273" s="277"/>
      <c r="K273" s="278"/>
      <c r="L273" s="279"/>
      <c r="M273" s="310"/>
      <c r="N273" s="281"/>
      <c r="O273" s="282"/>
    </row>
    <row r="274" spans="1:15" ht="18.75" customHeight="1" x14ac:dyDescent="0.15">
      <c r="A274" s="223"/>
      <c r="B274" s="273"/>
      <c r="C274" s="3143" t="s">
        <v>879</v>
      </c>
      <c r="D274" s="3144"/>
      <c r="E274" s="3145"/>
      <c r="F274" s="410"/>
      <c r="G274" s="274"/>
      <c r="H274" s="275"/>
      <c r="I274" s="276"/>
      <c r="J274" s="277"/>
      <c r="K274" s="278"/>
      <c r="L274" s="279"/>
      <c r="M274" s="310" t="str">
        <f t="shared" ref="M274:M294" si="77">IF(I274-K274=0,"",I274-K274)</f>
        <v/>
      </c>
      <c r="N274" s="281"/>
      <c r="O274" s="282"/>
    </row>
    <row r="275" spans="1:15" ht="18.75" customHeight="1" x14ac:dyDescent="0.15">
      <c r="A275" s="223"/>
      <c r="B275" s="273" t="s">
        <v>839</v>
      </c>
      <c r="C275" s="458"/>
      <c r="D275" s="1253"/>
      <c r="E275" s="392"/>
      <c r="F275" s="410"/>
      <c r="G275" s="274"/>
      <c r="H275" s="275"/>
      <c r="I275" s="276"/>
      <c r="J275" s="277">
        <f t="shared" ref="J275:J294" si="78">ROUNDDOWN(H275*I275, 0)</f>
        <v>0</v>
      </c>
      <c r="K275" s="278"/>
      <c r="L275" s="279">
        <f t="shared" ref="L275:L294" si="79">ROUNDDOWN(H275*K275, 0)</f>
        <v>0</v>
      </c>
      <c r="M275" s="310" t="str">
        <f t="shared" si="77"/>
        <v/>
      </c>
      <c r="N275" s="281">
        <f>J275-L275</f>
        <v>0</v>
      </c>
      <c r="O275" s="282"/>
    </row>
    <row r="276" spans="1:15" ht="18.75" customHeight="1" x14ac:dyDescent="0.15">
      <c r="A276" s="223"/>
      <c r="B276" s="273" t="s">
        <v>840</v>
      </c>
      <c r="C276" s="458"/>
      <c r="D276" s="391"/>
      <c r="E276" s="392"/>
      <c r="F276" s="410"/>
      <c r="G276" s="274"/>
      <c r="H276" s="275"/>
      <c r="I276" s="276"/>
      <c r="J276" s="540">
        <f t="shared" si="78"/>
        <v>0</v>
      </c>
      <c r="K276" s="278"/>
      <c r="L276" s="542">
        <f t="shared" si="79"/>
        <v>0</v>
      </c>
      <c r="M276" s="310" t="str">
        <f t="shared" si="77"/>
        <v/>
      </c>
      <c r="N276" s="281">
        <f t="shared" ref="N276:N289" si="80">J276-L276</f>
        <v>0</v>
      </c>
      <c r="O276" s="282"/>
    </row>
    <row r="277" spans="1:15" ht="18.75" customHeight="1" x14ac:dyDescent="0.15">
      <c r="A277" s="223"/>
      <c r="B277" s="273"/>
      <c r="C277" s="458"/>
      <c r="D277" s="391"/>
      <c r="E277" s="392"/>
      <c r="F277" s="410"/>
      <c r="G277" s="274"/>
      <c r="H277" s="275"/>
      <c r="I277" s="276"/>
      <c r="J277" s="540">
        <f t="shared" si="78"/>
        <v>0</v>
      </c>
      <c r="K277" s="278"/>
      <c r="L277" s="542">
        <f t="shared" si="79"/>
        <v>0</v>
      </c>
      <c r="M277" s="310" t="str">
        <f t="shared" si="77"/>
        <v/>
      </c>
      <c r="N277" s="281">
        <f t="shared" si="80"/>
        <v>0</v>
      </c>
      <c r="O277" s="282"/>
    </row>
    <row r="278" spans="1:15" ht="18.75" customHeight="1" x14ac:dyDescent="0.15">
      <c r="A278" s="223"/>
      <c r="B278" s="273"/>
      <c r="C278" s="458"/>
      <c r="D278" s="391"/>
      <c r="E278" s="392"/>
      <c r="F278" s="410"/>
      <c r="G278" s="274"/>
      <c r="H278" s="275"/>
      <c r="I278" s="276"/>
      <c r="J278" s="540">
        <f t="shared" si="78"/>
        <v>0</v>
      </c>
      <c r="K278" s="278"/>
      <c r="L278" s="542">
        <f t="shared" si="79"/>
        <v>0</v>
      </c>
      <c r="M278" s="310" t="str">
        <f t="shared" si="77"/>
        <v/>
      </c>
      <c r="N278" s="281">
        <f t="shared" si="80"/>
        <v>0</v>
      </c>
      <c r="O278" s="282"/>
    </row>
    <row r="279" spans="1:15" ht="18.75" customHeight="1" x14ac:dyDescent="0.15">
      <c r="A279" s="223"/>
      <c r="B279" s="273"/>
      <c r="C279" s="458"/>
      <c r="D279" s="391"/>
      <c r="E279" s="392"/>
      <c r="F279" s="410"/>
      <c r="G279" s="274"/>
      <c r="H279" s="275"/>
      <c r="I279" s="276"/>
      <c r="J279" s="540">
        <f t="shared" si="78"/>
        <v>0</v>
      </c>
      <c r="K279" s="278"/>
      <c r="L279" s="542">
        <f t="shared" si="79"/>
        <v>0</v>
      </c>
      <c r="M279" s="310" t="str">
        <f t="shared" si="77"/>
        <v/>
      </c>
      <c r="N279" s="281">
        <f t="shared" si="80"/>
        <v>0</v>
      </c>
      <c r="O279" s="282"/>
    </row>
    <row r="280" spans="1:15" ht="18.75" customHeight="1" x14ac:dyDescent="0.15">
      <c r="A280" s="223"/>
      <c r="B280" s="273"/>
      <c r="C280" s="458"/>
      <c r="D280" s="391"/>
      <c r="E280" s="392"/>
      <c r="F280" s="410"/>
      <c r="G280" s="274"/>
      <c r="H280" s="275"/>
      <c r="I280" s="276"/>
      <c r="J280" s="540">
        <f t="shared" si="78"/>
        <v>0</v>
      </c>
      <c r="K280" s="278"/>
      <c r="L280" s="542">
        <f t="shared" si="79"/>
        <v>0</v>
      </c>
      <c r="M280" s="310" t="str">
        <f t="shared" ref="M280:M284" si="81">IF(I280-K280=0,"",I280-K280)</f>
        <v/>
      </c>
      <c r="N280" s="281">
        <f t="shared" ref="N280:N284" si="82">J280-L280</f>
        <v>0</v>
      </c>
      <c r="O280" s="282"/>
    </row>
    <row r="281" spans="1:15" ht="18.75" customHeight="1" x14ac:dyDescent="0.15">
      <c r="A281" s="223"/>
      <c r="B281" s="273"/>
      <c r="C281" s="458"/>
      <c r="D281" s="391"/>
      <c r="E281" s="392"/>
      <c r="F281" s="410"/>
      <c r="G281" s="274"/>
      <c r="H281" s="275"/>
      <c r="I281" s="276"/>
      <c r="J281" s="540">
        <f t="shared" si="78"/>
        <v>0</v>
      </c>
      <c r="K281" s="278"/>
      <c r="L281" s="542">
        <f t="shared" si="79"/>
        <v>0</v>
      </c>
      <c r="M281" s="310" t="str">
        <f t="shared" si="81"/>
        <v/>
      </c>
      <c r="N281" s="281">
        <f t="shared" si="82"/>
        <v>0</v>
      </c>
      <c r="O281" s="282"/>
    </row>
    <row r="282" spans="1:15" ht="18.75" customHeight="1" x14ac:dyDescent="0.15">
      <c r="A282" s="223"/>
      <c r="B282" s="273"/>
      <c r="C282" s="458"/>
      <c r="D282" s="391"/>
      <c r="E282" s="392"/>
      <c r="F282" s="410"/>
      <c r="G282" s="274"/>
      <c r="H282" s="275"/>
      <c r="I282" s="276"/>
      <c r="J282" s="540">
        <f t="shared" si="78"/>
        <v>0</v>
      </c>
      <c r="K282" s="278"/>
      <c r="L282" s="542">
        <f t="shared" si="79"/>
        <v>0</v>
      </c>
      <c r="M282" s="310" t="str">
        <f t="shared" si="81"/>
        <v/>
      </c>
      <c r="N282" s="281">
        <f t="shared" si="82"/>
        <v>0</v>
      </c>
      <c r="O282" s="282"/>
    </row>
    <row r="283" spans="1:15" ht="18.75" customHeight="1" x14ac:dyDescent="0.15">
      <c r="A283" s="223"/>
      <c r="B283" s="273"/>
      <c r="C283" s="458"/>
      <c r="D283" s="391"/>
      <c r="E283" s="392"/>
      <c r="F283" s="410"/>
      <c r="G283" s="274"/>
      <c r="H283" s="275"/>
      <c r="I283" s="276"/>
      <c r="J283" s="540">
        <f t="shared" si="78"/>
        <v>0</v>
      </c>
      <c r="K283" s="278"/>
      <c r="L283" s="542">
        <f t="shared" si="79"/>
        <v>0</v>
      </c>
      <c r="M283" s="310" t="str">
        <f t="shared" si="81"/>
        <v/>
      </c>
      <c r="N283" s="281">
        <f t="shared" si="82"/>
        <v>0</v>
      </c>
      <c r="O283" s="282"/>
    </row>
    <row r="284" spans="1:15" ht="18.75" customHeight="1" x14ac:dyDescent="0.15">
      <c r="A284" s="223"/>
      <c r="B284" s="273"/>
      <c r="C284" s="458"/>
      <c r="D284" s="391"/>
      <c r="E284" s="392"/>
      <c r="F284" s="410"/>
      <c r="G284" s="274"/>
      <c r="H284" s="275"/>
      <c r="I284" s="276"/>
      <c r="J284" s="540">
        <f t="shared" si="78"/>
        <v>0</v>
      </c>
      <c r="K284" s="278"/>
      <c r="L284" s="542">
        <f t="shared" si="79"/>
        <v>0</v>
      </c>
      <c r="M284" s="310" t="str">
        <f t="shared" si="81"/>
        <v/>
      </c>
      <c r="N284" s="281">
        <f t="shared" si="82"/>
        <v>0</v>
      </c>
      <c r="O284" s="282"/>
    </row>
    <row r="285" spans="1:15" ht="18.75" customHeight="1" x14ac:dyDescent="0.15">
      <c r="A285" s="223"/>
      <c r="B285" s="273"/>
      <c r="C285" s="458"/>
      <c r="D285" s="391"/>
      <c r="E285" s="392"/>
      <c r="F285" s="410"/>
      <c r="G285" s="274"/>
      <c r="H285" s="275"/>
      <c r="I285" s="276"/>
      <c r="J285" s="540">
        <f t="shared" si="78"/>
        <v>0</v>
      </c>
      <c r="K285" s="278"/>
      <c r="L285" s="542">
        <f t="shared" si="79"/>
        <v>0</v>
      </c>
      <c r="M285" s="310" t="str">
        <f t="shared" si="77"/>
        <v/>
      </c>
      <c r="N285" s="281">
        <f t="shared" si="80"/>
        <v>0</v>
      </c>
      <c r="O285" s="282"/>
    </row>
    <row r="286" spans="1:15" ht="18.75" customHeight="1" x14ac:dyDescent="0.15">
      <c r="A286" s="223"/>
      <c r="B286" s="273"/>
      <c r="C286" s="458"/>
      <c r="D286" s="391"/>
      <c r="E286" s="392"/>
      <c r="F286" s="410"/>
      <c r="G286" s="274"/>
      <c r="H286" s="275"/>
      <c r="I286" s="276"/>
      <c r="J286" s="540">
        <f t="shared" si="78"/>
        <v>0</v>
      </c>
      <c r="K286" s="278"/>
      <c r="L286" s="542">
        <f t="shared" si="79"/>
        <v>0</v>
      </c>
      <c r="M286" s="310" t="str">
        <f t="shared" si="77"/>
        <v/>
      </c>
      <c r="N286" s="281">
        <f t="shared" si="80"/>
        <v>0</v>
      </c>
      <c r="O286" s="282"/>
    </row>
    <row r="287" spans="1:15" ht="18.75" customHeight="1" x14ac:dyDescent="0.15">
      <c r="A287" s="223"/>
      <c r="B287" s="273"/>
      <c r="C287" s="458"/>
      <c r="D287" s="391"/>
      <c r="E287" s="392"/>
      <c r="F287" s="410"/>
      <c r="G287" s="274"/>
      <c r="H287" s="275"/>
      <c r="I287" s="276"/>
      <c r="J287" s="540">
        <f t="shared" si="78"/>
        <v>0</v>
      </c>
      <c r="K287" s="278"/>
      <c r="L287" s="542">
        <f t="shared" si="79"/>
        <v>0</v>
      </c>
      <c r="M287" s="310" t="str">
        <f t="shared" si="77"/>
        <v/>
      </c>
      <c r="N287" s="281">
        <f t="shared" si="80"/>
        <v>0</v>
      </c>
      <c r="O287" s="282"/>
    </row>
    <row r="288" spans="1:15" ht="18.75" customHeight="1" x14ac:dyDescent="0.15">
      <c r="A288" s="223"/>
      <c r="B288" s="273"/>
      <c r="C288" s="458"/>
      <c r="D288" s="391"/>
      <c r="E288" s="392"/>
      <c r="F288" s="410"/>
      <c r="G288" s="274"/>
      <c r="H288" s="275"/>
      <c r="I288" s="276"/>
      <c r="J288" s="540">
        <f t="shared" si="78"/>
        <v>0</v>
      </c>
      <c r="K288" s="278"/>
      <c r="L288" s="542">
        <f t="shared" si="79"/>
        <v>0</v>
      </c>
      <c r="M288" s="310" t="str">
        <f t="shared" si="77"/>
        <v/>
      </c>
      <c r="N288" s="281">
        <f t="shared" si="80"/>
        <v>0</v>
      </c>
      <c r="O288" s="282"/>
    </row>
    <row r="289" spans="1:15" ht="18.75" customHeight="1" x14ac:dyDescent="0.15">
      <c r="A289" s="223"/>
      <c r="B289" s="273"/>
      <c r="C289" s="458"/>
      <c r="D289" s="391"/>
      <c r="E289" s="392"/>
      <c r="F289" s="410"/>
      <c r="G289" s="274"/>
      <c r="H289" s="275"/>
      <c r="I289" s="276"/>
      <c r="J289" s="540">
        <f t="shared" si="78"/>
        <v>0</v>
      </c>
      <c r="K289" s="278"/>
      <c r="L289" s="542">
        <f t="shared" si="79"/>
        <v>0</v>
      </c>
      <c r="M289" s="310" t="str">
        <f t="shared" si="77"/>
        <v/>
      </c>
      <c r="N289" s="281">
        <f t="shared" si="80"/>
        <v>0</v>
      </c>
      <c r="O289" s="282"/>
    </row>
    <row r="290" spans="1:15" ht="18.75" customHeight="1" x14ac:dyDescent="0.15">
      <c r="A290" s="223"/>
      <c r="B290" s="273"/>
      <c r="C290" s="458"/>
      <c r="D290" s="391"/>
      <c r="E290" s="392"/>
      <c r="F290" s="410"/>
      <c r="G290" s="274"/>
      <c r="H290" s="275"/>
      <c r="I290" s="276"/>
      <c r="J290" s="540">
        <f t="shared" si="78"/>
        <v>0</v>
      </c>
      <c r="K290" s="278"/>
      <c r="L290" s="542">
        <f t="shared" si="79"/>
        <v>0</v>
      </c>
      <c r="M290" s="310" t="str">
        <f t="shared" si="77"/>
        <v/>
      </c>
      <c r="N290" s="281">
        <f>J290-L290</f>
        <v>0</v>
      </c>
      <c r="O290" s="282"/>
    </row>
    <row r="291" spans="1:15" ht="18.75" customHeight="1" x14ac:dyDescent="0.15">
      <c r="A291" s="223"/>
      <c r="B291" s="273"/>
      <c r="C291" s="458"/>
      <c r="D291" s="391"/>
      <c r="E291" s="392"/>
      <c r="F291" s="410"/>
      <c r="G291" s="274"/>
      <c r="H291" s="275"/>
      <c r="I291" s="276"/>
      <c r="J291" s="540">
        <f t="shared" si="78"/>
        <v>0</v>
      </c>
      <c r="K291" s="278"/>
      <c r="L291" s="542">
        <f t="shared" si="79"/>
        <v>0</v>
      </c>
      <c r="M291" s="310" t="str">
        <f t="shared" si="77"/>
        <v/>
      </c>
      <c r="N291" s="281">
        <f t="shared" ref="N291:N294" si="83">J291-L291</f>
        <v>0</v>
      </c>
      <c r="O291" s="282"/>
    </row>
    <row r="292" spans="1:15" ht="18.75" customHeight="1" x14ac:dyDescent="0.15">
      <c r="A292" s="223"/>
      <c r="B292" s="273"/>
      <c r="C292" s="458"/>
      <c r="D292" s="391"/>
      <c r="E292" s="392"/>
      <c r="F292" s="410"/>
      <c r="G292" s="274"/>
      <c r="H292" s="275"/>
      <c r="I292" s="276"/>
      <c r="J292" s="540">
        <f>ROUNDDOWN(H292*I292, 0)</f>
        <v>0</v>
      </c>
      <c r="K292" s="278"/>
      <c r="L292" s="542">
        <f t="shared" si="79"/>
        <v>0</v>
      </c>
      <c r="M292" s="310" t="str">
        <f t="shared" si="77"/>
        <v/>
      </c>
      <c r="N292" s="281">
        <f t="shared" si="83"/>
        <v>0</v>
      </c>
      <c r="O292" s="282"/>
    </row>
    <row r="293" spans="1:15" ht="18.75" customHeight="1" x14ac:dyDescent="0.15">
      <c r="A293" s="223"/>
      <c r="B293" s="273"/>
      <c r="C293" s="458"/>
      <c r="D293" s="391"/>
      <c r="E293" s="392"/>
      <c r="F293" s="410"/>
      <c r="G293" s="274"/>
      <c r="H293" s="275"/>
      <c r="I293" s="276"/>
      <c r="J293" s="540">
        <f t="shared" si="78"/>
        <v>0</v>
      </c>
      <c r="K293" s="278"/>
      <c r="L293" s="542">
        <f t="shared" si="79"/>
        <v>0</v>
      </c>
      <c r="M293" s="310" t="str">
        <f t="shared" si="77"/>
        <v/>
      </c>
      <c r="N293" s="281">
        <f t="shared" si="83"/>
        <v>0</v>
      </c>
      <c r="O293" s="282"/>
    </row>
    <row r="294" spans="1:15" ht="18.75" customHeight="1" thickBot="1" x14ac:dyDescent="0.2">
      <c r="A294" s="223"/>
      <c r="B294" s="394"/>
      <c r="C294" s="443"/>
      <c r="D294" s="444"/>
      <c r="E294" s="445"/>
      <c r="F294" s="446"/>
      <c r="G294" s="447"/>
      <c r="H294" s="448"/>
      <c r="I294" s="766"/>
      <c r="J294" s="525">
        <f t="shared" si="78"/>
        <v>0</v>
      </c>
      <c r="K294" s="767"/>
      <c r="L294" s="527">
        <f t="shared" si="79"/>
        <v>0</v>
      </c>
      <c r="M294" s="768" t="str">
        <f t="shared" si="77"/>
        <v/>
      </c>
      <c r="N294" s="771">
        <f t="shared" si="83"/>
        <v>0</v>
      </c>
      <c r="O294" s="239"/>
    </row>
    <row r="295" spans="1:15" ht="18.75" customHeight="1" x14ac:dyDescent="0.15">
      <c r="A295" s="223"/>
      <c r="B295" s="283"/>
      <c r="C295" s="442" t="s">
        <v>880</v>
      </c>
      <c r="D295" s="425" t="s">
        <v>918</v>
      </c>
      <c r="E295" s="426" t="s">
        <v>828</v>
      </c>
      <c r="F295" s="427"/>
      <c r="G295" s="387"/>
      <c r="H295" s="388"/>
      <c r="I295" s="628"/>
      <c r="J295" s="769">
        <f>SUMIFS(J275:J294,B275:B294,"設備")</f>
        <v>0</v>
      </c>
      <c r="K295" s="629"/>
      <c r="L295" s="770">
        <f>SUMIFS(L275:L294,B275:B294,"設備")</f>
        <v>0</v>
      </c>
      <c r="M295" s="630"/>
      <c r="N295" s="772">
        <f>J295-L295</f>
        <v>0</v>
      </c>
      <c r="O295" s="293"/>
    </row>
    <row r="296" spans="1:15" ht="18.75" customHeight="1" x14ac:dyDescent="0.15">
      <c r="A296" s="223"/>
      <c r="B296" s="273"/>
      <c r="C296" s="442" t="s">
        <v>880</v>
      </c>
      <c r="D296" s="393" t="s">
        <v>919</v>
      </c>
      <c r="E296" s="315" t="s">
        <v>828</v>
      </c>
      <c r="F296" s="409"/>
      <c r="G296" s="306"/>
      <c r="H296" s="307"/>
      <c r="I296" s="540"/>
      <c r="J296" s="569">
        <f>SUMIFS(J275:J294,B275:B294,"工事")</f>
        <v>0</v>
      </c>
      <c r="K296" s="542"/>
      <c r="L296" s="570">
        <f>SUMIFS(L275:L294,B275:B294,"工事")</f>
        <v>0</v>
      </c>
      <c r="M296" s="571"/>
      <c r="N296" s="572">
        <f>J296-L296</f>
        <v>0</v>
      </c>
      <c r="O296" s="282"/>
    </row>
    <row r="297" spans="1:15" ht="18.75" customHeight="1" thickBot="1" x14ac:dyDescent="0.2">
      <c r="A297" s="223"/>
      <c r="B297" s="394"/>
      <c r="C297" s="374"/>
      <c r="D297" s="438" t="s">
        <v>880</v>
      </c>
      <c r="E297" s="395" t="s">
        <v>856</v>
      </c>
      <c r="F297" s="436"/>
      <c r="G297" s="375"/>
      <c r="H297" s="376"/>
      <c r="I297" s="639"/>
      <c r="J297" s="640">
        <f>J295+J296</f>
        <v>0</v>
      </c>
      <c r="K297" s="641"/>
      <c r="L297" s="642">
        <f>L295+L296</f>
        <v>0</v>
      </c>
      <c r="M297" s="643"/>
      <c r="N297" s="644">
        <f>J297-L297</f>
        <v>0</v>
      </c>
      <c r="O297" s="239"/>
    </row>
    <row r="298" spans="1:15" ht="18.75" customHeight="1" x14ac:dyDescent="0.15">
      <c r="A298" s="223"/>
      <c r="B298" s="273"/>
      <c r="C298" s="3146" t="s">
        <v>881</v>
      </c>
      <c r="D298" s="3147"/>
      <c r="E298" s="3148"/>
      <c r="F298" s="410"/>
      <c r="G298" s="274"/>
      <c r="H298" s="275"/>
      <c r="I298" s="276"/>
      <c r="J298" s="288"/>
      <c r="K298" s="396"/>
      <c r="L298" s="368"/>
      <c r="M298" s="389" t="str">
        <f t="shared" ref="M298:M318" si="84">IF(I298-K298=0,"",I298-K298)</f>
        <v/>
      </c>
      <c r="N298" s="292"/>
      <c r="O298" s="282"/>
    </row>
    <row r="299" spans="1:15" ht="18.75" customHeight="1" x14ac:dyDescent="0.15">
      <c r="A299" s="223"/>
      <c r="B299" s="273" t="s">
        <v>839</v>
      </c>
      <c r="C299" s="458"/>
      <c r="D299" s="1253"/>
      <c r="E299" s="1256"/>
      <c r="F299" s="410"/>
      <c r="G299" s="274"/>
      <c r="H299" s="275"/>
      <c r="I299" s="276"/>
      <c r="J299" s="277">
        <f>ROUNDDOWN(H299*I299, 0)</f>
        <v>0</v>
      </c>
      <c r="K299" s="278"/>
      <c r="L299" s="279">
        <f t="shared" ref="L299:L318" si="85">ROUNDDOWN(H299*K299, 0)</f>
        <v>0</v>
      </c>
      <c r="M299" s="310" t="str">
        <f t="shared" si="84"/>
        <v/>
      </c>
      <c r="N299" s="281">
        <f t="shared" ref="N299" si="86">J299-L299</f>
        <v>0</v>
      </c>
      <c r="O299" s="282"/>
    </row>
    <row r="300" spans="1:15" ht="18.75" customHeight="1" x14ac:dyDescent="0.15">
      <c r="A300" s="223"/>
      <c r="B300" s="273"/>
      <c r="C300" s="458"/>
      <c r="D300" s="391"/>
      <c r="E300" s="392"/>
      <c r="F300" s="410"/>
      <c r="G300" s="274"/>
      <c r="H300" s="275"/>
      <c r="I300" s="276"/>
      <c r="J300" s="540">
        <f t="shared" ref="J300:J318" si="87">ROUNDDOWN(H300*I300, 0)</f>
        <v>0</v>
      </c>
      <c r="K300" s="278"/>
      <c r="L300" s="542">
        <f t="shared" si="85"/>
        <v>0</v>
      </c>
      <c r="M300" s="310" t="str">
        <f t="shared" si="84"/>
        <v/>
      </c>
      <c r="N300" s="281">
        <f>J300-L300</f>
        <v>0</v>
      </c>
      <c r="O300" s="282"/>
    </row>
    <row r="301" spans="1:15" ht="18.75" customHeight="1" x14ac:dyDescent="0.15">
      <c r="A301" s="223"/>
      <c r="B301" s="273"/>
      <c r="C301" s="458"/>
      <c r="D301" s="391"/>
      <c r="E301" s="392"/>
      <c r="F301" s="410"/>
      <c r="G301" s="274"/>
      <c r="H301" s="275"/>
      <c r="I301" s="276"/>
      <c r="J301" s="540">
        <f t="shared" si="87"/>
        <v>0</v>
      </c>
      <c r="K301" s="278"/>
      <c r="L301" s="542">
        <f t="shared" si="85"/>
        <v>0</v>
      </c>
      <c r="M301" s="310" t="str">
        <f t="shared" si="84"/>
        <v/>
      </c>
      <c r="N301" s="281">
        <f t="shared" ref="N301:N310" si="88">J301-L301</f>
        <v>0</v>
      </c>
      <c r="O301" s="282"/>
    </row>
    <row r="302" spans="1:15" ht="18.75" customHeight="1" x14ac:dyDescent="0.15">
      <c r="A302" s="223"/>
      <c r="B302" s="273"/>
      <c r="C302" s="458"/>
      <c r="D302" s="391"/>
      <c r="E302" s="392"/>
      <c r="F302" s="410"/>
      <c r="G302" s="274"/>
      <c r="H302" s="275"/>
      <c r="I302" s="276"/>
      <c r="J302" s="540">
        <f t="shared" si="87"/>
        <v>0</v>
      </c>
      <c r="K302" s="278"/>
      <c r="L302" s="542">
        <f t="shared" si="85"/>
        <v>0</v>
      </c>
      <c r="M302" s="310" t="str">
        <f t="shared" si="84"/>
        <v/>
      </c>
      <c r="N302" s="281">
        <f t="shared" si="88"/>
        <v>0</v>
      </c>
      <c r="O302" s="282"/>
    </row>
    <row r="303" spans="1:15" ht="18.75" customHeight="1" x14ac:dyDescent="0.15">
      <c r="A303" s="223"/>
      <c r="B303" s="273"/>
      <c r="C303" s="458"/>
      <c r="D303" s="391"/>
      <c r="E303" s="392"/>
      <c r="F303" s="410"/>
      <c r="G303" s="274"/>
      <c r="H303" s="275"/>
      <c r="I303" s="276"/>
      <c r="J303" s="540">
        <f t="shared" si="87"/>
        <v>0</v>
      </c>
      <c r="K303" s="278"/>
      <c r="L303" s="542">
        <f t="shared" si="85"/>
        <v>0</v>
      </c>
      <c r="M303" s="310" t="str">
        <f t="shared" si="84"/>
        <v/>
      </c>
      <c r="N303" s="281">
        <f t="shared" si="88"/>
        <v>0</v>
      </c>
      <c r="O303" s="282"/>
    </row>
    <row r="304" spans="1:15" ht="18.75" customHeight="1" x14ac:dyDescent="0.15">
      <c r="A304" s="223"/>
      <c r="B304" s="273"/>
      <c r="C304" s="458"/>
      <c r="D304" s="391"/>
      <c r="E304" s="392"/>
      <c r="F304" s="410"/>
      <c r="G304" s="274"/>
      <c r="H304" s="275"/>
      <c r="I304" s="276"/>
      <c r="J304" s="540">
        <f t="shared" si="87"/>
        <v>0</v>
      </c>
      <c r="K304" s="278"/>
      <c r="L304" s="542">
        <f t="shared" si="85"/>
        <v>0</v>
      </c>
      <c r="M304" s="310" t="str">
        <f t="shared" si="84"/>
        <v/>
      </c>
      <c r="N304" s="281">
        <f t="shared" si="88"/>
        <v>0</v>
      </c>
      <c r="O304" s="282"/>
    </row>
    <row r="305" spans="1:15" ht="18.75" customHeight="1" x14ac:dyDescent="0.15">
      <c r="A305" s="223"/>
      <c r="B305" s="273"/>
      <c r="C305" s="458"/>
      <c r="D305" s="391"/>
      <c r="E305" s="392"/>
      <c r="F305" s="410"/>
      <c r="G305" s="274"/>
      <c r="H305" s="275"/>
      <c r="I305" s="276"/>
      <c r="J305" s="540">
        <f t="shared" si="87"/>
        <v>0</v>
      </c>
      <c r="K305" s="278"/>
      <c r="L305" s="542">
        <f t="shared" si="85"/>
        <v>0</v>
      </c>
      <c r="M305" s="310" t="str">
        <f t="shared" si="84"/>
        <v/>
      </c>
      <c r="N305" s="281">
        <f t="shared" si="88"/>
        <v>0</v>
      </c>
      <c r="O305" s="282"/>
    </row>
    <row r="306" spans="1:15" ht="18.75" customHeight="1" x14ac:dyDescent="0.15">
      <c r="A306" s="223"/>
      <c r="B306" s="273"/>
      <c r="C306" s="458"/>
      <c r="D306" s="391"/>
      <c r="E306" s="392"/>
      <c r="F306" s="410"/>
      <c r="G306" s="274"/>
      <c r="H306" s="275"/>
      <c r="I306" s="276"/>
      <c r="J306" s="540">
        <f t="shared" si="87"/>
        <v>0</v>
      </c>
      <c r="K306" s="278"/>
      <c r="L306" s="542">
        <f t="shared" si="85"/>
        <v>0</v>
      </c>
      <c r="M306" s="310" t="str">
        <f t="shared" ref="M306" si="89">IF(I306-K306=0,"",I306-K306)</f>
        <v/>
      </c>
      <c r="N306" s="281">
        <f t="shared" ref="N306" si="90">J306-L306</f>
        <v>0</v>
      </c>
      <c r="O306" s="282"/>
    </row>
    <row r="307" spans="1:15" ht="18.75" customHeight="1" x14ac:dyDescent="0.15">
      <c r="A307" s="223"/>
      <c r="B307" s="273"/>
      <c r="C307" s="458"/>
      <c r="D307" s="391"/>
      <c r="E307" s="392"/>
      <c r="F307" s="410"/>
      <c r="G307" s="274"/>
      <c r="H307" s="275"/>
      <c r="I307" s="276"/>
      <c r="J307" s="540">
        <f t="shared" si="87"/>
        <v>0</v>
      </c>
      <c r="K307" s="278"/>
      <c r="L307" s="542">
        <f t="shared" si="85"/>
        <v>0</v>
      </c>
      <c r="M307" s="310" t="str">
        <f t="shared" si="84"/>
        <v/>
      </c>
      <c r="N307" s="281">
        <f t="shared" si="88"/>
        <v>0</v>
      </c>
      <c r="O307" s="282"/>
    </row>
    <row r="308" spans="1:15" ht="18.75" customHeight="1" x14ac:dyDescent="0.15">
      <c r="A308" s="223"/>
      <c r="B308" s="273"/>
      <c r="C308" s="458"/>
      <c r="D308" s="391"/>
      <c r="E308" s="392"/>
      <c r="F308" s="410"/>
      <c r="G308" s="274"/>
      <c r="H308" s="275"/>
      <c r="I308" s="276"/>
      <c r="J308" s="540">
        <f t="shared" si="87"/>
        <v>0</v>
      </c>
      <c r="K308" s="278"/>
      <c r="L308" s="542">
        <f t="shared" si="85"/>
        <v>0</v>
      </c>
      <c r="M308" s="310" t="str">
        <f t="shared" si="84"/>
        <v/>
      </c>
      <c r="N308" s="281">
        <f t="shared" si="88"/>
        <v>0</v>
      </c>
      <c r="O308" s="282"/>
    </row>
    <row r="309" spans="1:15" ht="18.75" customHeight="1" x14ac:dyDescent="0.15">
      <c r="A309" s="223"/>
      <c r="B309" s="273"/>
      <c r="C309" s="458"/>
      <c r="D309" s="391"/>
      <c r="E309" s="392"/>
      <c r="F309" s="410"/>
      <c r="G309" s="274"/>
      <c r="H309" s="275"/>
      <c r="I309" s="276"/>
      <c r="J309" s="540">
        <f t="shared" si="87"/>
        <v>0</v>
      </c>
      <c r="K309" s="278"/>
      <c r="L309" s="542">
        <f t="shared" si="85"/>
        <v>0</v>
      </c>
      <c r="M309" s="310" t="str">
        <f t="shared" si="84"/>
        <v/>
      </c>
      <c r="N309" s="281">
        <f t="shared" si="88"/>
        <v>0</v>
      </c>
      <c r="O309" s="282"/>
    </row>
    <row r="310" spans="1:15" ht="18.75" customHeight="1" x14ac:dyDescent="0.15">
      <c r="A310" s="223"/>
      <c r="B310" s="273"/>
      <c r="C310" s="458"/>
      <c r="D310" s="391"/>
      <c r="E310" s="392"/>
      <c r="F310" s="410"/>
      <c r="G310" s="274"/>
      <c r="H310" s="275"/>
      <c r="I310" s="276"/>
      <c r="J310" s="540">
        <f t="shared" si="87"/>
        <v>0</v>
      </c>
      <c r="K310" s="278"/>
      <c r="L310" s="542">
        <f t="shared" si="85"/>
        <v>0</v>
      </c>
      <c r="M310" s="310" t="str">
        <f t="shared" si="84"/>
        <v/>
      </c>
      <c r="N310" s="281">
        <f t="shared" si="88"/>
        <v>0</v>
      </c>
      <c r="O310" s="282"/>
    </row>
    <row r="311" spans="1:15" ht="18.75" customHeight="1" x14ac:dyDescent="0.15">
      <c r="A311" s="223"/>
      <c r="B311" s="273"/>
      <c r="C311" s="458"/>
      <c r="D311" s="391"/>
      <c r="E311" s="392"/>
      <c r="F311" s="410"/>
      <c r="G311" s="274"/>
      <c r="H311" s="275"/>
      <c r="I311" s="276"/>
      <c r="J311" s="540">
        <f t="shared" si="87"/>
        <v>0</v>
      </c>
      <c r="K311" s="278"/>
      <c r="L311" s="542">
        <f t="shared" si="85"/>
        <v>0</v>
      </c>
      <c r="M311" s="310" t="str">
        <f t="shared" si="84"/>
        <v/>
      </c>
      <c r="N311" s="281">
        <f>J311-L311</f>
        <v>0</v>
      </c>
      <c r="O311" s="282"/>
    </row>
    <row r="312" spans="1:15" ht="18.75" customHeight="1" x14ac:dyDescent="0.15">
      <c r="A312" s="223"/>
      <c r="B312" s="273"/>
      <c r="C312" s="458"/>
      <c r="D312" s="391"/>
      <c r="E312" s="392"/>
      <c r="F312" s="410"/>
      <c r="G312" s="274"/>
      <c r="H312" s="275"/>
      <c r="I312" s="276"/>
      <c r="J312" s="540">
        <f t="shared" si="87"/>
        <v>0</v>
      </c>
      <c r="K312" s="278"/>
      <c r="L312" s="542">
        <f t="shared" si="85"/>
        <v>0</v>
      </c>
      <c r="M312" s="310" t="str">
        <f t="shared" si="84"/>
        <v/>
      </c>
      <c r="N312" s="281">
        <f t="shared" ref="N312" si="91">J312-L312</f>
        <v>0</v>
      </c>
      <c r="O312" s="282"/>
    </row>
    <row r="313" spans="1:15" ht="18.75" customHeight="1" x14ac:dyDescent="0.15">
      <c r="A313" s="223"/>
      <c r="B313" s="273"/>
      <c r="C313" s="458"/>
      <c r="D313" s="391"/>
      <c r="E313" s="392"/>
      <c r="F313" s="410"/>
      <c r="G313" s="274"/>
      <c r="H313" s="275"/>
      <c r="I313" s="276"/>
      <c r="J313" s="540">
        <f t="shared" si="87"/>
        <v>0</v>
      </c>
      <c r="K313" s="278"/>
      <c r="L313" s="542">
        <f t="shared" si="85"/>
        <v>0</v>
      </c>
      <c r="M313" s="310" t="str">
        <f t="shared" si="84"/>
        <v/>
      </c>
      <c r="N313" s="281">
        <f>J313-L313</f>
        <v>0</v>
      </c>
      <c r="O313" s="282"/>
    </row>
    <row r="314" spans="1:15" ht="18.75" customHeight="1" x14ac:dyDescent="0.15">
      <c r="A314" s="223"/>
      <c r="B314" s="273"/>
      <c r="C314" s="458"/>
      <c r="D314" s="391"/>
      <c r="E314" s="392"/>
      <c r="F314" s="410"/>
      <c r="G314" s="274"/>
      <c r="H314" s="275"/>
      <c r="I314" s="276"/>
      <c r="J314" s="540">
        <f t="shared" si="87"/>
        <v>0</v>
      </c>
      <c r="K314" s="278"/>
      <c r="L314" s="542">
        <f t="shared" si="85"/>
        <v>0</v>
      </c>
      <c r="M314" s="310" t="str">
        <f t="shared" si="84"/>
        <v/>
      </c>
      <c r="N314" s="281">
        <f t="shared" ref="N314:N316" si="92">J314-L314</f>
        <v>0</v>
      </c>
      <c r="O314" s="282"/>
    </row>
    <row r="315" spans="1:15" ht="18.75" customHeight="1" x14ac:dyDescent="0.15">
      <c r="A315" s="223"/>
      <c r="B315" s="273"/>
      <c r="C315" s="458"/>
      <c r="D315" s="391"/>
      <c r="E315" s="392"/>
      <c r="F315" s="410"/>
      <c r="G315" s="274"/>
      <c r="H315" s="275"/>
      <c r="I315" s="276"/>
      <c r="J315" s="540">
        <f t="shared" si="87"/>
        <v>0</v>
      </c>
      <c r="K315" s="278"/>
      <c r="L315" s="542">
        <f t="shared" si="85"/>
        <v>0</v>
      </c>
      <c r="M315" s="310" t="str">
        <f t="shared" si="84"/>
        <v/>
      </c>
      <c r="N315" s="281">
        <f t="shared" si="92"/>
        <v>0</v>
      </c>
      <c r="O315" s="282"/>
    </row>
    <row r="316" spans="1:15" ht="18.75" customHeight="1" x14ac:dyDescent="0.15">
      <c r="A316" s="223"/>
      <c r="B316" s="273"/>
      <c r="C316" s="458"/>
      <c r="D316" s="391"/>
      <c r="E316" s="392"/>
      <c r="F316" s="410"/>
      <c r="G316" s="274"/>
      <c r="H316" s="275"/>
      <c r="I316" s="276"/>
      <c r="J316" s="540">
        <f t="shared" si="87"/>
        <v>0</v>
      </c>
      <c r="K316" s="278"/>
      <c r="L316" s="542">
        <f t="shared" si="85"/>
        <v>0</v>
      </c>
      <c r="M316" s="310" t="str">
        <f t="shared" si="84"/>
        <v/>
      </c>
      <c r="N316" s="281">
        <f t="shared" si="92"/>
        <v>0</v>
      </c>
      <c r="O316" s="282"/>
    </row>
    <row r="317" spans="1:15" ht="18.75" customHeight="1" x14ac:dyDescent="0.15">
      <c r="A317" s="223"/>
      <c r="B317" s="273"/>
      <c r="C317" s="458"/>
      <c r="D317" s="391"/>
      <c r="E317" s="392"/>
      <c r="F317" s="410"/>
      <c r="G317" s="274"/>
      <c r="H317" s="275"/>
      <c r="I317" s="276"/>
      <c r="J317" s="540">
        <f t="shared" si="87"/>
        <v>0</v>
      </c>
      <c r="K317" s="278"/>
      <c r="L317" s="542">
        <f t="shared" si="85"/>
        <v>0</v>
      </c>
      <c r="M317" s="310" t="str">
        <f t="shared" si="84"/>
        <v/>
      </c>
      <c r="N317" s="281">
        <f>J317-L317</f>
        <v>0</v>
      </c>
      <c r="O317" s="282"/>
    </row>
    <row r="318" spans="1:15" ht="18.75" customHeight="1" thickBot="1" x14ac:dyDescent="0.2">
      <c r="A318" s="223"/>
      <c r="B318" s="394"/>
      <c r="C318" s="443"/>
      <c r="D318" s="444"/>
      <c r="E318" s="445"/>
      <c r="F318" s="446"/>
      <c r="G318" s="447"/>
      <c r="H318" s="448"/>
      <c r="I318" s="449"/>
      <c r="J318" s="525">
        <f t="shared" si="87"/>
        <v>0</v>
      </c>
      <c r="K318" s="767"/>
      <c r="L318" s="527">
        <f t="shared" si="85"/>
        <v>0</v>
      </c>
      <c r="M318" s="768" t="str">
        <f t="shared" si="84"/>
        <v/>
      </c>
      <c r="N318" s="451">
        <f t="shared" ref="N318" si="93">J318-L318</f>
        <v>0</v>
      </c>
      <c r="O318" s="239"/>
    </row>
    <row r="319" spans="1:15" ht="18.75" customHeight="1" x14ac:dyDescent="0.15">
      <c r="A319" s="223"/>
      <c r="B319" s="283"/>
      <c r="C319" s="442" t="s">
        <v>882</v>
      </c>
      <c r="D319" s="425" t="s">
        <v>918</v>
      </c>
      <c r="E319" s="426" t="s">
        <v>828</v>
      </c>
      <c r="F319" s="427"/>
      <c r="G319" s="387"/>
      <c r="H319" s="388"/>
      <c r="I319" s="288"/>
      <c r="J319" s="769">
        <f>SUMIFS(J299:J318,B299:B318,"設備")</f>
        <v>0</v>
      </c>
      <c r="K319" s="629"/>
      <c r="L319" s="770">
        <f>SUMIFS(L299:L318,B299:B318,"設備")</f>
        <v>0</v>
      </c>
      <c r="M319" s="630"/>
      <c r="N319" s="430">
        <f t="shared" ref="N319:N324" si="94">J319-L319</f>
        <v>0</v>
      </c>
      <c r="O319" s="293"/>
    </row>
    <row r="320" spans="1:15" ht="18.75" customHeight="1" x14ac:dyDescent="0.15">
      <c r="A320" s="223"/>
      <c r="B320" s="273"/>
      <c r="C320" s="442" t="s">
        <v>882</v>
      </c>
      <c r="D320" s="393" t="s">
        <v>919</v>
      </c>
      <c r="E320" s="315" t="s">
        <v>828</v>
      </c>
      <c r="F320" s="409"/>
      <c r="G320" s="306"/>
      <c r="H320" s="307"/>
      <c r="I320" s="277"/>
      <c r="J320" s="569">
        <f>SUMIFS(J299:J318,B299:B318,"工事")</f>
        <v>0</v>
      </c>
      <c r="K320" s="542"/>
      <c r="L320" s="570">
        <f>SUMIFS(L299:L318,B299:B318,"工事")</f>
        <v>0</v>
      </c>
      <c r="M320" s="571"/>
      <c r="N320" s="311">
        <f t="shared" si="94"/>
        <v>0</v>
      </c>
      <c r="O320" s="282"/>
    </row>
    <row r="321" spans="1:15" ht="18.75" customHeight="1" thickBot="1" x14ac:dyDescent="0.2">
      <c r="A321" s="223"/>
      <c r="B321" s="431"/>
      <c r="C321" s="452"/>
      <c r="D321" s="453" t="s">
        <v>882</v>
      </c>
      <c r="E321" s="454" t="s">
        <v>856</v>
      </c>
      <c r="F321" s="455"/>
      <c r="G321" s="456"/>
      <c r="H321" s="457"/>
      <c r="I321" s="432"/>
      <c r="J321" s="439">
        <f>J319+J320</f>
        <v>0</v>
      </c>
      <c r="K321" s="433"/>
      <c r="L321" s="440">
        <f>L319+L320</f>
        <v>0</v>
      </c>
      <c r="M321" s="434"/>
      <c r="N321" s="441">
        <f t="shared" si="94"/>
        <v>0</v>
      </c>
      <c r="O321" s="435"/>
    </row>
    <row r="322" spans="1:15" ht="18.75" customHeight="1" thickTop="1" x14ac:dyDescent="0.15">
      <c r="A322" s="223"/>
      <c r="B322" s="283"/>
      <c r="C322" s="424" t="s">
        <v>721</v>
      </c>
      <c r="D322" s="425" t="s">
        <v>823</v>
      </c>
      <c r="E322" s="426" t="s">
        <v>825</v>
      </c>
      <c r="F322" s="427"/>
      <c r="G322" s="387"/>
      <c r="H322" s="388"/>
      <c r="I322" s="288"/>
      <c r="J322" s="428">
        <f>SUMIFS(J275:J321,D275:D321,"設備費5")</f>
        <v>0</v>
      </c>
      <c r="K322" s="290"/>
      <c r="L322" s="429">
        <f>SUMIFS(L275:L321,D275:D321,"設備費5")</f>
        <v>0</v>
      </c>
      <c r="M322" s="389"/>
      <c r="N322" s="430">
        <f t="shared" si="94"/>
        <v>0</v>
      </c>
      <c r="O322" s="293"/>
    </row>
    <row r="323" spans="1:15" ht="18.75" customHeight="1" x14ac:dyDescent="0.15">
      <c r="A323" s="223"/>
      <c r="B323" s="273"/>
      <c r="C323" s="313" t="s">
        <v>721</v>
      </c>
      <c r="D323" s="393" t="s">
        <v>829</v>
      </c>
      <c r="E323" s="315" t="s">
        <v>825</v>
      </c>
      <c r="F323" s="409"/>
      <c r="G323" s="306"/>
      <c r="H323" s="307"/>
      <c r="I323" s="277"/>
      <c r="J323" s="308">
        <f>SUMIFS(J275:J321,D275:D321,"工事費5")</f>
        <v>0</v>
      </c>
      <c r="K323" s="279"/>
      <c r="L323" s="309">
        <f>SUMIFS(L275:L321,D275:D321,"工事費5")</f>
        <v>0</v>
      </c>
      <c r="M323" s="310"/>
      <c r="N323" s="311">
        <f t="shared" si="94"/>
        <v>0</v>
      </c>
      <c r="O323" s="282"/>
    </row>
    <row r="324" spans="1:15" ht="18.75" customHeight="1" thickBot="1" x14ac:dyDescent="0.2">
      <c r="A324" s="223"/>
      <c r="B324" s="431"/>
      <c r="C324" s="452"/>
      <c r="D324" s="459" t="s">
        <v>830</v>
      </c>
      <c r="E324" s="454" t="s">
        <v>825</v>
      </c>
      <c r="F324" s="455"/>
      <c r="G324" s="456"/>
      <c r="H324" s="457"/>
      <c r="I324" s="432"/>
      <c r="J324" s="439">
        <f>J322+J323</f>
        <v>0</v>
      </c>
      <c r="K324" s="433"/>
      <c r="L324" s="440">
        <f>L322+L323</f>
        <v>0</v>
      </c>
      <c r="M324" s="434"/>
      <c r="N324" s="441">
        <f t="shared" si="94"/>
        <v>0</v>
      </c>
      <c r="O324" s="435"/>
    </row>
    <row r="325" spans="1:15" ht="18.75" customHeight="1" thickTop="1" x14ac:dyDescent="0.15">
      <c r="A325" s="223"/>
      <c r="B325" s="273"/>
      <c r="C325" s="3140" t="s">
        <v>883</v>
      </c>
      <c r="D325" s="3141"/>
      <c r="E325" s="3142"/>
      <c r="F325" s="410"/>
      <c r="G325" s="274"/>
      <c r="H325" s="275"/>
      <c r="I325" s="277"/>
      <c r="J325" s="277"/>
      <c r="K325" s="278"/>
      <c r="L325" s="279"/>
      <c r="M325" s="310"/>
      <c r="N325" s="281"/>
      <c r="O325" s="282"/>
    </row>
    <row r="326" spans="1:15" ht="18.75" customHeight="1" x14ac:dyDescent="0.15">
      <c r="A326" s="223"/>
      <c r="B326" s="273"/>
      <c r="C326" s="3143" t="s">
        <v>884</v>
      </c>
      <c r="D326" s="3144"/>
      <c r="E326" s="3145"/>
      <c r="F326" s="410"/>
      <c r="G326" s="274"/>
      <c r="H326" s="275"/>
      <c r="I326" s="276"/>
      <c r="J326" s="277"/>
      <c r="K326" s="278"/>
      <c r="L326" s="279"/>
      <c r="M326" s="310" t="str">
        <f t="shared" ref="M326:M334" si="95">IF(I326-K326=0,"",I326-K326)</f>
        <v/>
      </c>
      <c r="N326" s="281"/>
      <c r="O326" s="282"/>
    </row>
    <row r="327" spans="1:15" ht="18.75" customHeight="1" x14ac:dyDescent="0.15">
      <c r="A327" s="223"/>
      <c r="B327" s="273" t="s">
        <v>839</v>
      </c>
      <c r="C327" s="458"/>
      <c r="D327" s="391"/>
      <c r="E327" s="392"/>
      <c r="F327" s="410"/>
      <c r="G327" s="274"/>
      <c r="H327" s="275"/>
      <c r="I327" s="276"/>
      <c r="J327" s="277">
        <f t="shared" ref="J327:J334" si="96">ROUNDDOWN(H327*I327, 0)</f>
        <v>0</v>
      </c>
      <c r="K327" s="278"/>
      <c r="L327" s="279">
        <f t="shared" ref="L327:L334" si="97">ROUNDDOWN(H327*K327, 0)</f>
        <v>0</v>
      </c>
      <c r="M327" s="310" t="str">
        <f t="shared" si="95"/>
        <v/>
      </c>
      <c r="N327" s="281">
        <f>J327-L327</f>
        <v>0</v>
      </c>
      <c r="O327" s="282"/>
    </row>
    <row r="328" spans="1:15" ht="18.75" customHeight="1" x14ac:dyDescent="0.15">
      <c r="A328" s="223"/>
      <c r="B328" s="273" t="s">
        <v>840</v>
      </c>
      <c r="C328" s="458"/>
      <c r="D328" s="391"/>
      <c r="E328" s="392"/>
      <c r="F328" s="410"/>
      <c r="G328" s="274"/>
      <c r="H328" s="275"/>
      <c r="I328" s="276"/>
      <c r="J328" s="540">
        <f t="shared" si="96"/>
        <v>0</v>
      </c>
      <c r="K328" s="278"/>
      <c r="L328" s="542">
        <f t="shared" si="97"/>
        <v>0</v>
      </c>
      <c r="M328" s="310" t="str">
        <f t="shared" si="95"/>
        <v/>
      </c>
      <c r="N328" s="281">
        <f t="shared" ref="N328:N330" si="98">J328-L328</f>
        <v>0</v>
      </c>
      <c r="O328" s="282"/>
    </row>
    <row r="329" spans="1:15" ht="18.75" customHeight="1" x14ac:dyDescent="0.15">
      <c r="A329" s="223"/>
      <c r="B329" s="273"/>
      <c r="C329" s="458"/>
      <c r="D329" s="391"/>
      <c r="E329" s="392"/>
      <c r="F329" s="410"/>
      <c r="G329" s="274"/>
      <c r="H329" s="275"/>
      <c r="I329" s="276"/>
      <c r="J329" s="540">
        <f t="shared" si="96"/>
        <v>0</v>
      </c>
      <c r="K329" s="278"/>
      <c r="L329" s="542">
        <f t="shared" si="97"/>
        <v>0</v>
      </c>
      <c r="M329" s="310" t="str">
        <f t="shared" si="95"/>
        <v/>
      </c>
      <c r="N329" s="281">
        <f t="shared" si="98"/>
        <v>0</v>
      </c>
      <c r="O329" s="282"/>
    </row>
    <row r="330" spans="1:15" ht="18.75" customHeight="1" x14ac:dyDescent="0.15">
      <c r="A330" s="223"/>
      <c r="B330" s="273"/>
      <c r="C330" s="458"/>
      <c r="D330" s="391"/>
      <c r="E330" s="392"/>
      <c r="F330" s="410"/>
      <c r="G330" s="274"/>
      <c r="H330" s="275"/>
      <c r="I330" s="276"/>
      <c r="J330" s="540">
        <f t="shared" si="96"/>
        <v>0</v>
      </c>
      <c r="K330" s="278"/>
      <c r="L330" s="542">
        <f t="shared" si="97"/>
        <v>0</v>
      </c>
      <c r="M330" s="310" t="str">
        <f t="shared" si="95"/>
        <v/>
      </c>
      <c r="N330" s="281">
        <f t="shared" si="98"/>
        <v>0</v>
      </c>
      <c r="O330" s="282"/>
    </row>
    <row r="331" spans="1:15" ht="18.75" customHeight="1" x14ac:dyDescent="0.15">
      <c r="A331" s="223"/>
      <c r="B331" s="273"/>
      <c r="C331" s="458"/>
      <c r="D331" s="391"/>
      <c r="E331" s="392"/>
      <c r="F331" s="410"/>
      <c r="G331" s="274"/>
      <c r="H331" s="275"/>
      <c r="I331" s="276"/>
      <c r="J331" s="540">
        <f t="shared" si="96"/>
        <v>0</v>
      </c>
      <c r="K331" s="278"/>
      <c r="L331" s="542">
        <f t="shared" si="97"/>
        <v>0</v>
      </c>
      <c r="M331" s="310" t="str">
        <f t="shared" si="95"/>
        <v/>
      </c>
      <c r="N331" s="281">
        <f>J331-L331</f>
        <v>0</v>
      </c>
      <c r="O331" s="282"/>
    </row>
    <row r="332" spans="1:15" ht="18.75" customHeight="1" x14ac:dyDescent="0.15">
      <c r="A332" s="223"/>
      <c r="B332" s="273"/>
      <c r="C332" s="458"/>
      <c r="D332" s="391"/>
      <c r="E332" s="392"/>
      <c r="F332" s="410"/>
      <c r="G332" s="274"/>
      <c r="H332" s="275"/>
      <c r="I332" s="276"/>
      <c r="J332" s="540">
        <f t="shared" si="96"/>
        <v>0</v>
      </c>
      <c r="K332" s="278"/>
      <c r="L332" s="542">
        <f t="shared" si="97"/>
        <v>0</v>
      </c>
      <c r="M332" s="310" t="str">
        <f t="shared" si="95"/>
        <v/>
      </c>
      <c r="N332" s="281">
        <f t="shared" ref="N332:N334" si="99">J332-L332</f>
        <v>0</v>
      </c>
      <c r="O332" s="282"/>
    </row>
    <row r="333" spans="1:15" ht="18.75" customHeight="1" x14ac:dyDescent="0.15">
      <c r="A333" s="223"/>
      <c r="B333" s="273"/>
      <c r="C333" s="458"/>
      <c r="D333" s="391"/>
      <c r="E333" s="392"/>
      <c r="F333" s="410"/>
      <c r="G333" s="274"/>
      <c r="H333" s="275"/>
      <c r="I333" s="276"/>
      <c r="J333" s="540">
        <f t="shared" si="96"/>
        <v>0</v>
      </c>
      <c r="K333" s="278"/>
      <c r="L333" s="542">
        <f t="shared" si="97"/>
        <v>0</v>
      </c>
      <c r="M333" s="310" t="str">
        <f t="shared" si="95"/>
        <v/>
      </c>
      <c r="N333" s="281">
        <f t="shared" si="99"/>
        <v>0</v>
      </c>
      <c r="O333" s="282"/>
    </row>
    <row r="334" spans="1:15" ht="18.75" customHeight="1" thickBot="1" x14ac:dyDescent="0.2">
      <c r="A334" s="223"/>
      <c r="B334" s="394"/>
      <c r="C334" s="443"/>
      <c r="D334" s="444"/>
      <c r="E334" s="445"/>
      <c r="F334" s="446"/>
      <c r="G334" s="447"/>
      <c r="H334" s="448"/>
      <c r="I334" s="766"/>
      <c r="J334" s="525">
        <f t="shared" si="96"/>
        <v>0</v>
      </c>
      <c r="K334" s="767"/>
      <c r="L334" s="527">
        <f t="shared" si="97"/>
        <v>0</v>
      </c>
      <c r="M334" s="768" t="str">
        <f t="shared" si="95"/>
        <v/>
      </c>
      <c r="N334" s="451">
        <f t="shared" si="99"/>
        <v>0</v>
      </c>
      <c r="O334" s="239"/>
    </row>
    <row r="335" spans="1:15" ht="18.75" customHeight="1" x14ac:dyDescent="0.15">
      <c r="A335" s="223"/>
      <c r="B335" s="283"/>
      <c r="C335" s="442" t="s">
        <v>885</v>
      </c>
      <c r="D335" s="425" t="s">
        <v>920</v>
      </c>
      <c r="E335" s="426" t="s">
        <v>828</v>
      </c>
      <c r="F335" s="427"/>
      <c r="G335" s="387"/>
      <c r="H335" s="388"/>
      <c r="I335" s="628"/>
      <c r="J335" s="769">
        <f>SUMIFS(J327:J334,B327:B334,"設備")</f>
        <v>0</v>
      </c>
      <c r="K335" s="629"/>
      <c r="L335" s="770">
        <f>SUMIFS(L327:L334,B327:B334,"設備")</f>
        <v>0</v>
      </c>
      <c r="M335" s="630"/>
      <c r="N335" s="430">
        <f>J335-L335</f>
        <v>0</v>
      </c>
      <c r="O335" s="293"/>
    </row>
    <row r="336" spans="1:15" ht="18.75" customHeight="1" x14ac:dyDescent="0.15">
      <c r="A336" s="223"/>
      <c r="B336" s="273"/>
      <c r="C336" s="442" t="s">
        <v>885</v>
      </c>
      <c r="D336" s="393" t="s">
        <v>921</v>
      </c>
      <c r="E336" s="315" t="s">
        <v>828</v>
      </c>
      <c r="F336" s="409"/>
      <c r="G336" s="306"/>
      <c r="H336" s="307"/>
      <c r="I336" s="540"/>
      <c r="J336" s="569">
        <f>SUMIFS(J327:J334,B327:B334,"工事")</f>
        <v>0</v>
      </c>
      <c r="K336" s="542"/>
      <c r="L336" s="570">
        <f>SUMIFS(L327:L334,B327:B334,"工事")</f>
        <v>0</v>
      </c>
      <c r="M336" s="571"/>
      <c r="N336" s="311">
        <f>J336-L336</f>
        <v>0</v>
      </c>
      <c r="O336" s="282"/>
    </row>
    <row r="337" spans="1:15" ht="18.75" customHeight="1" thickBot="1" x14ac:dyDescent="0.2">
      <c r="A337" s="223"/>
      <c r="B337" s="394"/>
      <c r="C337" s="374"/>
      <c r="D337" s="438" t="s">
        <v>886</v>
      </c>
      <c r="E337" s="395" t="s">
        <v>856</v>
      </c>
      <c r="F337" s="436"/>
      <c r="G337" s="375"/>
      <c r="H337" s="376"/>
      <c r="I337" s="377"/>
      <c r="J337" s="378">
        <f>J335+J336</f>
        <v>0</v>
      </c>
      <c r="K337" s="379"/>
      <c r="L337" s="380">
        <f>L335+L336</f>
        <v>0</v>
      </c>
      <c r="M337" s="381"/>
      <c r="N337" s="382">
        <f>J337-L337</f>
        <v>0</v>
      </c>
      <c r="O337" s="239"/>
    </row>
    <row r="338" spans="1:15" ht="18.75" customHeight="1" x14ac:dyDescent="0.15">
      <c r="A338" s="223"/>
      <c r="B338" s="273"/>
      <c r="C338" s="3146" t="s">
        <v>887</v>
      </c>
      <c r="D338" s="3147"/>
      <c r="E338" s="3148"/>
      <c r="F338" s="410"/>
      <c r="G338" s="274"/>
      <c r="H338" s="275"/>
      <c r="I338" s="276"/>
      <c r="J338" s="288"/>
      <c r="K338" s="396"/>
      <c r="L338" s="368"/>
      <c r="M338" s="389" t="str">
        <f t="shared" ref="M338:M346" si="100">IF(I338-K338=0,"",I338-K338)</f>
        <v/>
      </c>
      <c r="N338" s="292"/>
      <c r="O338" s="282"/>
    </row>
    <row r="339" spans="1:15" ht="18.75" customHeight="1" x14ac:dyDescent="0.15">
      <c r="A339" s="223"/>
      <c r="B339" s="273"/>
      <c r="C339" s="458"/>
      <c r="D339" s="1253"/>
      <c r="E339" s="1250"/>
      <c r="F339" s="410"/>
      <c r="G339" s="274"/>
      <c r="H339" s="275"/>
      <c r="I339" s="276"/>
      <c r="J339" s="277">
        <f t="shared" ref="J339:J346" si="101">ROUNDDOWN(H339*I339, 0)</f>
        <v>0</v>
      </c>
      <c r="K339" s="278"/>
      <c r="L339" s="279">
        <f t="shared" ref="L339:L346" si="102">ROUNDDOWN(H339*K339, 0)</f>
        <v>0</v>
      </c>
      <c r="M339" s="310" t="str">
        <f t="shared" si="100"/>
        <v/>
      </c>
      <c r="N339" s="281">
        <f t="shared" ref="N339" si="103">J339-L339</f>
        <v>0</v>
      </c>
      <c r="O339" s="282"/>
    </row>
    <row r="340" spans="1:15" ht="18.75" customHeight="1" x14ac:dyDescent="0.15">
      <c r="A340" s="223"/>
      <c r="B340" s="273"/>
      <c r="C340" s="458"/>
      <c r="D340" s="391"/>
      <c r="E340" s="392"/>
      <c r="F340" s="410"/>
      <c r="G340" s="274"/>
      <c r="H340" s="275"/>
      <c r="I340" s="276"/>
      <c r="J340" s="540">
        <f t="shared" si="101"/>
        <v>0</v>
      </c>
      <c r="K340" s="278"/>
      <c r="L340" s="542">
        <f t="shared" si="102"/>
        <v>0</v>
      </c>
      <c r="M340" s="310" t="str">
        <f t="shared" si="100"/>
        <v/>
      </c>
      <c r="N340" s="281">
        <f>J340-L340</f>
        <v>0</v>
      </c>
      <c r="O340" s="282"/>
    </row>
    <row r="341" spans="1:15" ht="18.75" customHeight="1" x14ac:dyDescent="0.15">
      <c r="A341" s="223"/>
      <c r="B341" s="273"/>
      <c r="C341" s="458"/>
      <c r="D341" s="391"/>
      <c r="E341" s="392"/>
      <c r="F341" s="410"/>
      <c r="G341" s="274"/>
      <c r="H341" s="275"/>
      <c r="I341" s="276"/>
      <c r="J341" s="540">
        <f t="shared" si="101"/>
        <v>0</v>
      </c>
      <c r="K341" s="278"/>
      <c r="L341" s="542">
        <f t="shared" si="102"/>
        <v>0</v>
      </c>
      <c r="M341" s="310" t="str">
        <f t="shared" si="100"/>
        <v/>
      </c>
      <c r="N341" s="281">
        <f t="shared" ref="N341:N342" si="104">J341-L341</f>
        <v>0</v>
      </c>
      <c r="O341" s="282"/>
    </row>
    <row r="342" spans="1:15" ht="18.75" customHeight="1" x14ac:dyDescent="0.15">
      <c r="A342" s="223"/>
      <c r="B342" s="273"/>
      <c r="C342" s="458"/>
      <c r="D342" s="391"/>
      <c r="E342" s="392"/>
      <c r="F342" s="410"/>
      <c r="G342" s="274"/>
      <c r="H342" s="275"/>
      <c r="I342" s="276"/>
      <c r="J342" s="540">
        <f t="shared" si="101"/>
        <v>0</v>
      </c>
      <c r="K342" s="278"/>
      <c r="L342" s="542">
        <f t="shared" si="102"/>
        <v>0</v>
      </c>
      <c r="M342" s="310" t="str">
        <f t="shared" si="100"/>
        <v/>
      </c>
      <c r="N342" s="281">
        <f t="shared" si="104"/>
        <v>0</v>
      </c>
      <c r="O342" s="282"/>
    </row>
    <row r="343" spans="1:15" ht="18.75" customHeight="1" x14ac:dyDescent="0.15">
      <c r="A343" s="223"/>
      <c r="B343" s="273"/>
      <c r="C343" s="458"/>
      <c r="D343" s="391"/>
      <c r="E343" s="392"/>
      <c r="F343" s="410"/>
      <c r="G343" s="274"/>
      <c r="H343" s="275"/>
      <c r="I343" s="276"/>
      <c r="J343" s="540">
        <f t="shared" si="101"/>
        <v>0</v>
      </c>
      <c r="K343" s="278"/>
      <c r="L343" s="542">
        <f t="shared" si="102"/>
        <v>0</v>
      </c>
      <c r="M343" s="310" t="str">
        <f t="shared" si="100"/>
        <v/>
      </c>
      <c r="N343" s="281">
        <f>J343-L343</f>
        <v>0</v>
      </c>
      <c r="O343" s="282"/>
    </row>
    <row r="344" spans="1:15" ht="18.75" customHeight="1" x14ac:dyDescent="0.15">
      <c r="A344" s="223"/>
      <c r="B344" s="273"/>
      <c r="C344" s="458"/>
      <c r="D344" s="391"/>
      <c r="E344" s="392"/>
      <c r="F344" s="410"/>
      <c r="G344" s="274"/>
      <c r="H344" s="275"/>
      <c r="I344" s="276"/>
      <c r="J344" s="540">
        <f t="shared" si="101"/>
        <v>0</v>
      </c>
      <c r="K344" s="278"/>
      <c r="L344" s="542">
        <f t="shared" si="102"/>
        <v>0</v>
      </c>
      <c r="M344" s="310" t="str">
        <f t="shared" si="100"/>
        <v/>
      </c>
      <c r="N344" s="281">
        <f t="shared" ref="N344" si="105">J344-L344</f>
        <v>0</v>
      </c>
      <c r="O344" s="282"/>
    </row>
    <row r="345" spans="1:15" ht="18.75" customHeight="1" x14ac:dyDescent="0.15">
      <c r="A345" s="223"/>
      <c r="B345" s="273"/>
      <c r="C345" s="458"/>
      <c r="D345" s="391"/>
      <c r="E345" s="392"/>
      <c r="F345" s="410"/>
      <c r="G345" s="274"/>
      <c r="H345" s="275"/>
      <c r="I345" s="276"/>
      <c r="J345" s="540">
        <f t="shared" si="101"/>
        <v>0</v>
      </c>
      <c r="K345" s="278"/>
      <c r="L345" s="542">
        <f t="shared" si="102"/>
        <v>0</v>
      </c>
      <c r="M345" s="310" t="str">
        <f t="shared" si="100"/>
        <v/>
      </c>
      <c r="N345" s="281">
        <f>J345-L345</f>
        <v>0</v>
      </c>
      <c r="O345" s="282"/>
    </row>
    <row r="346" spans="1:15" ht="18.75" customHeight="1" thickBot="1" x14ac:dyDescent="0.2">
      <c r="A346" s="223"/>
      <c r="B346" s="394"/>
      <c r="C346" s="443"/>
      <c r="D346" s="444"/>
      <c r="E346" s="445"/>
      <c r="F346" s="446"/>
      <c r="G346" s="447"/>
      <c r="H346" s="448"/>
      <c r="I346" s="766"/>
      <c r="J346" s="525">
        <f t="shared" si="101"/>
        <v>0</v>
      </c>
      <c r="K346" s="767"/>
      <c r="L346" s="527">
        <f t="shared" si="102"/>
        <v>0</v>
      </c>
      <c r="M346" s="768" t="str">
        <f t="shared" si="100"/>
        <v/>
      </c>
      <c r="N346" s="451">
        <f t="shared" ref="N346" si="106">J346-L346</f>
        <v>0</v>
      </c>
      <c r="O346" s="239"/>
    </row>
    <row r="347" spans="1:15" ht="18.75" customHeight="1" x14ac:dyDescent="0.15">
      <c r="A347" s="223"/>
      <c r="B347" s="283"/>
      <c r="C347" s="442" t="s">
        <v>888</v>
      </c>
      <c r="D347" s="425" t="s">
        <v>920</v>
      </c>
      <c r="E347" s="426" t="s">
        <v>828</v>
      </c>
      <c r="F347" s="427"/>
      <c r="G347" s="387"/>
      <c r="H347" s="388"/>
      <c r="I347" s="628"/>
      <c r="J347" s="769">
        <f>SUMIFS(J339:J346,B339:B346,"設備")</f>
        <v>0</v>
      </c>
      <c r="K347" s="629"/>
      <c r="L347" s="770">
        <f>SUMIFS(L339:L346,B339:B346,"設備")</f>
        <v>0</v>
      </c>
      <c r="M347" s="630"/>
      <c r="N347" s="430">
        <f t="shared" ref="N347:N352" si="107">J347-L347</f>
        <v>0</v>
      </c>
      <c r="O347" s="293"/>
    </row>
    <row r="348" spans="1:15" ht="18.75" customHeight="1" x14ac:dyDescent="0.15">
      <c r="A348" s="223"/>
      <c r="B348" s="273"/>
      <c r="C348" s="442" t="s">
        <v>888</v>
      </c>
      <c r="D348" s="393" t="s">
        <v>921</v>
      </c>
      <c r="E348" s="315" t="s">
        <v>828</v>
      </c>
      <c r="F348" s="409"/>
      <c r="G348" s="306"/>
      <c r="H348" s="307"/>
      <c r="I348" s="277"/>
      <c r="J348" s="308">
        <f>SUMIFS(J339:J346,B339:B346,"工事")</f>
        <v>0</v>
      </c>
      <c r="K348" s="279"/>
      <c r="L348" s="309">
        <f>SUMIFS(L339:L346,B339:B346,"工事")</f>
        <v>0</v>
      </c>
      <c r="M348" s="310"/>
      <c r="N348" s="311">
        <f t="shared" si="107"/>
        <v>0</v>
      </c>
      <c r="O348" s="282"/>
    </row>
    <row r="349" spans="1:15" ht="18.75" customHeight="1" thickBot="1" x14ac:dyDescent="0.2">
      <c r="A349" s="223"/>
      <c r="B349" s="431"/>
      <c r="C349" s="452"/>
      <c r="D349" s="453" t="s">
        <v>888</v>
      </c>
      <c r="E349" s="454" t="s">
        <v>856</v>
      </c>
      <c r="F349" s="455"/>
      <c r="G349" s="456"/>
      <c r="H349" s="457"/>
      <c r="I349" s="432"/>
      <c r="J349" s="439">
        <f>J347+J348</f>
        <v>0</v>
      </c>
      <c r="K349" s="433"/>
      <c r="L349" s="440">
        <f>L347+L348</f>
        <v>0</v>
      </c>
      <c r="M349" s="434"/>
      <c r="N349" s="441">
        <f t="shared" si="107"/>
        <v>0</v>
      </c>
      <c r="O349" s="435"/>
    </row>
    <row r="350" spans="1:15" ht="18.75" customHeight="1" thickTop="1" x14ac:dyDescent="0.15">
      <c r="A350" s="223"/>
      <c r="B350" s="283"/>
      <c r="C350" s="424" t="s">
        <v>721</v>
      </c>
      <c r="D350" s="425" t="s">
        <v>823</v>
      </c>
      <c r="E350" s="426" t="s">
        <v>825</v>
      </c>
      <c r="F350" s="427"/>
      <c r="G350" s="387"/>
      <c r="H350" s="388"/>
      <c r="I350" s="288"/>
      <c r="J350" s="428">
        <f>SUMIFS(J327:J349,D327:D349,"設備費6")</f>
        <v>0</v>
      </c>
      <c r="K350" s="290"/>
      <c r="L350" s="429">
        <f>SUMIFS(L327:L349,D327:D349,"設備費6")</f>
        <v>0</v>
      </c>
      <c r="M350" s="389"/>
      <c r="N350" s="430">
        <f t="shared" si="107"/>
        <v>0</v>
      </c>
      <c r="O350" s="293"/>
    </row>
    <row r="351" spans="1:15" ht="18.75" customHeight="1" x14ac:dyDescent="0.15">
      <c r="A351" s="223"/>
      <c r="B351" s="273"/>
      <c r="C351" s="313" t="s">
        <v>721</v>
      </c>
      <c r="D351" s="393" t="s">
        <v>829</v>
      </c>
      <c r="E351" s="315" t="s">
        <v>825</v>
      </c>
      <c r="F351" s="409"/>
      <c r="G351" s="306"/>
      <c r="H351" s="307"/>
      <c r="I351" s="277"/>
      <c r="J351" s="308">
        <f>SUMIFS(J327:J349,D327:D349,"工事費6")</f>
        <v>0</v>
      </c>
      <c r="K351" s="279"/>
      <c r="L351" s="309">
        <f>SUMIFS(L327:L349,D327:D349,"工事費6")</f>
        <v>0</v>
      </c>
      <c r="M351" s="310"/>
      <c r="N351" s="311">
        <f t="shared" si="107"/>
        <v>0</v>
      </c>
      <c r="O351" s="282"/>
    </row>
    <row r="352" spans="1:15" ht="18.75" customHeight="1" thickBot="1" x14ac:dyDescent="0.2">
      <c r="A352" s="223"/>
      <c r="B352" s="431"/>
      <c r="C352" s="452"/>
      <c r="D352" s="459" t="s">
        <v>830</v>
      </c>
      <c r="E352" s="454" t="s">
        <v>825</v>
      </c>
      <c r="F352" s="455"/>
      <c r="G352" s="456"/>
      <c r="H352" s="457"/>
      <c r="I352" s="432"/>
      <c r="J352" s="439">
        <f>J350+J351</f>
        <v>0</v>
      </c>
      <c r="K352" s="433"/>
      <c r="L352" s="440">
        <f>L350+L351</f>
        <v>0</v>
      </c>
      <c r="M352" s="434"/>
      <c r="N352" s="441">
        <f t="shared" si="107"/>
        <v>0</v>
      </c>
      <c r="O352" s="435"/>
    </row>
    <row r="353" spans="1:15" ht="18.75" customHeight="1" thickTop="1" x14ac:dyDescent="0.15">
      <c r="A353" s="223"/>
      <c r="B353" s="273"/>
      <c r="C353" s="3140" t="s">
        <v>889</v>
      </c>
      <c r="D353" s="3141"/>
      <c r="E353" s="3142"/>
      <c r="F353" s="410"/>
      <c r="G353" s="274"/>
      <c r="H353" s="275"/>
      <c r="I353" s="277"/>
      <c r="J353" s="277"/>
      <c r="K353" s="278"/>
      <c r="L353" s="279"/>
      <c r="M353" s="310"/>
      <c r="N353" s="281"/>
      <c r="O353" s="282"/>
    </row>
    <row r="354" spans="1:15" ht="18.75" customHeight="1" x14ac:dyDescent="0.15">
      <c r="A354" s="223"/>
      <c r="B354" s="273"/>
      <c r="C354" s="3143" t="s">
        <v>890</v>
      </c>
      <c r="D354" s="3144"/>
      <c r="E354" s="3145"/>
      <c r="F354" s="410"/>
      <c r="G354" s="274"/>
      <c r="H354" s="275"/>
      <c r="I354" s="276"/>
      <c r="J354" s="277"/>
      <c r="K354" s="278"/>
      <c r="L354" s="279"/>
      <c r="M354" s="310" t="str">
        <f t="shared" ref="M354:M362" si="108">IF(I354-K354=0,"",I354-K354)</f>
        <v/>
      </c>
      <c r="N354" s="281"/>
      <c r="O354" s="282"/>
    </row>
    <row r="355" spans="1:15" ht="18.75" customHeight="1" x14ac:dyDescent="0.15">
      <c r="A355" s="223"/>
      <c r="B355" s="273" t="s">
        <v>839</v>
      </c>
      <c r="C355" s="458"/>
      <c r="D355" s="391"/>
      <c r="E355" s="392"/>
      <c r="F355" s="410"/>
      <c r="G355" s="274"/>
      <c r="H355" s="275"/>
      <c r="I355" s="276"/>
      <c r="J355" s="277">
        <f t="shared" ref="J355:J362" si="109">ROUNDDOWN(H355*I355, 0)</f>
        <v>0</v>
      </c>
      <c r="K355" s="278"/>
      <c r="L355" s="279">
        <f t="shared" ref="L355:L362" si="110">ROUNDDOWN(H355*K355, 0)</f>
        <v>0</v>
      </c>
      <c r="M355" s="310" t="str">
        <f t="shared" si="108"/>
        <v/>
      </c>
      <c r="N355" s="281">
        <f>J355-L355</f>
        <v>0</v>
      </c>
      <c r="O355" s="282"/>
    </row>
    <row r="356" spans="1:15" ht="18.75" customHeight="1" x14ac:dyDescent="0.15">
      <c r="A356" s="223"/>
      <c r="B356" s="273"/>
      <c r="C356" s="458"/>
      <c r="D356" s="391"/>
      <c r="E356" s="392"/>
      <c r="F356" s="410"/>
      <c r="G356" s="274"/>
      <c r="H356" s="275"/>
      <c r="I356" s="276"/>
      <c r="J356" s="540">
        <f t="shared" si="109"/>
        <v>0</v>
      </c>
      <c r="K356" s="278"/>
      <c r="L356" s="542">
        <f t="shared" si="110"/>
        <v>0</v>
      </c>
      <c r="M356" s="310" t="str">
        <f t="shared" si="108"/>
        <v/>
      </c>
      <c r="N356" s="281">
        <f t="shared" ref="N356:N358" si="111">J356-L356</f>
        <v>0</v>
      </c>
      <c r="O356" s="282"/>
    </row>
    <row r="357" spans="1:15" ht="18.75" customHeight="1" x14ac:dyDescent="0.15">
      <c r="A357" s="223"/>
      <c r="B357" s="273"/>
      <c r="C357" s="458"/>
      <c r="D357" s="391"/>
      <c r="E357" s="392"/>
      <c r="F357" s="410"/>
      <c r="G357" s="274"/>
      <c r="H357" s="275"/>
      <c r="I357" s="276"/>
      <c r="J357" s="540">
        <f t="shared" si="109"/>
        <v>0</v>
      </c>
      <c r="K357" s="278"/>
      <c r="L357" s="542">
        <f t="shared" si="110"/>
        <v>0</v>
      </c>
      <c r="M357" s="310" t="str">
        <f t="shared" si="108"/>
        <v/>
      </c>
      <c r="N357" s="281">
        <f t="shared" si="111"/>
        <v>0</v>
      </c>
      <c r="O357" s="282"/>
    </row>
    <row r="358" spans="1:15" ht="18.75" customHeight="1" x14ac:dyDescent="0.15">
      <c r="A358" s="223"/>
      <c r="B358" s="273"/>
      <c r="C358" s="458"/>
      <c r="D358" s="391"/>
      <c r="E358" s="392"/>
      <c r="F358" s="410"/>
      <c r="G358" s="274"/>
      <c r="H358" s="275"/>
      <c r="I358" s="276"/>
      <c r="J358" s="540">
        <f t="shared" si="109"/>
        <v>0</v>
      </c>
      <c r="K358" s="278"/>
      <c r="L358" s="542">
        <f t="shared" si="110"/>
        <v>0</v>
      </c>
      <c r="M358" s="310" t="str">
        <f t="shared" si="108"/>
        <v/>
      </c>
      <c r="N358" s="281">
        <f t="shared" si="111"/>
        <v>0</v>
      </c>
      <c r="O358" s="282"/>
    </row>
    <row r="359" spans="1:15" ht="18.75" customHeight="1" x14ac:dyDescent="0.15">
      <c r="A359" s="223"/>
      <c r="B359" s="273"/>
      <c r="C359" s="458"/>
      <c r="D359" s="391"/>
      <c r="E359" s="392"/>
      <c r="F359" s="410"/>
      <c r="G359" s="274"/>
      <c r="H359" s="275"/>
      <c r="I359" s="276"/>
      <c r="J359" s="540">
        <f t="shared" si="109"/>
        <v>0</v>
      </c>
      <c r="K359" s="278"/>
      <c r="L359" s="542">
        <f t="shared" si="110"/>
        <v>0</v>
      </c>
      <c r="M359" s="310" t="str">
        <f t="shared" si="108"/>
        <v/>
      </c>
      <c r="N359" s="281">
        <f t="shared" ref="N359:N362" si="112">J359-L359</f>
        <v>0</v>
      </c>
      <c r="O359" s="282"/>
    </row>
    <row r="360" spans="1:15" ht="18.75" customHeight="1" x14ac:dyDescent="0.15">
      <c r="A360" s="223"/>
      <c r="B360" s="273"/>
      <c r="C360" s="458"/>
      <c r="D360" s="391"/>
      <c r="E360" s="392"/>
      <c r="F360" s="410"/>
      <c r="G360" s="274"/>
      <c r="H360" s="275"/>
      <c r="I360" s="276"/>
      <c r="J360" s="540">
        <f t="shared" si="109"/>
        <v>0</v>
      </c>
      <c r="K360" s="278"/>
      <c r="L360" s="542">
        <f t="shared" si="110"/>
        <v>0</v>
      </c>
      <c r="M360" s="310" t="str">
        <f t="shared" si="108"/>
        <v/>
      </c>
      <c r="N360" s="281">
        <f t="shared" si="112"/>
        <v>0</v>
      </c>
      <c r="O360" s="282"/>
    </row>
    <row r="361" spans="1:15" ht="18.75" customHeight="1" x14ac:dyDescent="0.15">
      <c r="A361" s="223"/>
      <c r="B361" s="273"/>
      <c r="C361" s="458"/>
      <c r="D361" s="391"/>
      <c r="E361" s="392"/>
      <c r="F361" s="410"/>
      <c r="G361" s="274"/>
      <c r="H361" s="275"/>
      <c r="I361" s="276"/>
      <c r="J361" s="540">
        <f t="shared" si="109"/>
        <v>0</v>
      </c>
      <c r="K361" s="278"/>
      <c r="L361" s="542">
        <f t="shared" si="110"/>
        <v>0</v>
      </c>
      <c r="M361" s="310" t="str">
        <f t="shared" si="108"/>
        <v/>
      </c>
      <c r="N361" s="281">
        <f t="shared" si="112"/>
        <v>0</v>
      </c>
      <c r="O361" s="282"/>
    </row>
    <row r="362" spans="1:15" ht="18.75" customHeight="1" thickBot="1" x14ac:dyDescent="0.2">
      <c r="A362" s="223"/>
      <c r="B362" s="394"/>
      <c r="C362" s="443"/>
      <c r="D362" s="444"/>
      <c r="E362" s="445"/>
      <c r="F362" s="446"/>
      <c r="G362" s="447"/>
      <c r="H362" s="448"/>
      <c r="I362" s="766"/>
      <c r="J362" s="525">
        <f t="shared" si="109"/>
        <v>0</v>
      </c>
      <c r="K362" s="767"/>
      <c r="L362" s="527">
        <f t="shared" si="110"/>
        <v>0</v>
      </c>
      <c r="M362" s="768" t="str">
        <f t="shared" si="108"/>
        <v/>
      </c>
      <c r="N362" s="451">
        <f t="shared" si="112"/>
        <v>0</v>
      </c>
      <c r="O362" s="239"/>
    </row>
    <row r="363" spans="1:15" ht="18.75" customHeight="1" x14ac:dyDescent="0.15">
      <c r="A363" s="223"/>
      <c r="B363" s="283"/>
      <c r="C363" s="442" t="s">
        <v>891</v>
      </c>
      <c r="D363" s="425" t="s">
        <v>922</v>
      </c>
      <c r="E363" s="426" t="s">
        <v>828</v>
      </c>
      <c r="F363" s="427"/>
      <c r="G363" s="387"/>
      <c r="H363" s="388"/>
      <c r="I363" s="628"/>
      <c r="J363" s="769">
        <f>SUMIFS(J355:J362,B355:B362,"設備")</f>
        <v>0</v>
      </c>
      <c r="K363" s="629"/>
      <c r="L363" s="770">
        <f>SUMIFS(L355:L362,B355:B362,"設備")</f>
        <v>0</v>
      </c>
      <c r="M363" s="630"/>
      <c r="N363" s="430">
        <f>J363-L363</f>
        <v>0</v>
      </c>
      <c r="O363" s="293"/>
    </row>
    <row r="364" spans="1:15" ht="18.75" customHeight="1" x14ac:dyDescent="0.15">
      <c r="A364" s="223"/>
      <c r="B364" s="273"/>
      <c r="C364" s="442" t="s">
        <v>891</v>
      </c>
      <c r="D364" s="393" t="s">
        <v>923</v>
      </c>
      <c r="E364" s="315" t="s">
        <v>828</v>
      </c>
      <c r="F364" s="409"/>
      <c r="G364" s="306"/>
      <c r="H364" s="307"/>
      <c r="I364" s="540"/>
      <c r="J364" s="569">
        <f>SUMIFS(J355:J362,B355:B362,"工事")</f>
        <v>0</v>
      </c>
      <c r="K364" s="542"/>
      <c r="L364" s="570">
        <f>SUMIFS(L355:L362,B355:B362,"工事")</f>
        <v>0</v>
      </c>
      <c r="M364" s="571"/>
      <c r="N364" s="311">
        <f>J364-L364</f>
        <v>0</v>
      </c>
      <c r="O364" s="282"/>
    </row>
    <row r="365" spans="1:15" ht="18.75" customHeight="1" thickBot="1" x14ac:dyDescent="0.2">
      <c r="A365" s="223"/>
      <c r="B365" s="394"/>
      <c r="C365" s="374"/>
      <c r="D365" s="438" t="s">
        <v>891</v>
      </c>
      <c r="E365" s="395" t="s">
        <v>856</v>
      </c>
      <c r="F365" s="436"/>
      <c r="G365" s="375"/>
      <c r="H365" s="376"/>
      <c r="I365" s="639"/>
      <c r="J365" s="640">
        <f>J363+J364</f>
        <v>0</v>
      </c>
      <c r="K365" s="641"/>
      <c r="L365" s="642">
        <f>L363+L364</f>
        <v>0</v>
      </c>
      <c r="M365" s="643"/>
      <c r="N365" s="382">
        <f>J365-L365</f>
        <v>0</v>
      </c>
      <c r="O365" s="239"/>
    </row>
    <row r="366" spans="1:15" ht="18.75" customHeight="1" x14ac:dyDescent="0.15">
      <c r="A366" s="223"/>
      <c r="B366" s="273"/>
      <c r="C366" s="3146" t="s">
        <v>892</v>
      </c>
      <c r="D366" s="3147"/>
      <c r="E366" s="3148"/>
      <c r="F366" s="410"/>
      <c r="G366" s="274"/>
      <c r="H366" s="275"/>
      <c r="I366" s="276"/>
      <c r="J366" s="288"/>
      <c r="K366" s="396"/>
      <c r="L366" s="368"/>
      <c r="M366" s="389" t="str">
        <f t="shared" ref="M366:M374" si="113">IF(I366-K366=0,"",I366-K366)</f>
        <v/>
      </c>
      <c r="N366" s="292"/>
      <c r="O366" s="282"/>
    </row>
    <row r="367" spans="1:15" ht="18.75" customHeight="1" x14ac:dyDescent="0.15">
      <c r="A367" s="223"/>
      <c r="B367" s="273" t="s">
        <v>839</v>
      </c>
      <c r="C367" s="458"/>
      <c r="D367" s="1253"/>
      <c r="E367" s="1250"/>
      <c r="F367" s="410"/>
      <c r="G367" s="274"/>
      <c r="H367" s="275"/>
      <c r="I367" s="276"/>
      <c r="J367" s="277">
        <f t="shared" ref="J367:J374" si="114">ROUNDDOWN(H367*I367, 0)</f>
        <v>0</v>
      </c>
      <c r="K367" s="278"/>
      <c r="L367" s="279">
        <f t="shared" ref="L367:L374" si="115">ROUNDDOWN(H367*K367, 0)</f>
        <v>0</v>
      </c>
      <c r="M367" s="310" t="str">
        <f t="shared" si="113"/>
        <v/>
      </c>
      <c r="N367" s="281">
        <f t="shared" ref="N367" si="116">J367-L367</f>
        <v>0</v>
      </c>
      <c r="O367" s="282"/>
    </row>
    <row r="368" spans="1:15" ht="18.75" customHeight="1" x14ac:dyDescent="0.15">
      <c r="A368" s="223"/>
      <c r="B368" s="273"/>
      <c r="C368" s="458"/>
      <c r="D368" s="391"/>
      <c r="E368" s="392"/>
      <c r="F368" s="410"/>
      <c r="G368" s="274"/>
      <c r="H368" s="275"/>
      <c r="I368" s="276"/>
      <c r="J368" s="540">
        <f t="shared" si="114"/>
        <v>0</v>
      </c>
      <c r="K368" s="278"/>
      <c r="L368" s="542">
        <f t="shared" si="115"/>
        <v>0</v>
      </c>
      <c r="M368" s="310" t="str">
        <f t="shared" si="113"/>
        <v/>
      </c>
      <c r="N368" s="281">
        <f>J368-L368</f>
        <v>0</v>
      </c>
      <c r="O368" s="282"/>
    </row>
    <row r="369" spans="1:15" ht="18.75" customHeight="1" x14ac:dyDescent="0.15">
      <c r="A369" s="223"/>
      <c r="B369" s="273"/>
      <c r="C369" s="458"/>
      <c r="D369" s="391"/>
      <c r="E369" s="392"/>
      <c r="F369" s="410"/>
      <c r="G369" s="274"/>
      <c r="H369" s="275"/>
      <c r="I369" s="276"/>
      <c r="J369" s="540">
        <f t="shared" si="114"/>
        <v>0</v>
      </c>
      <c r="K369" s="278"/>
      <c r="L369" s="542">
        <f t="shared" si="115"/>
        <v>0</v>
      </c>
      <c r="M369" s="310" t="str">
        <f t="shared" si="113"/>
        <v/>
      </c>
      <c r="N369" s="281">
        <f t="shared" ref="N369" si="117">J369-L369</f>
        <v>0</v>
      </c>
      <c r="O369" s="282"/>
    </row>
    <row r="370" spans="1:15" ht="18.75" customHeight="1" x14ac:dyDescent="0.15">
      <c r="A370" s="223"/>
      <c r="B370" s="273"/>
      <c r="C370" s="458"/>
      <c r="D370" s="391"/>
      <c r="E370" s="392"/>
      <c r="F370" s="410"/>
      <c r="G370" s="274"/>
      <c r="H370" s="275"/>
      <c r="I370" s="276"/>
      <c r="J370" s="540">
        <f t="shared" si="114"/>
        <v>0</v>
      </c>
      <c r="K370" s="278"/>
      <c r="L370" s="542">
        <f t="shared" si="115"/>
        <v>0</v>
      </c>
      <c r="M370" s="310" t="str">
        <f t="shared" si="113"/>
        <v/>
      </c>
      <c r="N370" s="281">
        <f t="shared" ref="N370:N372" si="118">J370-L370</f>
        <v>0</v>
      </c>
      <c r="O370" s="282"/>
    </row>
    <row r="371" spans="1:15" ht="18.75" customHeight="1" x14ac:dyDescent="0.15">
      <c r="A371" s="223"/>
      <c r="B371" s="273"/>
      <c r="C371" s="458"/>
      <c r="D371" s="391"/>
      <c r="E371" s="392"/>
      <c r="F371" s="410"/>
      <c r="G371" s="274"/>
      <c r="H371" s="275"/>
      <c r="I371" s="276"/>
      <c r="J371" s="540">
        <f t="shared" si="114"/>
        <v>0</v>
      </c>
      <c r="K371" s="278"/>
      <c r="L371" s="542">
        <f t="shared" si="115"/>
        <v>0</v>
      </c>
      <c r="M371" s="310" t="str">
        <f t="shared" si="113"/>
        <v/>
      </c>
      <c r="N371" s="281">
        <f t="shared" si="118"/>
        <v>0</v>
      </c>
      <c r="O371" s="282"/>
    </row>
    <row r="372" spans="1:15" ht="18.75" customHeight="1" x14ac:dyDescent="0.15">
      <c r="A372" s="223"/>
      <c r="B372" s="273"/>
      <c r="C372" s="458"/>
      <c r="D372" s="391"/>
      <c r="E372" s="392"/>
      <c r="F372" s="410"/>
      <c r="G372" s="274"/>
      <c r="H372" s="275"/>
      <c r="I372" s="276"/>
      <c r="J372" s="540">
        <f t="shared" si="114"/>
        <v>0</v>
      </c>
      <c r="K372" s="278"/>
      <c r="L372" s="542">
        <f t="shared" si="115"/>
        <v>0</v>
      </c>
      <c r="M372" s="310" t="str">
        <f t="shared" si="113"/>
        <v/>
      </c>
      <c r="N372" s="281">
        <f t="shared" si="118"/>
        <v>0</v>
      </c>
      <c r="O372" s="282"/>
    </row>
    <row r="373" spans="1:15" ht="18.75" customHeight="1" x14ac:dyDescent="0.15">
      <c r="A373" s="223"/>
      <c r="B373" s="273"/>
      <c r="C373" s="458"/>
      <c r="D373" s="391"/>
      <c r="E373" s="392"/>
      <c r="F373" s="410"/>
      <c r="G373" s="274"/>
      <c r="H373" s="275"/>
      <c r="I373" s="276"/>
      <c r="J373" s="540">
        <f t="shared" si="114"/>
        <v>0</v>
      </c>
      <c r="K373" s="278"/>
      <c r="L373" s="542">
        <f t="shared" si="115"/>
        <v>0</v>
      </c>
      <c r="M373" s="310" t="str">
        <f t="shared" si="113"/>
        <v/>
      </c>
      <c r="N373" s="281">
        <f>J373-L373</f>
        <v>0</v>
      </c>
      <c r="O373" s="282"/>
    </row>
    <row r="374" spans="1:15" ht="18.75" customHeight="1" thickBot="1" x14ac:dyDescent="0.2">
      <c r="A374" s="223"/>
      <c r="B374" s="394"/>
      <c r="C374" s="443"/>
      <c r="D374" s="444"/>
      <c r="E374" s="445"/>
      <c r="F374" s="446"/>
      <c r="G374" s="447"/>
      <c r="H374" s="448"/>
      <c r="I374" s="766"/>
      <c r="J374" s="525">
        <f t="shared" si="114"/>
        <v>0</v>
      </c>
      <c r="K374" s="767"/>
      <c r="L374" s="527">
        <f t="shared" si="115"/>
        <v>0</v>
      </c>
      <c r="M374" s="768" t="str">
        <f t="shared" si="113"/>
        <v/>
      </c>
      <c r="N374" s="451">
        <f t="shared" ref="N374" si="119">J374-L374</f>
        <v>0</v>
      </c>
      <c r="O374" s="239"/>
    </row>
    <row r="375" spans="1:15" ht="18.75" customHeight="1" x14ac:dyDescent="0.15">
      <c r="A375" s="223"/>
      <c r="B375" s="283"/>
      <c r="C375" s="442" t="s">
        <v>893</v>
      </c>
      <c r="D375" s="425" t="s">
        <v>922</v>
      </c>
      <c r="E375" s="426" t="s">
        <v>828</v>
      </c>
      <c r="F375" s="427"/>
      <c r="G375" s="387"/>
      <c r="H375" s="388"/>
      <c r="I375" s="628"/>
      <c r="J375" s="769">
        <f>SUMIFS(J367:J374,B367:B374,"設備")</f>
        <v>0</v>
      </c>
      <c r="K375" s="629"/>
      <c r="L375" s="770">
        <f>SUMIFS(L367:L374,B367:B374,"設備")</f>
        <v>0</v>
      </c>
      <c r="M375" s="630"/>
      <c r="N375" s="430">
        <f t="shared" ref="N375:N380" si="120">J375-L375</f>
        <v>0</v>
      </c>
      <c r="O375" s="293"/>
    </row>
    <row r="376" spans="1:15" ht="18.75" customHeight="1" x14ac:dyDescent="0.15">
      <c r="A376" s="223"/>
      <c r="B376" s="273"/>
      <c r="C376" s="442" t="s">
        <v>893</v>
      </c>
      <c r="D376" s="393" t="s">
        <v>923</v>
      </c>
      <c r="E376" s="315" t="s">
        <v>828</v>
      </c>
      <c r="F376" s="409"/>
      <c r="G376" s="306"/>
      <c r="H376" s="307"/>
      <c r="I376" s="540"/>
      <c r="J376" s="569">
        <f>SUMIFS(J367:J374,B367:B374,"工事")</f>
        <v>0</v>
      </c>
      <c r="K376" s="542"/>
      <c r="L376" s="570">
        <f>SUMIFS(L367:L374,B367:B374,"工事")</f>
        <v>0</v>
      </c>
      <c r="M376" s="571"/>
      <c r="N376" s="311">
        <f t="shared" si="120"/>
        <v>0</v>
      </c>
      <c r="O376" s="282"/>
    </row>
    <row r="377" spans="1:15" ht="18.75" customHeight="1" thickBot="1" x14ac:dyDescent="0.2">
      <c r="A377" s="223"/>
      <c r="B377" s="431"/>
      <c r="C377" s="452"/>
      <c r="D377" s="453" t="s">
        <v>893</v>
      </c>
      <c r="E377" s="454" t="s">
        <v>856</v>
      </c>
      <c r="F377" s="455"/>
      <c r="G377" s="456"/>
      <c r="H377" s="457"/>
      <c r="I377" s="432"/>
      <c r="J377" s="439">
        <f>J375+J376</f>
        <v>0</v>
      </c>
      <c r="K377" s="433"/>
      <c r="L377" s="440">
        <f>L375+L376</f>
        <v>0</v>
      </c>
      <c r="M377" s="434"/>
      <c r="N377" s="441">
        <f t="shared" si="120"/>
        <v>0</v>
      </c>
      <c r="O377" s="435"/>
    </row>
    <row r="378" spans="1:15" ht="18.75" customHeight="1" thickTop="1" x14ac:dyDescent="0.15">
      <c r="A378" s="223"/>
      <c r="B378" s="283"/>
      <c r="C378" s="424" t="s">
        <v>721</v>
      </c>
      <c r="D378" s="425" t="s">
        <v>823</v>
      </c>
      <c r="E378" s="426" t="s">
        <v>825</v>
      </c>
      <c r="F378" s="427"/>
      <c r="G378" s="387"/>
      <c r="H378" s="388"/>
      <c r="I378" s="288"/>
      <c r="J378" s="428">
        <f>SUMIFS(J355:J377,D355:D377,"設備費7")</f>
        <v>0</v>
      </c>
      <c r="K378" s="290"/>
      <c r="L378" s="429">
        <f>SUMIFS(L355:L377,D355:D377,"設備費7")</f>
        <v>0</v>
      </c>
      <c r="M378" s="389"/>
      <c r="N378" s="430">
        <f t="shared" si="120"/>
        <v>0</v>
      </c>
      <c r="O378" s="293"/>
    </row>
    <row r="379" spans="1:15" ht="18.75" customHeight="1" x14ac:dyDescent="0.15">
      <c r="A379" s="223"/>
      <c r="B379" s="273"/>
      <c r="C379" s="313" t="s">
        <v>721</v>
      </c>
      <c r="D379" s="393" t="s">
        <v>829</v>
      </c>
      <c r="E379" s="315" t="s">
        <v>825</v>
      </c>
      <c r="F379" s="409"/>
      <c r="G379" s="306"/>
      <c r="H379" s="307"/>
      <c r="I379" s="277"/>
      <c r="J379" s="308">
        <f>SUMIFS(J355:J377,D355:D377,"工事費7")</f>
        <v>0</v>
      </c>
      <c r="K379" s="279"/>
      <c r="L379" s="309">
        <f>SUMIFS(L355:L377,D355:D377,"工事費7")</f>
        <v>0</v>
      </c>
      <c r="M379" s="310"/>
      <c r="N379" s="311">
        <f t="shared" si="120"/>
        <v>0</v>
      </c>
      <c r="O379" s="282"/>
    </row>
    <row r="380" spans="1:15" ht="18.75" customHeight="1" thickBot="1" x14ac:dyDescent="0.2">
      <c r="A380" s="223"/>
      <c r="B380" s="431"/>
      <c r="C380" s="452"/>
      <c r="D380" s="459" t="s">
        <v>830</v>
      </c>
      <c r="E380" s="454" t="s">
        <v>825</v>
      </c>
      <c r="F380" s="455"/>
      <c r="G380" s="456"/>
      <c r="H380" s="457"/>
      <c r="I380" s="432"/>
      <c r="J380" s="439">
        <f>J378+J379</f>
        <v>0</v>
      </c>
      <c r="K380" s="433"/>
      <c r="L380" s="440">
        <f>L378+L379</f>
        <v>0</v>
      </c>
      <c r="M380" s="434"/>
      <c r="N380" s="441">
        <f t="shared" si="120"/>
        <v>0</v>
      </c>
      <c r="O380" s="435"/>
    </row>
    <row r="381" spans="1:15" ht="18.75" customHeight="1" thickTop="1" x14ac:dyDescent="0.15">
      <c r="A381" s="223"/>
      <c r="B381" s="273"/>
      <c r="C381" s="3140" t="s">
        <v>894</v>
      </c>
      <c r="D381" s="3141"/>
      <c r="E381" s="3142"/>
      <c r="F381" s="410"/>
      <c r="G381" s="274"/>
      <c r="H381" s="275"/>
      <c r="I381" s="277"/>
      <c r="J381" s="277"/>
      <c r="K381" s="278"/>
      <c r="L381" s="279"/>
      <c r="M381" s="310"/>
      <c r="N381" s="281"/>
      <c r="O381" s="282"/>
    </row>
    <row r="382" spans="1:15" ht="18.75" customHeight="1" x14ac:dyDescent="0.15">
      <c r="A382" s="223"/>
      <c r="B382" s="273"/>
      <c r="C382" s="3143" t="s">
        <v>895</v>
      </c>
      <c r="D382" s="3144"/>
      <c r="E382" s="3145"/>
      <c r="F382" s="410"/>
      <c r="G382" s="274"/>
      <c r="H382" s="275"/>
      <c r="I382" s="276"/>
      <c r="J382" s="277"/>
      <c r="K382" s="278"/>
      <c r="L382" s="279"/>
      <c r="M382" s="310" t="str">
        <f t="shared" ref="M382:M390" si="121">IF(I382-K382=0,"",I382-K382)</f>
        <v/>
      </c>
      <c r="N382" s="281"/>
      <c r="O382" s="282"/>
    </row>
    <row r="383" spans="1:15" ht="18.75" customHeight="1" x14ac:dyDescent="0.15">
      <c r="A383" s="223"/>
      <c r="B383" s="273" t="s">
        <v>839</v>
      </c>
      <c r="C383" s="458"/>
      <c r="D383" s="391"/>
      <c r="E383" s="392"/>
      <c r="F383" s="410"/>
      <c r="G383" s="274"/>
      <c r="H383" s="275"/>
      <c r="I383" s="276"/>
      <c r="J383" s="277">
        <f t="shared" ref="J383:J390" si="122">ROUNDDOWN(H383*I383, 0)</f>
        <v>0</v>
      </c>
      <c r="K383" s="278"/>
      <c r="L383" s="279">
        <f t="shared" ref="L383:L390" si="123">ROUNDDOWN(H383*K383, 0)</f>
        <v>0</v>
      </c>
      <c r="M383" s="310" t="str">
        <f t="shared" si="121"/>
        <v/>
      </c>
      <c r="N383" s="281">
        <f>J383-L383</f>
        <v>0</v>
      </c>
      <c r="O383" s="282"/>
    </row>
    <row r="384" spans="1:15" ht="18.75" customHeight="1" x14ac:dyDescent="0.15">
      <c r="A384" s="223"/>
      <c r="B384" s="273" t="s">
        <v>840</v>
      </c>
      <c r="C384" s="458"/>
      <c r="D384" s="391"/>
      <c r="E384" s="392"/>
      <c r="F384" s="410"/>
      <c r="G384" s="274"/>
      <c r="H384" s="275"/>
      <c r="I384" s="276"/>
      <c r="J384" s="540">
        <f t="shared" si="122"/>
        <v>0</v>
      </c>
      <c r="K384" s="278"/>
      <c r="L384" s="542">
        <f t="shared" si="123"/>
        <v>0</v>
      </c>
      <c r="M384" s="310" t="str">
        <f t="shared" si="121"/>
        <v/>
      </c>
      <c r="N384" s="281">
        <f t="shared" ref="N384:N387" si="124">J384-L384</f>
        <v>0</v>
      </c>
      <c r="O384" s="282"/>
    </row>
    <row r="385" spans="1:15" ht="18.75" customHeight="1" x14ac:dyDescent="0.15">
      <c r="A385" s="223"/>
      <c r="B385" s="273"/>
      <c r="C385" s="458"/>
      <c r="D385" s="391"/>
      <c r="E385" s="392"/>
      <c r="F385" s="410"/>
      <c r="G385" s="274"/>
      <c r="H385" s="275"/>
      <c r="I385" s="276"/>
      <c r="J385" s="540">
        <f t="shared" si="122"/>
        <v>0</v>
      </c>
      <c r="K385" s="278"/>
      <c r="L385" s="542">
        <f t="shared" si="123"/>
        <v>0</v>
      </c>
      <c r="M385" s="310" t="str">
        <f t="shared" si="121"/>
        <v/>
      </c>
      <c r="N385" s="281">
        <f t="shared" si="124"/>
        <v>0</v>
      </c>
      <c r="O385" s="282"/>
    </row>
    <row r="386" spans="1:15" ht="18.75" customHeight="1" x14ac:dyDescent="0.15">
      <c r="A386" s="223"/>
      <c r="B386" s="273"/>
      <c r="C386" s="458"/>
      <c r="D386" s="391"/>
      <c r="E386" s="392"/>
      <c r="F386" s="410"/>
      <c r="G386" s="274"/>
      <c r="H386" s="275"/>
      <c r="I386" s="276"/>
      <c r="J386" s="540">
        <f t="shared" si="122"/>
        <v>0</v>
      </c>
      <c r="K386" s="278"/>
      <c r="L386" s="542">
        <f t="shared" si="123"/>
        <v>0</v>
      </c>
      <c r="M386" s="310" t="str">
        <f t="shared" si="121"/>
        <v/>
      </c>
      <c r="N386" s="281">
        <f t="shared" si="124"/>
        <v>0</v>
      </c>
      <c r="O386" s="282"/>
    </row>
    <row r="387" spans="1:15" ht="18.75" customHeight="1" x14ac:dyDescent="0.15">
      <c r="A387" s="223"/>
      <c r="B387" s="273"/>
      <c r="C387" s="458"/>
      <c r="D387" s="391"/>
      <c r="E387" s="392"/>
      <c r="F387" s="410"/>
      <c r="G387" s="274"/>
      <c r="H387" s="275"/>
      <c r="I387" s="276"/>
      <c r="J387" s="540">
        <f t="shared" si="122"/>
        <v>0</v>
      </c>
      <c r="K387" s="278"/>
      <c r="L387" s="542">
        <f t="shared" si="123"/>
        <v>0</v>
      </c>
      <c r="M387" s="310" t="str">
        <f t="shared" si="121"/>
        <v/>
      </c>
      <c r="N387" s="281">
        <f t="shared" si="124"/>
        <v>0</v>
      </c>
      <c r="O387" s="282"/>
    </row>
    <row r="388" spans="1:15" ht="18.75" customHeight="1" x14ac:dyDescent="0.15">
      <c r="A388" s="223"/>
      <c r="B388" s="273"/>
      <c r="C388" s="458"/>
      <c r="D388" s="391"/>
      <c r="E388" s="392"/>
      <c r="F388" s="410"/>
      <c r="G388" s="274"/>
      <c r="H388" s="275"/>
      <c r="I388" s="276"/>
      <c r="J388" s="540">
        <f t="shared" si="122"/>
        <v>0</v>
      </c>
      <c r="K388" s="278"/>
      <c r="L388" s="542">
        <f t="shared" si="123"/>
        <v>0</v>
      </c>
      <c r="M388" s="310" t="str">
        <f t="shared" si="121"/>
        <v/>
      </c>
      <c r="N388" s="281">
        <f t="shared" ref="N388:N390" si="125">J388-L388</f>
        <v>0</v>
      </c>
      <c r="O388" s="282"/>
    </row>
    <row r="389" spans="1:15" ht="18.75" customHeight="1" x14ac:dyDescent="0.15">
      <c r="A389" s="223"/>
      <c r="B389" s="273"/>
      <c r="C389" s="458"/>
      <c r="D389" s="391"/>
      <c r="E389" s="392"/>
      <c r="F389" s="410"/>
      <c r="G389" s="274"/>
      <c r="H389" s="275"/>
      <c r="I389" s="276"/>
      <c r="J389" s="540">
        <f t="shared" si="122"/>
        <v>0</v>
      </c>
      <c r="K389" s="278"/>
      <c r="L389" s="542">
        <f t="shared" si="123"/>
        <v>0</v>
      </c>
      <c r="M389" s="310" t="str">
        <f t="shared" si="121"/>
        <v/>
      </c>
      <c r="N389" s="281">
        <f t="shared" si="125"/>
        <v>0</v>
      </c>
      <c r="O389" s="282"/>
    </row>
    <row r="390" spans="1:15" ht="18.75" customHeight="1" thickBot="1" x14ac:dyDescent="0.2">
      <c r="A390" s="223"/>
      <c r="B390" s="394"/>
      <c r="C390" s="443"/>
      <c r="D390" s="444"/>
      <c r="E390" s="445"/>
      <c r="F390" s="446"/>
      <c r="G390" s="447"/>
      <c r="H390" s="448"/>
      <c r="I390" s="766"/>
      <c r="J390" s="525">
        <f t="shared" si="122"/>
        <v>0</v>
      </c>
      <c r="K390" s="767"/>
      <c r="L390" s="527">
        <f t="shared" si="123"/>
        <v>0</v>
      </c>
      <c r="M390" s="381" t="str">
        <f t="shared" si="121"/>
        <v/>
      </c>
      <c r="N390" s="451">
        <f t="shared" si="125"/>
        <v>0</v>
      </c>
      <c r="O390" s="239"/>
    </row>
    <row r="391" spans="1:15" ht="18.75" customHeight="1" x14ac:dyDescent="0.15">
      <c r="A391" s="223"/>
      <c r="B391" s="283"/>
      <c r="C391" s="442" t="s">
        <v>896</v>
      </c>
      <c r="D391" s="425" t="s">
        <v>924</v>
      </c>
      <c r="E391" s="426" t="s">
        <v>828</v>
      </c>
      <c r="F391" s="427"/>
      <c r="G391" s="387"/>
      <c r="H391" s="388"/>
      <c r="I391" s="628"/>
      <c r="J391" s="769">
        <f>SUMIFS(J383:J390,B383:B390,"設備")</f>
        <v>0</v>
      </c>
      <c r="K391" s="629"/>
      <c r="L391" s="770">
        <f>SUMIFS(L383:L390,B383:B390,"設備")</f>
        <v>0</v>
      </c>
      <c r="M391" s="389"/>
      <c r="N391" s="430">
        <f>J391-L391</f>
        <v>0</v>
      </c>
      <c r="O391" s="293"/>
    </row>
    <row r="392" spans="1:15" ht="18.75" customHeight="1" x14ac:dyDescent="0.15">
      <c r="A392" s="223"/>
      <c r="B392" s="273"/>
      <c r="C392" s="442" t="s">
        <v>896</v>
      </c>
      <c r="D392" s="393" t="s">
        <v>925</v>
      </c>
      <c r="E392" s="315" t="s">
        <v>828</v>
      </c>
      <c r="F392" s="409"/>
      <c r="G392" s="306"/>
      <c r="H392" s="307"/>
      <c r="I392" s="540"/>
      <c r="J392" s="569">
        <f>SUMIFS(J383:J390,B383:B390,"工事")</f>
        <v>0</v>
      </c>
      <c r="K392" s="542"/>
      <c r="L392" s="570">
        <f>SUMIFS(L383:L390,B383:B390,"工事")</f>
        <v>0</v>
      </c>
      <c r="M392" s="310"/>
      <c r="N392" s="311">
        <f>J392-L392</f>
        <v>0</v>
      </c>
      <c r="O392" s="282"/>
    </row>
    <row r="393" spans="1:15" ht="18.75" customHeight="1" thickBot="1" x14ac:dyDescent="0.2">
      <c r="A393" s="223"/>
      <c r="B393" s="394"/>
      <c r="C393" s="374"/>
      <c r="D393" s="438" t="s">
        <v>896</v>
      </c>
      <c r="E393" s="395" t="s">
        <v>856</v>
      </c>
      <c r="F393" s="436"/>
      <c r="G393" s="375"/>
      <c r="H393" s="376"/>
      <c r="I393" s="377"/>
      <c r="J393" s="378">
        <f>J391+J392</f>
        <v>0</v>
      </c>
      <c r="K393" s="379"/>
      <c r="L393" s="380">
        <f>L391+L392</f>
        <v>0</v>
      </c>
      <c r="M393" s="381"/>
      <c r="N393" s="382">
        <f>J393-L393</f>
        <v>0</v>
      </c>
      <c r="O393" s="239"/>
    </row>
    <row r="394" spans="1:15" ht="18.75" customHeight="1" x14ac:dyDescent="0.15">
      <c r="A394" s="223"/>
      <c r="B394" s="273"/>
      <c r="C394" s="3146" t="s">
        <v>898</v>
      </c>
      <c r="D394" s="3147"/>
      <c r="E394" s="3148"/>
      <c r="F394" s="410"/>
      <c r="G394" s="274"/>
      <c r="H394" s="275"/>
      <c r="I394" s="276"/>
      <c r="J394" s="288"/>
      <c r="K394" s="396"/>
      <c r="L394" s="368"/>
      <c r="M394" s="389" t="str">
        <f t="shared" ref="M394:M402" si="126">IF(I394-K394=0,"",I394-K394)</f>
        <v/>
      </c>
      <c r="N394" s="292"/>
      <c r="O394" s="282"/>
    </row>
    <row r="395" spans="1:15" ht="18.75" customHeight="1" x14ac:dyDescent="0.15">
      <c r="A395" s="223"/>
      <c r="B395" s="273" t="s">
        <v>839</v>
      </c>
      <c r="C395" s="458"/>
      <c r="D395" s="1253"/>
      <c r="E395" s="1250"/>
      <c r="F395" s="410"/>
      <c r="G395" s="274"/>
      <c r="H395" s="275"/>
      <c r="I395" s="276"/>
      <c r="J395" s="277">
        <f t="shared" ref="J395:J402" si="127">ROUNDDOWN(H395*I395, 0)</f>
        <v>0</v>
      </c>
      <c r="K395" s="278"/>
      <c r="L395" s="279">
        <f t="shared" ref="L395:L402" si="128">ROUNDDOWN(H395*K395, 0)</f>
        <v>0</v>
      </c>
      <c r="M395" s="310" t="str">
        <f t="shared" si="126"/>
        <v/>
      </c>
      <c r="N395" s="281">
        <f t="shared" ref="N395" si="129">J395-L395</f>
        <v>0</v>
      </c>
      <c r="O395" s="282"/>
    </row>
    <row r="396" spans="1:15" ht="18.75" customHeight="1" x14ac:dyDescent="0.15">
      <c r="A396" s="223"/>
      <c r="B396" s="273"/>
      <c r="C396" s="458"/>
      <c r="D396" s="391"/>
      <c r="E396" s="392"/>
      <c r="F396" s="410"/>
      <c r="G396" s="274"/>
      <c r="H396" s="275"/>
      <c r="I396" s="276"/>
      <c r="J396" s="540">
        <f t="shared" si="127"/>
        <v>0</v>
      </c>
      <c r="K396" s="278"/>
      <c r="L396" s="542">
        <f t="shared" si="128"/>
        <v>0</v>
      </c>
      <c r="M396" s="310" t="str">
        <f t="shared" si="126"/>
        <v/>
      </c>
      <c r="N396" s="281">
        <f>J396-L396</f>
        <v>0</v>
      </c>
      <c r="O396" s="282"/>
    </row>
    <row r="397" spans="1:15" ht="18.75" customHeight="1" x14ac:dyDescent="0.15">
      <c r="A397" s="223"/>
      <c r="B397" s="273"/>
      <c r="C397" s="458"/>
      <c r="D397" s="391"/>
      <c r="E397" s="392"/>
      <c r="F397" s="410"/>
      <c r="G397" s="274"/>
      <c r="H397" s="275"/>
      <c r="I397" s="276"/>
      <c r="J397" s="540">
        <f t="shared" si="127"/>
        <v>0</v>
      </c>
      <c r="K397" s="278"/>
      <c r="L397" s="542">
        <f t="shared" si="128"/>
        <v>0</v>
      </c>
      <c r="M397" s="310" t="str">
        <f t="shared" si="126"/>
        <v/>
      </c>
      <c r="N397" s="281">
        <f t="shared" ref="N397:N401" si="130">J397-L397</f>
        <v>0</v>
      </c>
      <c r="O397" s="282"/>
    </row>
    <row r="398" spans="1:15" ht="18.75" customHeight="1" x14ac:dyDescent="0.15">
      <c r="A398" s="223"/>
      <c r="B398" s="273"/>
      <c r="C398" s="458"/>
      <c r="D398" s="391"/>
      <c r="E398" s="392"/>
      <c r="F398" s="410"/>
      <c r="G398" s="274"/>
      <c r="H398" s="275"/>
      <c r="I398" s="276"/>
      <c r="J398" s="540">
        <f t="shared" si="127"/>
        <v>0</v>
      </c>
      <c r="K398" s="278"/>
      <c r="L398" s="542">
        <f t="shared" si="128"/>
        <v>0</v>
      </c>
      <c r="M398" s="310" t="str">
        <f t="shared" si="126"/>
        <v/>
      </c>
      <c r="N398" s="281">
        <f t="shared" si="130"/>
        <v>0</v>
      </c>
      <c r="O398" s="282"/>
    </row>
    <row r="399" spans="1:15" ht="18.75" customHeight="1" x14ac:dyDescent="0.15">
      <c r="A399" s="223"/>
      <c r="B399" s="273"/>
      <c r="C399" s="458"/>
      <c r="D399" s="391"/>
      <c r="E399" s="392"/>
      <c r="F399" s="410"/>
      <c r="G399" s="274"/>
      <c r="H399" s="275"/>
      <c r="I399" s="276"/>
      <c r="J399" s="540">
        <f t="shared" si="127"/>
        <v>0</v>
      </c>
      <c r="K399" s="278"/>
      <c r="L399" s="542">
        <f t="shared" si="128"/>
        <v>0</v>
      </c>
      <c r="M399" s="310" t="str">
        <f t="shared" si="126"/>
        <v/>
      </c>
      <c r="N399" s="281">
        <f t="shared" si="130"/>
        <v>0</v>
      </c>
      <c r="O399" s="282"/>
    </row>
    <row r="400" spans="1:15" ht="18.75" customHeight="1" x14ac:dyDescent="0.15">
      <c r="A400" s="223"/>
      <c r="B400" s="273"/>
      <c r="C400" s="458"/>
      <c r="D400" s="391"/>
      <c r="E400" s="392"/>
      <c r="F400" s="410"/>
      <c r="G400" s="274"/>
      <c r="H400" s="275"/>
      <c r="I400" s="276"/>
      <c r="J400" s="540">
        <f t="shared" si="127"/>
        <v>0</v>
      </c>
      <c r="K400" s="278"/>
      <c r="L400" s="542">
        <f t="shared" si="128"/>
        <v>0</v>
      </c>
      <c r="M400" s="310" t="str">
        <f t="shared" si="126"/>
        <v/>
      </c>
      <c r="N400" s="281">
        <f t="shared" si="130"/>
        <v>0</v>
      </c>
      <c r="O400" s="282"/>
    </row>
    <row r="401" spans="1:15" ht="18.75" customHeight="1" x14ac:dyDescent="0.15">
      <c r="A401" s="223"/>
      <c r="B401" s="273"/>
      <c r="C401" s="458"/>
      <c r="D401" s="391"/>
      <c r="E401" s="392"/>
      <c r="F401" s="410"/>
      <c r="G401" s="274"/>
      <c r="H401" s="275"/>
      <c r="I401" s="276"/>
      <c r="J401" s="540">
        <f t="shared" si="127"/>
        <v>0</v>
      </c>
      <c r="K401" s="278"/>
      <c r="L401" s="542">
        <f>ROUNDDOWN(H401*K401, 0)</f>
        <v>0</v>
      </c>
      <c r="M401" s="310" t="str">
        <f t="shared" si="126"/>
        <v/>
      </c>
      <c r="N401" s="281">
        <f t="shared" si="130"/>
        <v>0</v>
      </c>
      <c r="O401" s="282"/>
    </row>
    <row r="402" spans="1:15" ht="18.75" customHeight="1" thickBot="1" x14ac:dyDescent="0.2">
      <c r="A402" s="223"/>
      <c r="B402" s="394"/>
      <c r="C402" s="443"/>
      <c r="D402" s="444"/>
      <c r="E402" s="445"/>
      <c r="F402" s="446"/>
      <c r="G402" s="447"/>
      <c r="H402" s="448"/>
      <c r="I402" s="766"/>
      <c r="J402" s="525">
        <f t="shared" si="127"/>
        <v>0</v>
      </c>
      <c r="K402" s="767"/>
      <c r="L402" s="527">
        <f t="shared" si="128"/>
        <v>0</v>
      </c>
      <c r="M402" s="768" t="str">
        <f t="shared" si="126"/>
        <v/>
      </c>
      <c r="N402" s="771">
        <f t="shared" ref="N402" si="131">J402-L402</f>
        <v>0</v>
      </c>
      <c r="O402" s="239"/>
    </row>
    <row r="403" spans="1:15" ht="18.75" customHeight="1" x14ac:dyDescent="0.15">
      <c r="A403" s="223"/>
      <c r="B403" s="283"/>
      <c r="C403" s="442" t="s">
        <v>897</v>
      </c>
      <c r="D403" s="425" t="s">
        <v>924</v>
      </c>
      <c r="E403" s="426" t="s">
        <v>828</v>
      </c>
      <c r="F403" s="427"/>
      <c r="G403" s="387"/>
      <c r="H403" s="388"/>
      <c r="I403" s="628"/>
      <c r="J403" s="769">
        <f>SUMIFS(J395:J402,B395:B402,"設備")</f>
        <v>0</v>
      </c>
      <c r="K403" s="629"/>
      <c r="L403" s="770">
        <f>SUMIFS(L395:L402,B395:B402,"設備")</f>
        <v>0</v>
      </c>
      <c r="M403" s="630"/>
      <c r="N403" s="772">
        <f t="shared" ref="N403:N408" si="132">J403-L403</f>
        <v>0</v>
      </c>
      <c r="O403" s="293"/>
    </row>
    <row r="404" spans="1:15" ht="18.75" customHeight="1" x14ac:dyDescent="0.15">
      <c r="A404" s="223"/>
      <c r="B404" s="273"/>
      <c r="C404" s="442" t="s">
        <v>897</v>
      </c>
      <c r="D404" s="393" t="s">
        <v>925</v>
      </c>
      <c r="E404" s="315" t="s">
        <v>828</v>
      </c>
      <c r="F404" s="409"/>
      <c r="G404" s="306"/>
      <c r="H404" s="307"/>
      <c r="I404" s="540"/>
      <c r="J404" s="569">
        <f>SUMIFS(J395:J402,B395:B402,"工事")</f>
        <v>0</v>
      </c>
      <c r="K404" s="542"/>
      <c r="L404" s="570">
        <f>SUMIFS(L395:L402,B395:B402,"工事")</f>
        <v>0</v>
      </c>
      <c r="M404" s="571"/>
      <c r="N404" s="572">
        <f t="shared" si="132"/>
        <v>0</v>
      </c>
      <c r="O404" s="282"/>
    </row>
    <row r="405" spans="1:15" ht="18.75" customHeight="1" thickBot="1" x14ac:dyDescent="0.2">
      <c r="A405" s="223"/>
      <c r="B405" s="431"/>
      <c r="C405" s="452"/>
      <c r="D405" s="453" t="s">
        <v>897</v>
      </c>
      <c r="E405" s="454" t="s">
        <v>856</v>
      </c>
      <c r="F405" s="455"/>
      <c r="G405" s="456"/>
      <c r="H405" s="457"/>
      <c r="I405" s="432"/>
      <c r="J405" s="439">
        <f>J403+J404</f>
        <v>0</v>
      </c>
      <c r="K405" s="433"/>
      <c r="L405" s="440">
        <f>L403+L404</f>
        <v>0</v>
      </c>
      <c r="M405" s="434"/>
      <c r="N405" s="441">
        <f t="shared" si="132"/>
        <v>0</v>
      </c>
      <c r="O405" s="435"/>
    </row>
    <row r="406" spans="1:15" ht="18.75" customHeight="1" thickTop="1" x14ac:dyDescent="0.15">
      <c r="A406" s="223"/>
      <c r="B406" s="283"/>
      <c r="C406" s="424" t="s">
        <v>721</v>
      </c>
      <c r="D406" s="425" t="s">
        <v>823</v>
      </c>
      <c r="E406" s="426" t="s">
        <v>825</v>
      </c>
      <c r="F406" s="427"/>
      <c r="G406" s="387"/>
      <c r="H406" s="388"/>
      <c r="I406" s="288"/>
      <c r="J406" s="428">
        <f>SUMIFS(J383:J405,D383:D405,"設備費8")</f>
        <v>0</v>
      </c>
      <c r="K406" s="290"/>
      <c r="L406" s="429">
        <f>SUMIFS(L383:L405,D383:D405,"設備費8")</f>
        <v>0</v>
      </c>
      <c r="M406" s="389"/>
      <c r="N406" s="430">
        <f t="shared" si="132"/>
        <v>0</v>
      </c>
      <c r="O406" s="293"/>
    </row>
    <row r="407" spans="1:15" ht="18.75" customHeight="1" x14ac:dyDescent="0.15">
      <c r="A407" s="223"/>
      <c r="B407" s="273"/>
      <c r="C407" s="313" t="s">
        <v>721</v>
      </c>
      <c r="D407" s="393" t="s">
        <v>829</v>
      </c>
      <c r="E407" s="315" t="s">
        <v>825</v>
      </c>
      <c r="F407" s="409"/>
      <c r="G407" s="306"/>
      <c r="H407" s="307"/>
      <c r="I407" s="277"/>
      <c r="J407" s="308">
        <f>SUMIFS(J383:J405,D383:D405,"工事費8")</f>
        <v>0</v>
      </c>
      <c r="K407" s="279"/>
      <c r="L407" s="309">
        <f>SUMIFS(L383:L405,D383:D405,"工事費8")</f>
        <v>0</v>
      </c>
      <c r="M407" s="310"/>
      <c r="N407" s="311">
        <f t="shared" si="132"/>
        <v>0</v>
      </c>
      <c r="O407" s="282"/>
    </row>
    <row r="408" spans="1:15" ht="18.75" customHeight="1" thickBot="1" x14ac:dyDescent="0.2">
      <c r="A408" s="223"/>
      <c r="B408" s="431"/>
      <c r="C408" s="452"/>
      <c r="D408" s="459" t="s">
        <v>830</v>
      </c>
      <c r="E408" s="454" t="s">
        <v>825</v>
      </c>
      <c r="F408" s="455"/>
      <c r="G408" s="456"/>
      <c r="H408" s="457"/>
      <c r="I408" s="432"/>
      <c r="J408" s="439">
        <f>J406+J407</f>
        <v>0</v>
      </c>
      <c r="K408" s="433"/>
      <c r="L408" s="440">
        <f>L406+L407</f>
        <v>0</v>
      </c>
      <c r="M408" s="434"/>
      <c r="N408" s="441">
        <f t="shared" si="132"/>
        <v>0</v>
      </c>
      <c r="O408" s="435"/>
    </row>
    <row r="409" spans="1:15" ht="18.75" customHeight="1" thickTop="1" x14ac:dyDescent="0.15"/>
  </sheetData>
  <sheetProtection formatCells="0" formatColumns="0" formatRows="0" insertColumns="0" insertRows="0" insertHyperlinks="0" deleteColumns="0" deleteRows="0" sort="0" autoFilter="0" pivotTables="0"/>
  <mergeCells count="64">
    <mergeCell ref="C24:E24"/>
    <mergeCell ref="B13:B15"/>
    <mergeCell ref="G13:G15"/>
    <mergeCell ref="H13:N13"/>
    <mergeCell ref="H14:H15"/>
    <mergeCell ref="I14:J14"/>
    <mergeCell ref="K14:L14"/>
    <mergeCell ref="M14:N14"/>
    <mergeCell ref="B16:G16"/>
    <mergeCell ref="C20:E20"/>
    <mergeCell ref="C21:E21"/>
    <mergeCell ref="C22:E22"/>
    <mergeCell ref="C23:E23"/>
    <mergeCell ref="F13:F15"/>
    <mergeCell ref="C18:E18"/>
    <mergeCell ref="C46:E46"/>
    <mergeCell ref="C25:E25"/>
    <mergeCell ref="C26:E26"/>
    <mergeCell ref="C27:E27"/>
    <mergeCell ref="C32:E32"/>
    <mergeCell ref="C33:E33"/>
    <mergeCell ref="C34:E34"/>
    <mergeCell ref="C35:E35"/>
    <mergeCell ref="C36:E36"/>
    <mergeCell ref="C37:E37"/>
    <mergeCell ref="C38:E38"/>
    <mergeCell ref="C39:E39"/>
    <mergeCell ref="C90:E90"/>
    <mergeCell ref="C47:E47"/>
    <mergeCell ref="C48:E48"/>
    <mergeCell ref="C49:E49"/>
    <mergeCell ref="C50:E50"/>
    <mergeCell ref="C51:E51"/>
    <mergeCell ref="C52:E52"/>
    <mergeCell ref="C53:E53"/>
    <mergeCell ref="B56:G56"/>
    <mergeCell ref="E64:G64"/>
    <mergeCell ref="C65:E65"/>
    <mergeCell ref="C66:E66"/>
    <mergeCell ref="C58:E58"/>
    <mergeCell ref="C59:E59"/>
    <mergeCell ref="C60:E60"/>
    <mergeCell ref="C61:E61"/>
    <mergeCell ref="C381:E381"/>
    <mergeCell ref="C382:E382"/>
    <mergeCell ref="C394:E394"/>
    <mergeCell ref="C354:E354"/>
    <mergeCell ref="C366:E366"/>
    <mergeCell ref="C117:E117"/>
    <mergeCell ref="C118:E118"/>
    <mergeCell ref="C142:E142"/>
    <mergeCell ref="C353:E353"/>
    <mergeCell ref="C325:E325"/>
    <mergeCell ref="C326:E326"/>
    <mergeCell ref="C338:E338"/>
    <mergeCell ref="C273:E273"/>
    <mergeCell ref="C274:E274"/>
    <mergeCell ref="C298:E298"/>
    <mergeCell ref="C221:E221"/>
    <mergeCell ref="C222:E222"/>
    <mergeCell ref="C246:E246"/>
    <mergeCell ref="C169:E169"/>
    <mergeCell ref="C170:E170"/>
    <mergeCell ref="C194:E194"/>
  </mergeCells>
  <phoneticPr fontId="21"/>
  <dataValidations count="7">
    <dataValidation type="list" allowBlank="1" showInputMessage="1" sqref="G66:G86 G90:G110 G118:G138 G354:G362 G298:G318 G326:G334 G246:G266 G274:G294 G194:G214 G222:G242 G142:G162 G170:G190 G382:G390 G394:G402 G366:G374 G338:G346 G58:G61" xr:uid="{00000000-0002-0000-0E00-000000000000}">
      <formula1>"式,台,個,本,ｍ,面,ヶ所,㎡"</formula1>
    </dataValidation>
    <dataValidation allowBlank="1" showInputMessage="1" sqref="G65 G325 G273 G221 G169 G117 G381 G353 G17:G54" xr:uid="{00000000-0002-0000-0E00-000001000000}"/>
    <dataValidation type="list" allowBlank="1" showInputMessage="1" showErrorMessage="1" sqref="B119:B138 B90:B110 B355:B362 B327:B334 B298:B318 B275:B294 B246:B266 B223:B242 B194:B214 B171:B190 B142:B162 B383:B390 B394:B402 B366:B374 B338:B346 B67:B86" xr:uid="{00000000-0002-0000-0E00-000002000000}">
      <formula1>"設備,工事"</formula1>
    </dataValidation>
    <dataValidation allowBlank="1" showInputMessage="1" showErrorMessage="1" promptTitle="▼-------------------------" prompt="１ページ目（集計）の_x000a_番号．名称と一致させてください。" sqref="C65:E65 C117:E117 C169:E169 C221:E221 C273:E273 C325:E325 C353:E353 C381:E381" xr:uid="{00000000-0002-0000-0E00-000003000000}"/>
    <dataValidation allowBlank="1" showErrorMessage="1" promptTitle="▼-------------------------" prompt="１ページ目（集計）の_x000a_番号．名称と一致させてください。" sqref="C195 E195 C367 E367 C395 E395 C339 E339 C299 E299 C247 E247 C143 E143 C91 E91" xr:uid="{23B73F1A-26EF-4565-A178-5140A8111F17}"/>
    <dataValidation type="list" allowBlank="1" showInputMessage="1" showErrorMessage="1" sqref="B58:B61" xr:uid="{A0A08413-3F71-4DBE-9CD6-487CA93C0141}">
      <formula1>"設計"</formula1>
    </dataValidation>
    <dataValidation allowBlank="1" showErrorMessage="1" sqref="C18:E18 C61:E61 C60:E60" xr:uid="{B4A9493E-ACEF-4640-A5DF-6CE8CAEF5F80}"/>
  </dataValidations>
  <printOptions horizontalCentered="1"/>
  <pageMargins left="0.59055118110236227" right="0" top="0.35433070866141736" bottom="0.15748031496062992" header="0.11811023622047245" footer="0"/>
  <pageSetup paperSize="9" scale="70" fitToHeight="7" orientation="portrait" r:id="rId1"/>
  <headerFooter>
    <oddHeader>&amp;R&amp;"HGPｺﾞｼｯｸM,ﾒﾃﾞｨｳﾑ"&amp;12全体（&amp;"Arial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B0BE3A3-49DD-4937-B3CF-827CA507F9D1}">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AC409"/>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477" customWidth="1"/>
    <col min="2" max="2" width="5" style="659" customWidth="1"/>
    <col min="3" max="3" width="27.5" style="477" customWidth="1"/>
    <col min="4" max="5" width="11.25" style="477" customWidth="1"/>
    <col min="6" max="6" width="9.25" style="658" customWidth="1"/>
    <col min="7" max="7" width="4.375" style="658" customWidth="1"/>
    <col min="8" max="8" width="7.5" style="660" customWidth="1"/>
    <col min="9" max="9" width="5" style="660" customWidth="1"/>
    <col min="10" max="10" width="12.625" style="661" customWidth="1"/>
    <col min="11" max="11" width="5" style="660" customWidth="1"/>
    <col min="12" max="12" width="12.625" style="661" customWidth="1"/>
    <col min="13" max="13" width="5" style="660" customWidth="1"/>
    <col min="14" max="14" width="12.625" style="661" customWidth="1"/>
    <col min="15" max="15" width="11.25" style="662" customWidth="1"/>
    <col min="16" max="17" width="9" style="477"/>
    <col min="18" max="20" width="13.875" style="477" customWidth="1"/>
    <col min="21" max="22" width="9" style="477"/>
    <col min="23" max="25" width="13.875" style="477" customWidth="1"/>
    <col min="26" max="26" width="9" style="477"/>
    <col min="27" max="27" width="14.25" style="477" customWidth="1"/>
    <col min="28" max="29" width="11.625" style="477" customWidth="1"/>
    <col min="30" max="16384" width="9" style="477"/>
  </cols>
  <sheetData>
    <row r="1" spans="1:25" ht="18.75" customHeight="1" x14ac:dyDescent="0.15">
      <c r="A1" s="471"/>
      <c r="B1" s="472" t="s">
        <v>810</v>
      </c>
      <c r="C1" s="471"/>
      <c r="D1" s="471"/>
      <c r="E1" s="471"/>
      <c r="F1" s="473"/>
      <c r="G1" s="473"/>
      <c r="H1" s="474"/>
      <c r="I1" s="474"/>
      <c r="J1" s="475"/>
      <c r="K1" s="474"/>
      <c r="L1" s="475"/>
      <c r="M1" s="474"/>
      <c r="N1" s="475"/>
      <c r="O1" s="476"/>
      <c r="P1" s="471"/>
      <c r="Q1" s="471"/>
      <c r="R1" s="471"/>
      <c r="S1" s="471"/>
      <c r="T1" s="471"/>
      <c r="U1" s="471"/>
      <c r="V1" s="471"/>
      <c r="W1" s="471"/>
      <c r="X1" s="471"/>
      <c r="Y1" s="471"/>
    </row>
    <row r="2" spans="1:25" ht="18.75" customHeight="1" x14ac:dyDescent="0.15">
      <c r="A2" s="471"/>
      <c r="B2" s="478"/>
      <c r="C2" s="479" t="s">
        <v>811</v>
      </c>
      <c r="D2" s="471"/>
      <c r="E2" s="471"/>
      <c r="F2" s="473"/>
      <c r="G2" s="473"/>
      <c r="H2" s="474"/>
      <c r="I2" s="474"/>
      <c r="J2" s="475"/>
      <c r="K2" s="474"/>
      <c r="L2" s="475"/>
      <c r="M2" s="474"/>
      <c r="N2" s="475"/>
      <c r="O2" s="476"/>
      <c r="P2" s="471"/>
      <c r="Q2" s="471"/>
      <c r="R2" s="471"/>
      <c r="S2" s="471"/>
      <c r="T2" s="471"/>
      <c r="U2" s="471"/>
      <c r="V2" s="471"/>
      <c r="W2" s="471"/>
      <c r="X2" s="471"/>
      <c r="Y2" s="471"/>
    </row>
    <row r="3" spans="1:25" ht="18.75" customHeight="1" x14ac:dyDescent="0.15">
      <c r="A3" s="471"/>
      <c r="B3" s="478"/>
      <c r="C3" s="479" t="s">
        <v>812</v>
      </c>
      <c r="D3" s="471"/>
      <c r="E3" s="471"/>
      <c r="F3" s="473"/>
      <c r="G3" s="473"/>
      <c r="H3" s="474"/>
      <c r="I3" s="474"/>
      <c r="J3" s="475"/>
      <c r="K3" s="474"/>
      <c r="L3" s="475"/>
      <c r="M3" s="474"/>
      <c r="N3" s="475"/>
      <c r="O3" s="476"/>
      <c r="P3" s="471"/>
      <c r="Q3" s="471"/>
      <c r="R3" s="471"/>
      <c r="S3" s="471"/>
      <c r="T3" s="471"/>
      <c r="U3" s="471"/>
      <c r="V3" s="471"/>
      <c r="W3" s="471"/>
      <c r="X3" s="471"/>
      <c r="Y3" s="471"/>
    </row>
    <row r="4" spans="1:25" ht="18.75" customHeight="1" x14ac:dyDescent="0.15">
      <c r="A4" s="471"/>
      <c r="B4" s="478"/>
      <c r="C4" s="479" t="s">
        <v>813</v>
      </c>
      <c r="D4" s="471"/>
      <c r="E4" s="471"/>
      <c r="F4" s="473"/>
      <c r="G4" s="473"/>
      <c r="H4" s="474"/>
      <c r="I4" s="474"/>
      <c r="J4" s="475"/>
      <c r="K4" s="474"/>
      <c r="L4" s="475"/>
      <c r="M4" s="474"/>
      <c r="N4" s="475"/>
      <c r="O4" s="476"/>
      <c r="P4" s="471"/>
      <c r="Q4" s="471"/>
      <c r="R4" s="471"/>
      <c r="S4" s="471"/>
      <c r="T4" s="471"/>
      <c r="U4" s="471"/>
      <c r="V4" s="471"/>
      <c r="W4" s="471"/>
      <c r="X4" s="471"/>
      <c r="Y4" s="471"/>
    </row>
    <row r="5" spans="1:25" ht="18.75" customHeight="1" x14ac:dyDescent="0.15">
      <c r="A5" s="471"/>
      <c r="B5" s="478"/>
      <c r="C5" s="479" t="s">
        <v>814</v>
      </c>
      <c r="D5" s="471"/>
      <c r="E5" s="471"/>
      <c r="F5" s="473"/>
      <c r="G5" s="473"/>
      <c r="H5" s="474"/>
      <c r="I5" s="474"/>
      <c r="J5" s="475"/>
      <c r="K5" s="474"/>
      <c r="L5" s="475"/>
      <c r="M5" s="474"/>
      <c r="N5" s="475"/>
      <c r="O5" s="476"/>
      <c r="P5" s="471"/>
      <c r="Q5" s="471"/>
      <c r="R5" s="471"/>
      <c r="S5" s="471"/>
      <c r="T5" s="471"/>
      <c r="U5" s="471"/>
      <c r="V5" s="471"/>
      <c r="W5" s="471"/>
      <c r="X5" s="471"/>
      <c r="Y5" s="471"/>
    </row>
    <row r="6" spans="1:25" ht="18.75" customHeight="1" x14ac:dyDescent="0.15">
      <c r="A6" s="471"/>
      <c r="B6" s="472" t="s">
        <v>815</v>
      </c>
      <c r="C6" s="471"/>
      <c r="D6" s="471"/>
      <c r="E6" s="471"/>
      <c r="F6" s="473"/>
      <c r="G6" s="473"/>
      <c r="H6" s="474"/>
      <c r="I6" s="474"/>
      <c r="J6" s="475"/>
      <c r="K6" s="474"/>
      <c r="L6" s="475"/>
      <c r="M6" s="474"/>
      <c r="N6" s="475"/>
      <c r="O6" s="476"/>
      <c r="P6" s="471"/>
      <c r="Q6" s="471"/>
      <c r="R6" s="471"/>
      <c r="S6" s="471"/>
      <c r="T6" s="471"/>
      <c r="U6" s="471"/>
      <c r="V6" s="471"/>
      <c r="W6" s="471"/>
      <c r="X6" s="471"/>
      <c r="Y6" s="471"/>
    </row>
    <row r="7" spans="1:25" ht="18.75" customHeight="1" x14ac:dyDescent="0.15">
      <c r="A7" s="471"/>
      <c r="B7" s="478"/>
      <c r="C7" s="479" t="s">
        <v>816</v>
      </c>
      <c r="D7" s="471"/>
      <c r="E7" s="471"/>
      <c r="F7" s="473"/>
      <c r="G7" s="473"/>
      <c r="H7" s="474"/>
      <c r="I7" s="474"/>
      <c r="J7" s="475"/>
      <c r="K7" s="474"/>
      <c r="L7" s="475"/>
      <c r="M7" s="474"/>
      <c r="N7" s="475"/>
      <c r="O7" s="476"/>
      <c r="P7" s="471"/>
      <c r="Q7" s="471"/>
      <c r="R7" s="471"/>
      <c r="S7" s="471"/>
      <c r="T7" s="471"/>
      <c r="U7" s="471"/>
      <c r="V7" s="471"/>
      <c r="W7" s="471"/>
      <c r="X7" s="471"/>
      <c r="Y7" s="471"/>
    </row>
    <row r="8" spans="1:25" ht="18.75" customHeight="1" x14ac:dyDescent="0.15">
      <c r="A8" s="471"/>
      <c r="B8" s="471"/>
      <c r="C8" s="479" t="s">
        <v>1581</v>
      </c>
      <c r="D8" s="471"/>
      <c r="E8" s="471"/>
      <c r="F8" s="473"/>
      <c r="G8" s="473"/>
      <c r="H8" s="474"/>
      <c r="I8" s="474"/>
      <c r="J8" s="475"/>
      <c r="K8" s="474"/>
      <c r="L8" s="475"/>
      <c r="M8" s="474"/>
      <c r="N8" s="475"/>
      <c r="O8" s="476"/>
      <c r="P8" s="471"/>
      <c r="Q8" s="471"/>
      <c r="R8" s="471"/>
      <c r="S8" s="471"/>
      <c r="T8" s="471"/>
      <c r="U8" s="471"/>
      <c r="V8" s="471"/>
      <c r="W8" s="471"/>
      <c r="X8" s="471"/>
      <c r="Y8" s="471"/>
    </row>
    <row r="9" spans="1:25" ht="18.75" customHeight="1" x14ac:dyDescent="0.15">
      <c r="A9" s="471"/>
      <c r="B9" s="471"/>
      <c r="C9" s="479" t="s">
        <v>933</v>
      </c>
      <c r="D9" s="471"/>
      <c r="E9" s="471"/>
      <c r="F9" s="473"/>
      <c r="G9" s="473"/>
      <c r="H9" s="474"/>
      <c r="I9" s="474"/>
      <c r="J9" s="475"/>
      <c r="K9" s="474"/>
      <c r="L9" s="475"/>
      <c r="M9" s="474"/>
      <c r="N9" s="475"/>
      <c r="O9" s="476"/>
      <c r="P9" s="471"/>
      <c r="Q9" s="471"/>
      <c r="R9" s="471"/>
      <c r="S9" s="471"/>
      <c r="T9" s="471"/>
      <c r="U9" s="471"/>
      <c r="V9" s="471"/>
      <c r="W9" s="471"/>
      <c r="X9" s="471"/>
      <c r="Y9" s="471"/>
    </row>
    <row r="10" spans="1:25" ht="18.75" customHeight="1" x14ac:dyDescent="0.15">
      <c r="A10" s="471"/>
      <c r="B10" s="471"/>
      <c r="C10" s="479" t="s">
        <v>1955</v>
      </c>
      <c r="D10" s="471"/>
      <c r="E10" s="471"/>
      <c r="F10" s="473"/>
      <c r="G10" s="473"/>
      <c r="H10" s="474"/>
      <c r="I10" s="474"/>
      <c r="J10" s="475"/>
      <c r="K10" s="474"/>
      <c r="L10" s="475"/>
      <c r="M10" s="474"/>
      <c r="N10" s="475"/>
      <c r="O10" s="476"/>
      <c r="P10" s="471"/>
      <c r="Q10" s="471"/>
      <c r="R10" s="471"/>
      <c r="S10" s="471"/>
      <c r="T10" s="471"/>
      <c r="U10" s="471"/>
      <c r="V10" s="471"/>
      <c r="W10" s="471"/>
      <c r="X10" s="471"/>
      <c r="Y10" s="471"/>
    </row>
    <row r="11" spans="1:25" ht="18.75" customHeight="1" x14ac:dyDescent="0.15">
      <c r="A11" s="471"/>
      <c r="B11" s="479"/>
      <c r="C11" s="479" t="s">
        <v>1516</v>
      </c>
      <c r="D11" s="471"/>
      <c r="E11" s="471"/>
      <c r="F11" s="473"/>
      <c r="G11" s="473"/>
      <c r="H11" s="474"/>
      <c r="I11" s="474"/>
      <c r="J11" s="475"/>
      <c r="K11" s="474"/>
      <c r="L11" s="475"/>
      <c r="M11" s="474"/>
      <c r="N11" s="475"/>
      <c r="O11" s="476"/>
      <c r="P11" s="471"/>
      <c r="Q11" s="471"/>
      <c r="R11" s="471"/>
      <c r="S11" s="471"/>
      <c r="T11" s="471"/>
      <c r="U11" s="471"/>
      <c r="V11" s="471"/>
      <c r="W11" s="471"/>
      <c r="X11" s="471"/>
      <c r="Y11" s="471"/>
    </row>
    <row r="12" spans="1:25" ht="22.5" customHeight="1" thickBot="1" x14ac:dyDescent="0.25">
      <c r="A12" s="471"/>
      <c r="B12" s="712" t="s">
        <v>1051</v>
      </c>
      <c r="C12" s="713" t="s">
        <v>1046</v>
      </c>
      <c r="D12" s="714"/>
      <c r="E12" s="714"/>
      <c r="F12" s="715"/>
      <c r="G12" s="715"/>
      <c r="H12" s="716"/>
      <c r="I12" s="716"/>
      <c r="J12" s="717"/>
      <c r="K12" s="716"/>
      <c r="L12" s="717"/>
      <c r="M12" s="716"/>
      <c r="N12" s="717"/>
      <c r="O12" s="718"/>
      <c r="P12" s="471"/>
      <c r="Q12" s="471"/>
      <c r="R12" s="471"/>
      <c r="S12" s="471"/>
      <c r="T12" s="471"/>
      <c r="U12" s="471"/>
      <c r="V12" s="471"/>
      <c r="W12" s="471"/>
      <c r="X12" s="471"/>
      <c r="Y12" s="471"/>
    </row>
    <row r="13" spans="1:25" ht="18.75" customHeight="1" x14ac:dyDescent="0.15">
      <c r="A13" s="485"/>
      <c r="B13" s="3163" t="s">
        <v>22</v>
      </c>
      <c r="C13" s="486" t="s">
        <v>649</v>
      </c>
      <c r="D13" s="487"/>
      <c r="E13" s="488"/>
      <c r="F13" s="3182" t="s">
        <v>1423</v>
      </c>
      <c r="G13" s="3166" t="s">
        <v>19</v>
      </c>
      <c r="H13" s="3169" t="s">
        <v>818</v>
      </c>
      <c r="I13" s="3170"/>
      <c r="J13" s="3170"/>
      <c r="K13" s="3170"/>
      <c r="L13" s="3170"/>
      <c r="M13" s="3170"/>
      <c r="N13" s="3171"/>
      <c r="O13" s="489" t="s">
        <v>0</v>
      </c>
      <c r="P13" s="471"/>
      <c r="Q13" s="471"/>
      <c r="R13" s="471"/>
      <c r="S13" s="471"/>
      <c r="T13" s="471"/>
      <c r="U13" s="471"/>
      <c r="V13" s="471"/>
      <c r="W13" s="471"/>
      <c r="X13" s="471"/>
      <c r="Y13" s="471"/>
    </row>
    <row r="14" spans="1:25" ht="18.75" customHeight="1" x14ac:dyDescent="0.15">
      <c r="A14" s="485"/>
      <c r="B14" s="3164"/>
      <c r="C14" s="490" t="s">
        <v>16</v>
      </c>
      <c r="D14" s="491" t="s">
        <v>23</v>
      </c>
      <c r="E14" s="492" t="s">
        <v>819</v>
      </c>
      <c r="F14" s="3183"/>
      <c r="G14" s="3167"/>
      <c r="H14" s="3172" t="s">
        <v>17</v>
      </c>
      <c r="I14" s="3174" t="s">
        <v>24</v>
      </c>
      <c r="J14" s="3174"/>
      <c r="K14" s="3175" t="s">
        <v>25</v>
      </c>
      <c r="L14" s="3176"/>
      <c r="M14" s="3177" t="s">
        <v>26</v>
      </c>
      <c r="N14" s="3178"/>
      <c r="O14" s="493"/>
      <c r="P14" s="471"/>
      <c r="Q14" s="471"/>
      <c r="R14" s="471"/>
      <c r="S14" s="471"/>
      <c r="T14" s="471"/>
      <c r="U14" s="471"/>
      <c r="V14" s="471"/>
      <c r="W14" s="471"/>
      <c r="X14" s="471"/>
      <c r="Y14" s="471"/>
    </row>
    <row r="15" spans="1:25" ht="18.75" customHeight="1" thickBot="1" x14ac:dyDescent="0.2">
      <c r="A15" s="485"/>
      <c r="B15" s="3165"/>
      <c r="C15" s="494"/>
      <c r="D15" s="495"/>
      <c r="E15" s="496"/>
      <c r="F15" s="3184"/>
      <c r="G15" s="3168"/>
      <c r="H15" s="3173"/>
      <c r="I15" s="497" t="s">
        <v>18</v>
      </c>
      <c r="J15" s="497" t="s">
        <v>13</v>
      </c>
      <c r="K15" s="498" t="s">
        <v>18</v>
      </c>
      <c r="L15" s="498" t="s">
        <v>13</v>
      </c>
      <c r="M15" s="499" t="s">
        <v>18</v>
      </c>
      <c r="N15" s="500" t="s">
        <v>13</v>
      </c>
      <c r="O15" s="501"/>
      <c r="P15" s="471"/>
      <c r="Q15" s="471"/>
      <c r="R15" s="471"/>
      <c r="S15" s="471"/>
      <c r="T15" s="471"/>
      <c r="U15" s="471"/>
      <c r="V15" s="471"/>
      <c r="W15" s="471"/>
      <c r="X15" s="471"/>
      <c r="Y15" s="471"/>
    </row>
    <row r="16" spans="1:25" ht="24.75" customHeight="1" thickBot="1" x14ac:dyDescent="0.2">
      <c r="A16" s="485"/>
      <c r="B16" s="3179" t="s">
        <v>27</v>
      </c>
      <c r="C16" s="3180"/>
      <c r="D16" s="3180"/>
      <c r="E16" s="3180"/>
      <c r="F16" s="3180"/>
      <c r="G16" s="3181"/>
      <c r="H16" s="502"/>
      <c r="I16" s="503"/>
      <c r="J16" s="503"/>
      <c r="K16" s="504"/>
      <c r="L16" s="504"/>
      <c r="M16" s="505"/>
      <c r="N16" s="506"/>
      <c r="O16" s="507"/>
      <c r="P16" s="471"/>
      <c r="Q16" s="707" t="s">
        <v>908</v>
      </c>
      <c r="R16" s="707"/>
      <c r="S16" s="707"/>
      <c r="T16" s="707"/>
      <c r="U16" s="707"/>
      <c r="V16" s="707" t="s">
        <v>907</v>
      </c>
      <c r="W16" s="707"/>
      <c r="X16" s="707"/>
      <c r="Y16" s="707"/>
    </row>
    <row r="17" spans="1:25" ht="42" customHeight="1" thickTop="1" x14ac:dyDescent="0.15">
      <c r="A17" s="485"/>
      <c r="B17" s="508"/>
      <c r="C17" s="509" t="s">
        <v>820</v>
      </c>
      <c r="D17" s="510"/>
      <c r="E17" s="511" t="s">
        <v>12</v>
      </c>
      <c r="F17" s="407"/>
      <c r="G17" s="512" t="s">
        <v>20</v>
      </c>
      <c r="H17" s="513"/>
      <c r="I17" s="514"/>
      <c r="J17" s="514">
        <f>J62</f>
        <v>0</v>
      </c>
      <c r="K17" s="515"/>
      <c r="L17" s="515">
        <f>L62</f>
        <v>0</v>
      </c>
      <c r="M17" s="516"/>
      <c r="N17" s="517">
        <f>N62</f>
        <v>0</v>
      </c>
      <c r="O17" s="518"/>
      <c r="P17" s="471"/>
      <c r="Q17" s="1301" t="s">
        <v>1423</v>
      </c>
      <c r="R17" s="708" t="s">
        <v>182</v>
      </c>
      <c r="S17" s="708" t="s">
        <v>183</v>
      </c>
      <c r="T17" s="708" t="s">
        <v>906</v>
      </c>
      <c r="U17" s="707"/>
      <c r="V17" s="1301" t="s">
        <v>1423</v>
      </c>
      <c r="W17" s="708" t="s">
        <v>182</v>
      </c>
      <c r="X17" s="708" t="s">
        <v>183</v>
      </c>
      <c r="Y17" s="708" t="s">
        <v>906</v>
      </c>
    </row>
    <row r="18" spans="1:25" ht="18.75" customHeight="1" thickBot="1" x14ac:dyDescent="0.2">
      <c r="A18" s="485"/>
      <c r="B18" s="519"/>
      <c r="C18" s="520"/>
      <c r="D18" s="521"/>
      <c r="E18" s="522"/>
      <c r="F18" s="408"/>
      <c r="G18" s="523"/>
      <c r="H18" s="524"/>
      <c r="I18" s="525"/>
      <c r="J18" s="526"/>
      <c r="K18" s="527"/>
      <c r="L18" s="528"/>
      <c r="M18" s="529"/>
      <c r="N18" s="530"/>
      <c r="O18" s="531"/>
      <c r="P18" s="471"/>
      <c r="Q18" s="709" t="s">
        <v>709</v>
      </c>
      <c r="R18" s="710">
        <f>SUMIFS('４-４．（１年目）'!J64:J5999,'４-４．（１年目）'!B64:B5999,"設備",'４-４．（１年目）'!F64:F5999,"①")</f>
        <v>0</v>
      </c>
      <c r="S18" s="710">
        <f>SUMIFS('４-４．（１年目）'!L64:L5999,'４-４．（１年目）'!B64:B5999,"設備",'４-４．（１年目）'!F64:F5999,"①")</f>
        <v>0</v>
      </c>
      <c r="T18" s="710">
        <f>SUMIFS('４-４．（１年目）'!N64:N5999,'４-４．（１年目）'!B64:B5999,"設備",'４-４．（１年目）'!F64:F5999,"①")</f>
        <v>0</v>
      </c>
      <c r="U18" s="711"/>
      <c r="V18" s="709" t="s">
        <v>709</v>
      </c>
      <c r="W18" s="710">
        <f>SUMIFS('４-４．（１年目）'!J64:J5999,'４-４．（１年目）'!B64:B5999,"工事",'４-４．（１年目）'!F64:F5999,"①")</f>
        <v>0</v>
      </c>
      <c r="X18" s="710">
        <f>SUMIFS('４-４．（１年目）'!L64:L5999,'４-４．（１年目）'!B64:B5999,"工事",'４-４．（１年目）'!F64:F5999,"①")</f>
        <v>0</v>
      </c>
      <c r="Y18" s="710">
        <f>SUMIFS('４-４．（１年目）'!N64:N5999,'４-４．（１年目）'!B64:B5999,"工事",'４-４．（１年目）'!F64:F5999,"①")</f>
        <v>0</v>
      </c>
    </row>
    <row r="19" spans="1:25" ht="18.75" customHeight="1" thickTop="1" x14ac:dyDescent="0.15">
      <c r="A19" s="485"/>
      <c r="B19" s="508"/>
      <c r="C19" s="509" t="s">
        <v>28</v>
      </c>
      <c r="D19" s="510"/>
      <c r="E19" s="511"/>
      <c r="F19" s="407"/>
      <c r="G19" s="512"/>
      <c r="H19" s="532"/>
      <c r="I19" s="533"/>
      <c r="J19" s="533"/>
      <c r="K19" s="534"/>
      <c r="L19" s="534"/>
      <c r="M19" s="516"/>
      <c r="N19" s="535"/>
      <c r="O19" s="518"/>
      <c r="P19" s="471"/>
      <c r="Q19" s="709" t="s">
        <v>710</v>
      </c>
      <c r="R19" s="710">
        <f>SUMIFS('４-４．（１年目）'!J64:J5999,'４-４．（１年目）'!B64:B5999,"設備",'４-４．（１年目）'!F64:F5999,"②")</f>
        <v>0</v>
      </c>
      <c r="S19" s="710">
        <f>SUMIFS('４-４．（１年目）'!L64:L5999,'４-４．（１年目）'!B64:B5999,"設備",'４-４．（１年目）'!F64:F5999,"②")</f>
        <v>0</v>
      </c>
      <c r="T19" s="710">
        <f>SUMIFS('４-４．（１年目）'!N64:N5999,'４-４．（１年目）'!B64:B5999,"設備",'４-４．（１年目）'!F64:F5999,"②")</f>
        <v>0</v>
      </c>
      <c r="U19" s="711"/>
      <c r="V19" s="709" t="s">
        <v>710</v>
      </c>
      <c r="W19" s="710">
        <f>SUMIFS('４-４．（１年目）'!J64:J5999,'４-４．（１年目）'!B64:B5999,"工事",'４-４．（１年目）'!F64:F5999,"②")</f>
        <v>0</v>
      </c>
      <c r="X19" s="710">
        <f>SUMIFS('４-４．（１年目）'!L64:L5999,'４-４．（１年目）'!B64:B5999,"工事",'４-４．（１年目）'!F64:F5999,"②")</f>
        <v>0</v>
      </c>
      <c r="Y19" s="710">
        <f>SUMIFS('４-４．（１年目）'!N64:N5999,'４-４．（１年目）'!B64:B5999,"工事",'４-４．（１年目）'!F64:F5999,"②")</f>
        <v>0</v>
      </c>
    </row>
    <row r="20" spans="1:25" ht="18.75" customHeight="1" x14ac:dyDescent="0.15">
      <c r="A20" s="485"/>
      <c r="B20" s="536"/>
      <c r="C20" s="3160" t="s">
        <v>33</v>
      </c>
      <c r="D20" s="3161"/>
      <c r="E20" s="3162"/>
      <c r="F20" s="409"/>
      <c r="G20" s="537" t="s">
        <v>821</v>
      </c>
      <c r="H20" s="538"/>
      <c r="I20" s="539"/>
      <c r="J20" s="540">
        <f>J114</f>
        <v>0</v>
      </c>
      <c r="K20" s="541"/>
      <c r="L20" s="542">
        <f>L114</f>
        <v>0</v>
      </c>
      <c r="M20" s="543"/>
      <c r="N20" s="544">
        <f>N114</f>
        <v>0</v>
      </c>
      <c r="O20" s="545"/>
      <c r="P20" s="471"/>
      <c r="Q20" s="709" t="s">
        <v>1721</v>
      </c>
      <c r="R20" s="710">
        <f>SUMIFS('４-４．（１年目）'!J64:J5999,'４-４．（１年目）'!B64:B5999,"設備",'４-４．（１年目）'!F64:F5999,"③-1")</f>
        <v>0</v>
      </c>
      <c r="S20" s="710">
        <f>SUMIFS('４-４．（１年目）'!L64:L5999,'４-４．（１年目）'!B64:B5999,"設備",'４-４．（１年目）'!F64:F5999,"③-1")</f>
        <v>0</v>
      </c>
      <c r="T20" s="710">
        <f>SUMIFS('４-４．（１年目）'!N64:N5999,'４-４．（１年目）'!B64:B5999,"設備",'４-４．（１年目）'!F64:F5999,"③-1")</f>
        <v>0</v>
      </c>
      <c r="U20" s="711"/>
      <c r="V20" s="709" t="s">
        <v>1721</v>
      </c>
      <c r="W20" s="710">
        <f>SUMIFS('４-４．（１年目）'!J64:J5999,'４-４．（１年目）'!B64:B5999,"工事",'４-４．（１年目）'!F64:F5999,"③-1")</f>
        <v>0</v>
      </c>
      <c r="X20" s="710">
        <f>SUMIFS('４-４．（１年目）'!L64:L5999,'４-４．（１年目）'!B64:B5999,"工事",'４-４．（１年目）'!F64:F5999,"③-1")</f>
        <v>0</v>
      </c>
      <c r="Y20" s="710">
        <f>SUMIFS('４-４．（１年目）'!N64:N5999,'４-４．（１年目）'!B64:B5999,"工事",'４-４．（１年目）'!F64:F5999,"③-1")</f>
        <v>0</v>
      </c>
    </row>
    <row r="21" spans="1:25" ht="18.75" customHeight="1" x14ac:dyDescent="0.15">
      <c r="A21" s="485"/>
      <c r="B21" s="536"/>
      <c r="C21" s="3160" t="s">
        <v>822</v>
      </c>
      <c r="D21" s="3161"/>
      <c r="E21" s="3162"/>
      <c r="F21" s="409"/>
      <c r="G21" s="537" t="s">
        <v>821</v>
      </c>
      <c r="H21" s="538"/>
      <c r="I21" s="539"/>
      <c r="J21" s="540">
        <f>J166</f>
        <v>0</v>
      </c>
      <c r="K21" s="541"/>
      <c r="L21" s="542">
        <f>L166</f>
        <v>0</v>
      </c>
      <c r="M21" s="543"/>
      <c r="N21" s="544">
        <f>N166</f>
        <v>0</v>
      </c>
      <c r="O21" s="545"/>
      <c r="P21" s="471"/>
      <c r="Q21" s="709" t="s">
        <v>1722</v>
      </c>
      <c r="R21" s="710">
        <f>SUMIFS('４-４．（１年目）'!J64:J5999,'４-４．（１年目）'!B64:B5999,"設備",'４-４．（１年目）'!F64:F5999,"③-2")</f>
        <v>0</v>
      </c>
      <c r="S21" s="710">
        <f>SUMIFS('４-４．（１年目）'!L64:L5999,'４-４．（１年目）'!B64:B5999,"設備",'４-４．（１年目）'!F64:F5999,"③-2")</f>
        <v>0</v>
      </c>
      <c r="T21" s="710">
        <f>SUMIFS('４-４．（１年目）'!N64:N5999,'４-４．（１年目）'!B64:B5999,"設備",'４-４．（１年目）'!F64:F5999,"③-2")</f>
        <v>0</v>
      </c>
      <c r="U21" s="711"/>
      <c r="V21" s="709" t="s">
        <v>1722</v>
      </c>
      <c r="W21" s="710">
        <f>SUMIFS('４-４．（１年目）'!J64:J5999,'４-４．（１年目）'!B64:B5999,"工事",'４-４．（１年目）'!F64:F5999,"③-2")</f>
        <v>0</v>
      </c>
      <c r="X21" s="710">
        <f>SUMIFS('４-４．（１年目）'!L64:L5999,'４-４．（１年目）'!B64:B5999,"工事",'４-４．（１年目）'!F64:F5999,"③-2")</f>
        <v>0</v>
      </c>
      <c r="Y21" s="710">
        <f>SUMIFS('４-４．（１年目）'!N64:N5999,'４-４．（１年目）'!B64:B5999,"工事",'４-４．（１年目）'!F64:F5999,"③-2")</f>
        <v>0</v>
      </c>
    </row>
    <row r="22" spans="1:25" ht="18.75" customHeight="1" x14ac:dyDescent="0.15">
      <c r="A22" s="485"/>
      <c r="B22" s="536"/>
      <c r="C22" s="3160" t="s">
        <v>34</v>
      </c>
      <c r="D22" s="3161"/>
      <c r="E22" s="3162"/>
      <c r="F22" s="409"/>
      <c r="G22" s="537" t="s">
        <v>821</v>
      </c>
      <c r="H22" s="538"/>
      <c r="I22" s="539"/>
      <c r="J22" s="540">
        <f>J218</f>
        <v>0</v>
      </c>
      <c r="K22" s="541"/>
      <c r="L22" s="542">
        <f>L218</f>
        <v>0</v>
      </c>
      <c r="M22" s="543"/>
      <c r="N22" s="544">
        <f>N218</f>
        <v>0</v>
      </c>
      <c r="O22" s="545"/>
      <c r="P22" s="471"/>
      <c r="Q22" s="709" t="s">
        <v>1723</v>
      </c>
      <c r="R22" s="710">
        <f>SUMIFS('４-４．（１年目）'!J64:J5999,'４-４．（１年目）'!B64:B5999,"設備",'４-４．（１年目）'!F64:F5999,"③-3")</f>
        <v>0</v>
      </c>
      <c r="S22" s="710">
        <f>SUMIFS('４-４．（１年目）'!L64:L5999,'４-４．（１年目）'!B64:B5999,"設備",'４-４．（１年目）'!F64:F5999,"③-3")</f>
        <v>0</v>
      </c>
      <c r="T22" s="710">
        <f>SUMIFS('４-４．（１年目）'!N64:N5999,'４-４．（１年目）'!B64:B5999,"設備",'４-４．（１年目）'!F64:F5999,"③-3")</f>
        <v>0</v>
      </c>
      <c r="U22" s="711"/>
      <c r="V22" s="709" t="s">
        <v>1723</v>
      </c>
      <c r="W22" s="710">
        <f>SUMIFS('４-４．（１年目）'!J64:J5999,'４-４．（１年目）'!B64:B5999,"工事",'４-４．（１年目）'!F64:F5999,"③-3")</f>
        <v>0</v>
      </c>
      <c r="X22" s="710">
        <f>SUMIFS('４-４．（１年目）'!L64:L5999,'４-４．（１年目）'!B64:B5999,"工事",'４-４．（１年目）'!F64:F5999,"③-3")</f>
        <v>0</v>
      </c>
      <c r="Y22" s="710">
        <f>SUMIFS('４-４．（１年目）'!N64:N5999,'４-４．（１年目）'!B64:B5999,"工事",'４-４．（１年目）'!F64:F5999,"③-3")</f>
        <v>0</v>
      </c>
    </row>
    <row r="23" spans="1:25" ht="18.75" customHeight="1" x14ac:dyDescent="0.15">
      <c r="A23" s="485"/>
      <c r="B23" s="536"/>
      <c r="C23" s="3160" t="s">
        <v>35</v>
      </c>
      <c r="D23" s="3161"/>
      <c r="E23" s="3162"/>
      <c r="F23" s="409"/>
      <c r="G23" s="537" t="s">
        <v>821</v>
      </c>
      <c r="H23" s="538"/>
      <c r="I23" s="539"/>
      <c r="J23" s="540">
        <f>J270</f>
        <v>0</v>
      </c>
      <c r="K23" s="541"/>
      <c r="L23" s="542">
        <f>L270</f>
        <v>0</v>
      </c>
      <c r="M23" s="543"/>
      <c r="N23" s="544">
        <f>N270</f>
        <v>0</v>
      </c>
      <c r="O23" s="545"/>
      <c r="P23" s="471"/>
      <c r="Q23" s="709" t="s">
        <v>1724</v>
      </c>
      <c r="R23" s="710">
        <f>SUMIFS('４-４．（１年目）'!J64:J5999,'４-４．（１年目）'!B64:B5999,"設備",'４-４．（１年目）'!F64:F5999,"③-4")</f>
        <v>0</v>
      </c>
      <c r="S23" s="710">
        <f>SUMIFS('４-４．（１年目）'!L64:L5999,'４-４．（１年目）'!B64:B5999,"設備",'４-４．（１年目）'!F64:F5999,"③-4")</f>
        <v>0</v>
      </c>
      <c r="T23" s="710">
        <f>SUMIFS('４-４．（１年目）'!N64:N5999,'４-４．（１年目）'!B64:B5999,"設備",'４-４．（１年目）'!F64:F5999,"③-4")</f>
        <v>0</v>
      </c>
      <c r="U23" s="711"/>
      <c r="V23" s="709" t="s">
        <v>1724</v>
      </c>
      <c r="W23" s="710">
        <f>SUMIFS('４-４．（１年目）'!J64:J5999,'４-４．（１年目）'!B64:B5999,"工事",'４-４．（１年目）'!F64:F5999,"③-4")</f>
        <v>0</v>
      </c>
      <c r="X23" s="710">
        <f>SUMIFS('４-４．（１年目）'!L64:L5999,'４-４．（１年目）'!B64:B5999,"工事",'４-４．（１年目）'!F64:F5999,"③-4")</f>
        <v>0</v>
      </c>
      <c r="Y23" s="710">
        <f>SUMIFS('４-４．（１年目）'!N64:N5999,'４-４．（１年目）'!B64:B5999,"工事",'４-４．（１年目）'!F64:F5999,"③-4")</f>
        <v>0</v>
      </c>
    </row>
    <row r="24" spans="1:25" ht="18.75" customHeight="1" x14ac:dyDescent="0.15">
      <c r="A24" s="485"/>
      <c r="B24" s="536"/>
      <c r="C24" s="3160" t="s">
        <v>36</v>
      </c>
      <c r="D24" s="3161"/>
      <c r="E24" s="3162"/>
      <c r="F24" s="409"/>
      <c r="G24" s="537" t="s">
        <v>821</v>
      </c>
      <c r="H24" s="538"/>
      <c r="I24" s="539"/>
      <c r="J24" s="540">
        <f>J322</f>
        <v>0</v>
      </c>
      <c r="K24" s="541"/>
      <c r="L24" s="542">
        <f>L322</f>
        <v>0</v>
      </c>
      <c r="M24" s="543"/>
      <c r="N24" s="544">
        <f>N322</f>
        <v>0</v>
      </c>
      <c r="O24" s="545"/>
      <c r="P24" s="471"/>
      <c r="Q24" s="709" t="s">
        <v>1725</v>
      </c>
      <c r="R24" s="710">
        <f>SUMIFS('４-４．（１年目）'!J64:J5999,'４-４．（１年目）'!B64:B5999,"設備",'４-４．（１年目）'!F64:F5999,"④-1")</f>
        <v>0</v>
      </c>
      <c r="S24" s="710">
        <f>SUMIFS('４-４．（１年目）'!L64:L5999,'４-４．（１年目）'!B64:B5999,"設備",'４-４．（１年目）'!F64:F5999,"④-1")</f>
        <v>0</v>
      </c>
      <c r="T24" s="710">
        <f>SUMIFS('４-４．（１年目）'!N64:N5999,'４-４．（１年目）'!B64:B5999,"設備",'４-４．（１年目）'!F64:F5999,"④-1")</f>
        <v>0</v>
      </c>
      <c r="U24" s="711"/>
      <c r="V24" s="709" t="s">
        <v>1725</v>
      </c>
      <c r="W24" s="710">
        <f>SUMIFS('４-４．（１年目）'!J64:J5999,'４-４．（１年目）'!B64:B5999,"工事",'４-４．（１年目）'!F64:F5999,"④-1")</f>
        <v>0</v>
      </c>
      <c r="X24" s="710">
        <f>SUMIFS('４-４．（１年目）'!L64:L5999,'４-４．（１年目）'!B64:B5999,"工事",'４-４．（１年目）'!F64:F5999,"④-1")</f>
        <v>0</v>
      </c>
      <c r="Y24" s="710">
        <f>SUMIFS('４-４．（１年目）'!N64:N5999,'４-４．（１年目）'!B64:B5999,"工事",'４-４．（１年目）'!F64:F5999,"④-1")</f>
        <v>0</v>
      </c>
    </row>
    <row r="25" spans="1:25" ht="18.75" customHeight="1" x14ac:dyDescent="0.15">
      <c r="A25" s="485"/>
      <c r="B25" s="536"/>
      <c r="C25" s="3160" t="s">
        <v>37</v>
      </c>
      <c r="D25" s="3161"/>
      <c r="E25" s="3162"/>
      <c r="F25" s="409"/>
      <c r="G25" s="537" t="s">
        <v>821</v>
      </c>
      <c r="H25" s="538"/>
      <c r="I25" s="539"/>
      <c r="J25" s="540">
        <f>J350</f>
        <v>0</v>
      </c>
      <c r="K25" s="541"/>
      <c r="L25" s="542">
        <f>L350</f>
        <v>0</v>
      </c>
      <c r="M25" s="543"/>
      <c r="N25" s="544">
        <f>N350</f>
        <v>0</v>
      </c>
      <c r="O25" s="545"/>
      <c r="P25" s="471"/>
      <c r="Q25" s="709" t="s">
        <v>1726</v>
      </c>
      <c r="R25" s="710">
        <f>SUMIFS('４-４．（１年目）'!J64:J5999,'４-４．（１年目）'!B64:B5999,"設備",'４-４．（１年目）'!F64:F5999,"④-2")</f>
        <v>0</v>
      </c>
      <c r="S25" s="710">
        <f>SUMIFS('４-４．（１年目）'!L64:L5999,'４-４．（１年目）'!B64:B5999,"設備",'４-４．（１年目）'!F64:F5999,"④-2")</f>
        <v>0</v>
      </c>
      <c r="T25" s="710">
        <f>SUMIFS('４-４．（１年目）'!N64:N5999,'４-４．（１年目）'!B64:B5999,"設備",'４-４．（１年目）'!F64:F5999,"④-2")</f>
        <v>0</v>
      </c>
      <c r="U25" s="711"/>
      <c r="V25" s="709" t="s">
        <v>1726</v>
      </c>
      <c r="W25" s="710">
        <f>SUMIFS('４-４．（１年目）'!J64:J5999,'４-４．（１年目）'!B64:B5999,"工事",'４-４．（１年目）'!F64:F5999,"④-2")</f>
        <v>0</v>
      </c>
      <c r="X25" s="710">
        <f>SUMIFS('４-４．（１年目）'!L64:L5999,'４-４．（１年目）'!B64:B5999,"工事",'４-４．（１年目）'!F64:F5999,"④-2")</f>
        <v>0</v>
      </c>
      <c r="Y25" s="710">
        <f>SUMIFS('４-４．（１年目）'!N64:N5999,'４-４．（１年目）'!B64:B5999,"工事",'４-４．（１年目）'!F64:F5999,"④-2")</f>
        <v>0</v>
      </c>
    </row>
    <row r="26" spans="1:25" ht="18.75" customHeight="1" x14ac:dyDescent="0.15">
      <c r="A26" s="485"/>
      <c r="B26" s="536"/>
      <c r="C26" s="3160" t="s">
        <v>38</v>
      </c>
      <c r="D26" s="3161"/>
      <c r="E26" s="3162"/>
      <c r="F26" s="409"/>
      <c r="G26" s="537" t="s">
        <v>821</v>
      </c>
      <c r="H26" s="538"/>
      <c r="I26" s="539"/>
      <c r="J26" s="540">
        <f>J378</f>
        <v>0</v>
      </c>
      <c r="K26" s="541"/>
      <c r="L26" s="542">
        <f>L378</f>
        <v>0</v>
      </c>
      <c r="M26" s="543"/>
      <c r="N26" s="544">
        <f>N378</f>
        <v>0</v>
      </c>
      <c r="O26" s="545"/>
      <c r="P26" s="471"/>
      <c r="Q26" s="709" t="s">
        <v>1727</v>
      </c>
      <c r="R26" s="710">
        <f>SUMIFS('４-４．（１年目）'!J64:J5999,'４-４．（１年目）'!B64:B5999,"設備",'４-４．（１年目）'!F64:F5999,"④-3")</f>
        <v>0</v>
      </c>
      <c r="S26" s="710">
        <f>SUMIFS('４-４．（１年目）'!L64:L5999,'４-４．（１年目）'!B64:B5999,"設備",'４-４．（１年目）'!F64:F5999,"④-3")</f>
        <v>0</v>
      </c>
      <c r="T26" s="710">
        <f>SUMIFS('４-４．（１年目）'!N64:N5999,'４-４．（１年目）'!B64:B5999,"設備",'４-４．（１年目）'!F64:F5999,"④-3")</f>
        <v>0</v>
      </c>
      <c r="U26" s="711"/>
      <c r="V26" s="709" t="s">
        <v>1727</v>
      </c>
      <c r="W26" s="710">
        <f>SUMIFS('４-４．（１年目）'!J64:J5999,'４-４．（１年目）'!B64:B5999,"工事",'４-４．（１年目）'!F64:F5999,"④-3")</f>
        <v>0</v>
      </c>
      <c r="X26" s="710">
        <f>SUMIFS('４-４．（１年目）'!L64:L5999,'４-４．（１年目）'!B64:B5999,"工事",'４-４．（１年目）'!F64:F5999,"④-3")</f>
        <v>0</v>
      </c>
      <c r="Y26" s="710">
        <f>SUMIFS('４-４．（１年目）'!N64:N5999,'４-４．（１年目）'!B64:B5999,"工事",'４-４．（１年目）'!F64:F5999,"④-3")</f>
        <v>0</v>
      </c>
    </row>
    <row r="27" spans="1:25" ht="18.75" customHeight="1" x14ac:dyDescent="0.15">
      <c r="A27" s="485"/>
      <c r="B27" s="536"/>
      <c r="C27" s="3160" t="s">
        <v>39</v>
      </c>
      <c r="D27" s="3161"/>
      <c r="E27" s="3162"/>
      <c r="F27" s="409"/>
      <c r="G27" s="537" t="s">
        <v>821</v>
      </c>
      <c r="H27" s="538"/>
      <c r="I27" s="539"/>
      <c r="J27" s="540">
        <f>J406</f>
        <v>0</v>
      </c>
      <c r="K27" s="541"/>
      <c r="L27" s="542">
        <f>L406</f>
        <v>0</v>
      </c>
      <c r="M27" s="543"/>
      <c r="N27" s="544">
        <f>N406</f>
        <v>0</v>
      </c>
      <c r="O27" s="545"/>
      <c r="P27" s="471"/>
      <c r="Q27" s="709" t="s">
        <v>960</v>
      </c>
      <c r="R27" s="961">
        <f>SUMIFS('４-４．（１年目）'!J64:J5999,'４-４．（１年目）'!B64:B5999,"設備",'４-４．（１年目）'!F64:F5999,"⑤")</f>
        <v>0</v>
      </c>
      <c r="S27" s="961">
        <f>SUMIFS('４-４．（１年目）'!L64:L5999,'４-４．（１年目）'!B64:B5999,"設備",'４-４．（１年目）'!F64:F5999,"⑤")</f>
        <v>0</v>
      </c>
      <c r="T27" s="961">
        <f>SUMIFS('４-４．（１年目）'!N64:N5999,'４-４．（１年目）'!B64:B5999,"設備",'４-４．（１年目）'!F64:F5999,"⑤")</f>
        <v>0</v>
      </c>
      <c r="U27" s="711"/>
      <c r="V27" s="709" t="s">
        <v>960</v>
      </c>
      <c r="W27" s="961">
        <f>SUMIFS('４-４．（１年目）'!J64:J5999,'４-４．（１年目）'!B64:B5999,"工事",'４-４．（１年目）'!F64:F5999,"⑤")</f>
        <v>0</v>
      </c>
      <c r="X27" s="961">
        <f>SUMIFS('４-４．（１年目）'!L64:L5999,'４-４．（１年目）'!B64:B5999,"工事",'４-４．（１年目）'!F64:F5999,"⑤")</f>
        <v>0</v>
      </c>
      <c r="Y27" s="961">
        <f>SUMIFS('４-４．（１年目）'!N64:N5999,'４-４．（１年目）'!B64:B5999,"工事",'４-４．（１年目）'!F64:F5999,"⑤")</f>
        <v>0</v>
      </c>
    </row>
    <row r="28" spans="1:25" ht="18.75" customHeight="1" thickBot="1" x14ac:dyDescent="0.2">
      <c r="A28" s="485"/>
      <c r="B28" s="546"/>
      <c r="C28" s="547"/>
      <c r="D28" s="547"/>
      <c r="E28" s="405"/>
      <c r="F28" s="420"/>
      <c r="G28" s="548"/>
      <c r="H28" s="549"/>
      <c r="I28" s="550"/>
      <c r="J28" s="551"/>
      <c r="K28" s="552"/>
      <c r="L28" s="553"/>
      <c r="M28" s="554"/>
      <c r="N28" s="555"/>
      <c r="O28" s="556"/>
      <c r="P28" s="471"/>
      <c r="Q28" s="709" t="s">
        <v>712</v>
      </c>
      <c r="R28" s="961">
        <f>SUMIFS('４-４．（１年目）'!J64:J5999,'４-４．（１年目）'!B64:B5999,"設備",'４-４．（１年目）'!F64:F5999,"⑥")</f>
        <v>0</v>
      </c>
      <c r="S28" s="961">
        <f>SUMIFS('４-４．（１年目）'!L64:L5999,'４-４．（１年目）'!B64:B5999,"設備",'４-４．（１年目）'!F64:F5999,"⑥")</f>
        <v>0</v>
      </c>
      <c r="T28" s="961">
        <f>SUMIFS('４-４．（１年目）'!N64:N5999,'４-４．（１年目）'!B64:B5999,"設備",'４-４．（１年目）'!F64:F5999,"⑥")</f>
        <v>0</v>
      </c>
      <c r="U28" s="711"/>
      <c r="V28" s="709" t="s">
        <v>712</v>
      </c>
      <c r="W28" s="961">
        <f>SUMIFS('４-４．（１年目）'!J64:J5999,'４-４．（１年目）'!B64:B5999,"工事",'４-４．（１年目）'!F64:F5999,"⑥")</f>
        <v>0</v>
      </c>
      <c r="X28" s="961">
        <f>SUMIFS('４-４．（１年目）'!L64:L5999,'４-４．（１年目）'!B64:B5999,"工事",'４-４．（１年目）'!F64:F5999,"⑥")</f>
        <v>0</v>
      </c>
      <c r="Y28" s="961">
        <f>SUMIFS('４-４．（１年目）'!N64:N5999,'４-４．（１年目）'!B64:B5999,"工事",'４-４．（１年目）'!F64:F5999,"⑥")</f>
        <v>0</v>
      </c>
    </row>
    <row r="29" spans="1:25" ht="30" customHeight="1" thickTop="1" x14ac:dyDescent="0.15">
      <c r="A29" s="485"/>
      <c r="B29" s="508"/>
      <c r="C29" s="557"/>
      <c r="D29" s="557" t="s">
        <v>823</v>
      </c>
      <c r="E29" s="511" t="s">
        <v>12</v>
      </c>
      <c r="F29" s="407"/>
      <c r="G29" s="558"/>
      <c r="H29" s="559"/>
      <c r="I29" s="514"/>
      <c r="J29" s="514">
        <f>SUM(J20:J27)</f>
        <v>0</v>
      </c>
      <c r="K29" s="515"/>
      <c r="L29" s="515">
        <f>SUM(L20:L27)</f>
        <v>0</v>
      </c>
      <c r="M29" s="560"/>
      <c r="N29" s="517">
        <f>SUM(N20:N27)</f>
        <v>0</v>
      </c>
      <c r="O29" s="518"/>
      <c r="P29" s="471"/>
      <c r="Q29" s="709" t="s">
        <v>713</v>
      </c>
      <c r="R29" s="961">
        <f>SUMIFS('４-４．（１年目）'!J64:J5999,'４-４．（１年目）'!B64:B5999,"設備",'４-４．（１年目）'!F64:F5999,"⑦")</f>
        <v>0</v>
      </c>
      <c r="S29" s="961">
        <f>SUMIFS('４-４．（１年目）'!L64:L5999,'４-４．（１年目）'!B64:B5999,"設備",'４-４．（１年目）'!F64:F5999,"⑦")</f>
        <v>0</v>
      </c>
      <c r="T29" s="961">
        <f>SUMIFS('４-４．（１年目）'!N64:N5999,'４-４．（１年目）'!B64:B5999,"設備",'４-４．（１年目）'!F64:F5999,"⑦")</f>
        <v>0</v>
      </c>
      <c r="U29" s="711"/>
      <c r="V29" s="709" t="s">
        <v>713</v>
      </c>
      <c r="W29" s="961">
        <f>SUMIFS('４-４．（１年目）'!J64:J5999,'４-４．（１年目）'!B64:B5999,"工事",'４-４．（１年目）'!F64:F5999,"⑦")</f>
        <v>0</v>
      </c>
      <c r="X29" s="961">
        <f>SUMIFS('４-４．（１年目）'!L64:L5999,'４-４．（１年目）'!B64:B5999,"工事",'４-４．（１年目）'!F64:F5999,"⑦")</f>
        <v>0</v>
      </c>
      <c r="Y29" s="961">
        <f>SUMIFS('４-４．（１年目）'!N64:N5999,'４-４．（１年目）'!B64:B5999,"工事",'４-４．（１年目）'!F64:F5999,"⑦")</f>
        <v>0</v>
      </c>
    </row>
    <row r="30" spans="1:25" ht="18.75" customHeight="1" thickBot="1" x14ac:dyDescent="0.2">
      <c r="A30" s="485"/>
      <c r="B30" s="519"/>
      <c r="C30" s="520"/>
      <c r="D30" s="521"/>
      <c r="E30" s="522"/>
      <c r="F30" s="408"/>
      <c r="G30" s="561"/>
      <c r="H30" s="562"/>
      <c r="I30" s="526"/>
      <c r="J30" s="526"/>
      <c r="K30" s="528"/>
      <c r="L30" s="528"/>
      <c r="M30" s="563"/>
      <c r="N30" s="530"/>
      <c r="O30" s="531"/>
      <c r="P30" s="471"/>
      <c r="Q30" s="709" t="s">
        <v>714</v>
      </c>
      <c r="R30" s="961">
        <f>SUMIFS('４-４．（１年目）'!J64:J5999,'４-４．（１年目）'!B64:B5999,"設備",'４-４．（１年目）'!F64:F5999,"⑧")</f>
        <v>0</v>
      </c>
      <c r="S30" s="961">
        <f>SUMIFS('４-４．（１年目）'!L64:L5999,'４-４．（１年目）'!B64:B5999,"設備",'４-４．（１年目）'!F64:F5999,"⑧")</f>
        <v>0</v>
      </c>
      <c r="T30" s="961">
        <f>SUMIFS('４-４．（１年目）'!N64:N5999,'４-４．（１年目）'!B64:B5999,"設備",'４-４．（１年目）'!F64:F5999,"⑧")</f>
        <v>0</v>
      </c>
      <c r="U30" s="711"/>
      <c r="V30" s="709" t="s">
        <v>714</v>
      </c>
      <c r="W30" s="961">
        <f>SUMIFS('４-４．（１年目）'!J64:J5999,'４-４．（１年目）'!B64:B5999,"工事",'４-４．（１年目）'!F64:F5999,"⑧")</f>
        <v>0</v>
      </c>
      <c r="X30" s="961">
        <f>SUMIFS('４-４．（１年目）'!L64:L5999,'４-４．（１年目）'!B64:B5999,"工事",'４-４．（１年目）'!F64:F5999,"⑧")</f>
        <v>0</v>
      </c>
      <c r="Y30" s="961">
        <f>SUMIFS('４-４．（１年目）'!N64:N5999,'４-４．（１年目）'!B64:B5999,"工事",'４-４．（１年目）'!F64:F5999,"⑧")</f>
        <v>0</v>
      </c>
    </row>
    <row r="31" spans="1:25" ht="18.75" customHeight="1" thickTop="1" x14ac:dyDescent="0.15">
      <c r="A31" s="485"/>
      <c r="B31" s="508"/>
      <c r="C31" s="509" t="s">
        <v>29</v>
      </c>
      <c r="D31" s="510"/>
      <c r="E31" s="511"/>
      <c r="F31" s="407"/>
      <c r="G31" s="512"/>
      <c r="H31" s="559"/>
      <c r="I31" s="514"/>
      <c r="J31" s="514"/>
      <c r="K31" s="515"/>
      <c r="L31" s="515"/>
      <c r="M31" s="560"/>
      <c r="N31" s="517"/>
      <c r="O31" s="518"/>
      <c r="P31" s="471"/>
      <c r="Q31" s="709" t="s">
        <v>715</v>
      </c>
      <c r="R31" s="961">
        <f>SUMIFS('４-４．（１年目）'!J64:J5999,'４-４．（１年目）'!B64:B5999,"設備",'４-４．（１年目）'!F64:F5999,"⑨")</f>
        <v>0</v>
      </c>
      <c r="S31" s="961">
        <f>SUMIFS('４-４．（１年目）'!L64:L5999,'４-４．（１年目）'!B64:B5999,"設備",'４-４．（１年目）'!F64:F5999,"⑨")</f>
        <v>0</v>
      </c>
      <c r="T31" s="961">
        <f>SUMIFS('４-４．（１年目）'!N64:N5999,'４-４．（１年目）'!B64:B5999,"設備",'４-４．（１年目）'!F64:F5999,"⑨")</f>
        <v>0</v>
      </c>
      <c r="U31" s="711"/>
      <c r="V31" s="709" t="s">
        <v>715</v>
      </c>
      <c r="W31" s="961">
        <f>SUMIFS('４-４．（１年目）'!J64:J5999,'４-４．（１年目）'!B64:B5999,"工事",'４-４．（１年目）'!F64:F5999,"⑨")</f>
        <v>0</v>
      </c>
      <c r="X31" s="961">
        <f>SUMIFS('４-４．（１年目）'!L64:L5999,'４-４．（１年目）'!B64:B5999,"工事",'４-４．（１年目）'!F64:F5999,"⑨")</f>
        <v>0</v>
      </c>
      <c r="Y31" s="961">
        <f>SUMIFS('４-４．（１年目）'!N64:N5999,'４-４．（１年目）'!B64:B5999,"工事",'４-４．（１年目）'!F64:F5999,"⑨")</f>
        <v>0</v>
      </c>
    </row>
    <row r="32" spans="1:25" ht="18.75" customHeight="1" x14ac:dyDescent="0.15">
      <c r="A32" s="485"/>
      <c r="B32" s="536"/>
      <c r="C32" s="3160" t="s">
        <v>33</v>
      </c>
      <c r="D32" s="3161"/>
      <c r="E32" s="3162"/>
      <c r="F32" s="409"/>
      <c r="G32" s="537" t="s">
        <v>821</v>
      </c>
      <c r="H32" s="564"/>
      <c r="I32" s="539"/>
      <c r="J32" s="540">
        <f>J115</f>
        <v>0</v>
      </c>
      <c r="K32" s="541"/>
      <c r="L32" s="542">
        <f>L115</f>
        <v>0</v>
      </c>
      <c r="M32" s="543"/>
      <c r="N32" s="544">
        <f>N115</f>
        <v>0</v>
      </c>
      <c r="O32" s="545"/>
      <c r="Q32" s="709" t="s">
        <v>1734</v>
      </c>
      <c r="R32" s="961">
        <f>SUMIFS('４-４．（１年目）'!J64:J5999,'４-４．（１年目）'!B64:B5999,"設備",'４-４．（１年目）'!F64:F5999,"⑩")</f>
        <v>0</v>
      </c>
      <c r="S32" s="961">
        <f>SUMIFS('４-４．（１年目）'!L64:L5999,'４-４．（１年目）'!B64:B5999,"設備",'４-４．（１年目）'!F64:F5999,"⑩")</f>
        <v>0</v>
      </c>
      <c r="T32" s="961">
        <f>SUMIFS('４-４．（１年目）'!N64:N5999,'４-４．（１年目）'!B64:B5999,"設備",'４-４．（１年目）'!F64:F5999,"⑩")</f>
        <v>0</v>
      </c>
      <c r="V32" s="709" t="s">
        <v>1734</v>
      </c>
      <c r="W32" s="961">
        <f>SUMIFS('４-４．（１年目）'!J64:J5999,'４-４．（１年目）'!B64:B5999,"工事",'４-４．（１年目）'!F64:F5999,"⑩")</f>
        <v>0</v>
      </c>
      <c r="X32" s="961">
        <f>SUMIFS('４-４．（１年目）'!L64:L5999,'４-４．（１年目）'!B64:B5999,"工事",'４-４．（１年目）'!F64:F5999,"⑩")</f>
        <v>0</v>
      </c>
      <c r="Y32" s="961">
        <f>SUMIFS('４-４．（１年目）'!N64:N5999,'４-４．（１年目）'!B64:B5999,"工事",'４-４．（１年目）'!F64:F5999,"⑩")</f>
        <v>0</v>
      </c>
    </row>
    <row r="33" spans="1:29" ht="18.75" customHeight="1" x14ac:dyDescent="0.15">
      <c r="A33" s="485"/>
      <c r="B33" s="536"/>
      <c r="C33" s="3160" t="s">
        <v>32</v>
      </c>
      <c r="D33" s="3161"/>
      <c r="E33" s="3162"/>
      <c r="F33" s="409"/>
      <c r="G33" s="537" t="s">
        <v>821</v>
      </c>
      <c r="H33" s="564"/>
      <c r="I33" s="539"/>
      <c r="J33" s="540">
        <f>J167</f>
        <v>0</v>
      </c>
      <c r="K33" s="541"/>
      <c r="L33" s="542">
        <f>L167</f>
        <v>0</v>
      </c>
      <c r="M33" s="543"/>
      <c r="N33" s="544">
        <f>N167</f>
        <v>0</v>
      </c>
      <c r="O33" s="545"/>
      <c r="Q33" s="1278" t="s">
        <v>1728</v>
      </c>
      <c r="R33" s="961">
        <f>SUMIFS('４-４．（１年目）'!J64:J5999,'４-４．（１年目）'!B64:B5999,"設備",'４-４．（１年目）'!F64:F5999,"⑪-1")</f>
        <v>0</v>
      </c>
      <c r="S33" s="961">
        <f>SUMIFS('４-４．（１年目）'!L64:L5999,'４-４．（１年目）'!B64:B5999,"設備",'４-４．（１年目）'!F64:F5999,"⑪-1")</f>
        <v>0</v>
      </c>
      <c r="T33" s="961">
        <f>SUMIFS('４-４．（１年目）'!N64:N5999,'４-４．（１年目）'!B64:B5999,"設備",'４-４．（１年目）'!F64:F5999,"⑪-1")</f>
        <v>0</v>
      </c>
      <c r="V33" s="1278" t="s">
        <v>1735</v>
      </c>
      <c r="W33" s="961">
        <f>SUMIFS('４-４．（１年目）'!J64:J5999,'４-４．（１年目）'!B64:B5999,"工事",'４-４．（１年目）'!F64:F5999,"⑪-1")</f>
        <v>0</v>
      </c>
      <c r="X33" s="961">
        <f>SUMIFS('４-４．（１年目）'!L64:L5999,'４-４．（１年目）'!B64:B5999,"工事",'４-４．（１年目）'!F64:F5999,"⑪-1")</f>
        <v>0</v>
      </c>
      <c r="Y33" s="961">
        <f>SUMIFS('４-４．（１年目）'!N64:N5999,'４-４．（１年目）'!B64:B5999,"工事",'４-４．（１年目）'!F64:F5999,"⑪-1")</f>
        <v>0</v>
      </c>
    </row>
    <row r="34" spans="1:29" ht="18.75" customHeight="1" x14ac:dyDescent="0.15">
      <c r="A34" s="485"/>
      <c r="B34" s="536"/>
      <c r="C34" s="3160" t="s">
        <v>34</v>
      </c>
      <c r="D34" s="3161"/>
      <c r="E34" s="3162"/>
      <c r="F34" s="409"/>
      <c r="G34" s="537" t="s">
        <v>821</v>
      </c>
      <c r="H34" s="564"/>
      <c r="I34" s="539"/>
      <c r="J34" s="540">
        <f>J219</f>
        <v>0</v>
      </c>
      <c r="K34" s="541"/>
      <c r="L34" s="542">
        <f>L219</f>
        <v>0</v>
      </c>
      <c r="M34" s="543"/>
      <c r="N34" s="544">
        <f>N219</f>
        <v>0</v>
      </c>
      <c r="O34" s="545"/>
      <c r="Q34" s="1278" t="s">
        <v>1729</v>
      </c>
      <c r="R34" s="961">
        <f>SUMIFS('４-４．（１年目）'!J64:J5999,'４-４．（１年目）'!B64:B5999,"設備",'４-４．（１年目）'!F64:F5999,"⑪-2")</f>
        <v>0</v>
      </c>
      <c r="S34" s="961">
        <f>SUMIFS('４-４．（１年目）'!L64:L5999,'４-４．（１年目）'!B64:B5999,"設備",'４-４．（１年目）'!F64:F5999,"⑪-2")</f>
        <v>0</v>
      </c>
      <c r="T34" s="961">
        <f>SUMIFS('４-４．（１年目）'!N64:N5999,'４-４．（１年目）'!B64:B5999,"設備",'４-４．（１年目）'!F64:F5999,"⑪-2")</f>
        <v>0</v>
      </c>
      <c r="V34" s="1278" t="s">
        <v>1736</v>
      </c>
      <c r="W34" s="961">
        <f>SUMIFS('４-４．（１年目）'!J64:J5999,'４-４．（１年目）'!B64:B5999,"工事",'４-４．（１年目）'!F64:F5999,"⑪-2")</f>
        <v>0</v>
      </c>
      <c r="X34" s="961">
        <f>SUMIFS('４-４．（１年目）'!L64:L5999,'４-４．（１年目）'!B64:B5999,"工事",'４-４．（１年目）'!F64:F5999,"⑪-2")</f>
        <v>0</v>
      </c>
      <c r="Y34" s="961">
        <f>SUMIFS('４-４．（１年目）'!N64:N5999,'４-４．（１年目）'!B64:B5999,"工事",'４-４．（１年目）'!F64:F5999,"⑪-2")</f>
        <v>0</v>
      </c>
    </row>
    <row r="35" spans="1:29" ht="18.75" customHeight="1" x14ac:dyDescent="0.15">
      <c r="A35" s="485"/>
      <c r="B35" s="536"/>
      <c r="C35" s="3160" t="s">
        <v>35</v>
      </c>
      <c r="D35" s="3161"/>
      <c r="E35" s="3162"/>
      <c r="F35" s="409"/>
      <c r="G35" s="537" t="s">
        <v>821</v>
      </c>
      <c r="H35" s="564"/>
      <c r="I35" s="539"/>
      <c r="J35" s="540">
        <f>J271</f>
        <v>0</v>
      </c>
      <c r="K35" s="541"/>
      <c r="L35" s="542">
        <f>L271</f>
        <v>0</v>
      </c>
      <c r="M35" s="543"/>
      <c r="N35" s="544">
        <f>N271</f>
        <v>0</v>
      </c>
      <c r="O35" s="545"/>
      <c r="Q35" s="1278" t="s">
        <v>1730</v>
      </c>
      <c r="R35" s="961">
        <f>SUMIFS('４-４．（１年目）'!J64:J5999,'４-４．（１年目）'!B64:B5999,"設備",'４-４．（１年目）'!F64:F5999,"⑪-3")</f>
        <v>0</v>
      </c>
      <c r="S35" s="961">
        <f>SUMIFS('４-４．（１年目）'!L64:L5999,'４-４．（１年目）'!B64:B5999,"設備",'４-４．（１年目）'!F64:F5999,"⑪-3")</f>
        <v>0</v>
      </c>
      <c r="T35" s="961">
        <f>SUMIFS('４-４．（１年目）'!N64:N5999,'４-４．（１年目）'!B64:B5999,"設備",'４-４．（１年目）'!F64:F5999,"⑪-3")</f>
        <v>0</v>
      </c>
      <c r="V35" s="1278" t="s">
        <v>1737</v>
      </c>
      <c r="W35" s="961">
        <f>SUMIFS('４-４．（１年目）'!J64:J5999,'４-４．（１年目）'!B64:B5999,"工事",'４-４．（１年目）'!F64:F5999,"⑪-3")</f>
        <v>0</v>
      </c>
      <c r="X35" s="961">
        <f>SUMIFS('４-４．（１年目）'!L64:L5999,'４-４．（１年目）'!B64:B5999,"工事",'４-４．（１年目）'!F64:F5999,"⑪-3")</f>
        <v>0</v>
      </c>
      <c r="Y35" s="961">
        <f>SUMIFS('４-４．（１年目）'!N64:N5999,'４-４．（１年目）'!B64:B5999,"工事",'４-４．（１年目）'!F64:F5999,"⑪-3")</f>
        <v>0</v>
      </c>
    </row>
    <row r="36" spans="1:29" ht="18.75" customHeight="1" x14ac:dyDescent="0.15">
      <c r="A36" s="485"/>
      <c r="B36" s="536"/>
      <c r="C36" s="3160" t="s">
        <v>36</v>
      </c>
      <c r="D36" s="3161"/>
      <c r="E36" s="3162"/>
      <c r="F36" s="409"/>
      <c r="G36" s="537" t="s">
        <v>821</v>
      </c>
      <c r="H36" s="564"/>
      <c r="I36" s="539"/>
      <c r="J36" s="540">
        <f>J323</f>
        <v>0</v>
      </c>
      <c r="K36" s="541"/>
      <c r="L36" s="542">
        <f>L323</f>
        <v>0</v>
      </c>
      <c r="M36" s="543"/>
      <c r="N36" s="544">
        <f>N323</f>
        <v>0</v>
      </c>
      <c r="O36" s="545"/>
      <c r="Q36" s="1278" t="s">
        <v>1731</v>
      </c>
      <c r="R36" s="961">
        <f>SUMIFS('４-４．（１年目）'!J64:J5999,'４-４．（１年目）'!B64:B5999,"設備",'４-４．（１年目）'!F64:F5999,"⑫-1")</f>
        <v>0</v>
      </c>
      <c r="S36" s="961">
        <f>SUMIFS('４-４．（１年目）'!L64:L5999,'４-４．（１年目）'!B64:B5999,"設備",'４-４．（１年目）'!F64:F5999,"⑫-1")</f>
        <v>0</v>
      </c>
      <c r="T36" s="961">
        <f>SUMIFS('４-４．（１年目）'!N64:N5999,'４-４．（１年目）'!B64:B5999,"設備",'４-４．（１年目）'!F64:F5999,"⑫-1")</f>
        <v>0</v>
      </c>
      <c r="V36" s="1278" t="s">
        <v>1738</v>
      </c>
      <c r="W36" s="961">
        <f>SUMIFS('４-４．（１年目）'!J64:J5999,'４-４．（１年目）'!B64:B5999,"工事",'４-４．（１年目）'!F64:F5999,"⑫-1")</f>
        <v>0</v>
      </c>
      <c r="X36" s="961">
        <f>SUMIFS('４-４．（１年目）'!L64:L5999,'４-４．（１年目）'!B64:B5999,"工事",'４-４．（１年目）'!F64:F5999,"⑫-1")</f>
        <v>0</v>
      </c>
      <c r="Y36" s="961">
        <f>SUMIFS('４-４．（１年目）'!N64:N5999,'４-４．（１年目）'!B64:B5999,"工事",'４-４．（１年目）'!F64:F5999,"⑫-1")</f>
        <v>0</v>
      </c>
    </row>
    <row r="37" spans="1:29" ht="18.75" customHeight="1" x14ac:dyDescent="0.15">
      <c r="A37" s="485"/>
      <c r="B37" s="536"/>
      <c r="C37" s="3160" t="s">
        <v>37</v>
      </c>
      <c r="D37" s="3161"/>
      <c r="E37" s="3162"/>
      <c r="F37" s="409"/>
      <c r="G37" s="537" t="s">
        <v>821</v>
      </c>
      <c r="H37" s="564"/>
      <c r="I37" s="539"/>
      <c r="J37" s="540">
        <f>J351</f>
        <v>0</v>
      </c>
      <c r="K37" s="541"/>
      <c r="L37" s="542">
        <f>L351</f>
        <v>0</v>
      </c>
      <c r="M37" s="543"/>
      <c r="N37" s="544">
        <f>N351</f>
        <v>0</v>
      </c>
      <c r="O37" s="545"/>
      <c r="Q37" s="1278" t="s">
        <v>1732</v>
      </c>
      <c r="R37" s="961">
        <f>SUMIFS('４-４．（１年目）'!J64:J5999,'４-４．（１年目）'!B64:B5999,"設備",'４-４．（１年目）'!F64:F5999,"⑫-2")</f>
        <v>0</v>
      </c>
      <c r="S37" s="961">
        <f>SUMIFS('４-４．（１年目）'!L64:L5999,'４-４．（１年目）'!B64:B5999,"設備",'４-４．（１年目）'!F64:F5999,"⑫-2")</f>
        <v>0</v>
      </c>
      <c r="T37" s="961">
        <f>SUMIFS('４-４．（１年目）'!N64:N5999,'４-４．（１年目）'!B64:B5999,"設備",'４-４．（１年目）'!F64:F5999,"⑫-2")</f>
        <v>0</v>
      </c>
      <c r="V37" s="1278" t="s">
        <v>1739</v>
      </c>
      <c r="W37" s="961">
        <f>SUMIFS('４-４．（１年目）'!J64:J5999,'４-４．（１年目）'!B64:B5999,"工事",'４-４．（１年目）'!F64:F5999,"⑫-2")</f>
        <v>0</v>
      </c>
      <c r="X37" s="961">
        <f>SUMIFS('４-４．（１年目）'!L64:L5999,'４-４．（１年目）'!B64:B5999,"工事",'４-４．（１年目）'!F64:F5999,"⑫-2")</f>
        <v>0</v>
      </c>
      <c r="Y37" s="961">
        <f>SUMIFS('４-４．（１年目）'!N64:N5999,'４-４．（１年目）'!B64:B5999,"工事",'４-４．（１年目）'!F64:F5999,"⑫-2")</f>
        <v>0</v>
      </c>
    </row>
    <row r="38" spans="1:29" ht="18.75" customHeight="1" x14ac:dyDescent="0.15">
      <c r="A38" s="485"/>
      <c r="B38" s="536"/>
      <c r="C38" s="3160" t="s">
        <v>38</v>
      </c>
      <c r="D38" s="3161"/>
      <c r="E38" s="3162"/>
      <c r="F38" s="409"/>
      <c r="G38" s="537" t="s">
        <v>821</v>
      </c>
      <c r="H38" s="564"/>
      <c r="I38" s="539"/>
      <c r="J38" s="540">
        <f>J379</f>
        <v>0</v>
      </c>
      <c r="K38" s="541"/>
      <c r="L38" s="542">
        <f>L379</f>
        <v>0</v>
      </c>
      <c r="M38" s="543"/>
      <c r="N38" s="544">
        <f>N379</f>
        <v>0</v>
      </c>
      <c r="O38" s="545"/>
      <c r="Q38" s="1278" t="s">
        <v>1733</v>
      </c>
      <c r="R38" s="961">
        <f>SUMIFS('４-４．（１年目）'!J64:J5999,'４-４．（１年目）'!B64:B5999,"設備",'４-４．（１年目）'!F64:F5999,"⑫-3")</f>
        <v>0</v>
      </c>
      <c r="S38" s="961">
        <f>SUMIFS('４-４．（１年目）'!L64:L5999,'４-４．（１年目）'!B64:B5999,"設備",'４-４．（１年目）'!F64:F5999,"⑫-3")</f>
        <v>0</v>
      </c>
      <c r="T38" s="961">
        <f>SUMIFS('４-４．（１年目）'!N64:N5999,'４-４．（１年目）'!B64:B5999,"設備",'４-４．（１年目）'!F64:F5999,"⑫-3")</f>
        <v>0</v>
      </c>
      <c r="V38" s="1278" t="s">
        <v>1740</v>
      </c>
      <c r="W38" s="961">
        <f>SUMIFS('４-４．（１年目）'!J64:J5999,'４-４．（１年目）'!B64:B5999,"工事",'４-４．（１年目）'!F64:F5999,"⑫-3")</f>
        <v>0</v>
      </c>
      <c r="X38" s="961">
        <f>SUMIFS('４-４．（１年目）'!L64:L5999,'４-４．（１年目）'!B64:B5999,"工事",'４-４．（１年目）'!F64:F5999,"⑫-3")</f>
        <v>0</v>
      </c>
      <c r="Y38" s="961">
        <f>SUMIFS('４-４．（１年目）'!N64:N5999,'４-４．（１年目）'!B64:B5999,"工事",'４-４．（１年目）'!F64:F5999,"⑫-3")</f>
        <v>0</v>
      </c>
    </row>
    <row r="39" spans="1:29" ht="18.75" customHeight="1" x14ac:dyDescent="0.15">
      <c r="A39" s="485"/>
      <c r="B39" s="536"/>
      <c r="C39" s="3160" t="s">
        <v>39</v>
      </c>
      <c r="D39" s="3161"/>
      <c r="E39" s="3162"/>
      <c r="F39" s="409"/>
      <c r="G39" s="537" t="s">
        <v>821</v>
      </c>
      <c r="H39" s="564"/>
      <c r="I39" s="539"/>
      <c r="J39" s="540">
        <f>J407</f>
        <v>0</v>
      </c>
      <c r="K39" s="541"/>
      <c r="L39" s="542">
        <f>L407</f>
        <v>0</v>
      </c>
      <c r="M39" s="543"/>
      <c r="N39" s="544">
        <f>N407</f>
        <v>0</v>
      </c>
      <c r="O39" s="545"/>
      <c r="Q39" s="1278" t="s">
        <v>1327</v>
      </c>
      <c r="R39" s="961">
        <f>SUMIFS('４-４．（１年目）'!J64:J5999,'４-４．（１年目）'!B64:B5999,"設備",'４-４．（１年目）'!F64:F5999,"⑬")</f>
        <v>0</v>
      </c>
      <c r="S39" s="961">
        <f>SUMIFS('４-４．（１年目）'!L64:L5999,'４-４．（１年目）'!B64:B5999,"設備",'４-４．（１年目）'!F64:F5999,"⑬")</f>
        <v>0</v>
      </c>
      <c r="T39" s="961">
        <f>SUMIFS('４-４．（１年目）'!N64:N5999,'４-４．（１年目）'!B64:B5999,"設備",'４-４．（１年目）'!F64:F5999,"⑬")</f>
        <v>0</v>
      </c>
      <c r="V39" s="1278" t="s">
        <v>1741</v>
      </c>
      <c r="W39" s="961">
        <f>SUMIFS('４-４．（１年目）'!J64:J5999,'４-４．（１年目）'!B64:B5999,"工事",'４-４．（１年目）'!F64:F5999,"⑬")</f>
        <v>0</v>
      </c>
      <c r="X39" s="961">
        <f>SUMIFS('４-４．（１年目）'!L64:L5999,'４-４．（１年目）'!B64:B5999,"工事",'４-４．（１年目）'!F64:F5999,"⑬")</f>
        <v>0</v>
      </c>
      <c r="Y39" s="961">
        <f>SUMIFS('４-４．（１年目）'!N64:N5999,'４-４．（１年目）'!B64:B5999,"工事",'４-４．（１年目）'!F64:F5999,"⑬")</f>
        <v>0</v>
      </c>
    </row>
    <row r="40" spans="1:29" ht="18.75" customHeight="1" thickBot="1" x14ac:dyDescent="0.2">
      <c r="A40" s="485"/>
      <c r="B40" s="668"/>
      <c r="C40" s="565"/>
      <c r="D40" s="666"/>
      <c r="E40" s="566"/>
      <c r="F40" s="410"/>
      <c r="G40" s="567"/>
      <c r="H40" s="568"/>
      <c r="I40" s="540"/>
      <c r="J40" s="569"/>
      <c r="K40" s="542"/>
      <c r="L40" s="570"/>
      <c r="M40" s="571"/>
      <c r="N40" s="572"/>
      <c r="O40" s="545"/>
      <c r="Q40" s="1278" t="s">
        <v>1328</v>
      </c>
      <c r="R40" s="961">
        <f>SUMIFS('４-４．（１年目）'!J64:J5999,'４-４．（１年目）'!B64:B5999,"設備",'４-４．（１年目）'!F64:F5999,"⑭")</f>
        <v>0</v>
      </c>
      <c r="S40" s="961">
        <f>SUMIFS('４-４．（１年目）'!L64:L5999,'４-４．（１年目）'!B64:B5999,"設備",'４-４．（１年目）'!F64:F5999,"⑭")</f>
        <v>0</v>
      </c>
      <c r="T40" s="961">
        <f>SUMIFS('４-４．（１年目）'!N64:N5999,'４-４．（１年目）'!B64:B5999,"設備",'４-４．（１年目）'!F64:F5999,"⑭")</f>
        <v>0</v>
      </c>
      <c r="V40" s="1278" t="s">
        <v>1742</v>
      </c>
      <c r="W40" s="961">
        <f>SUMIFS('４-４．（１年目）'!J64:J5999,'４-４．（１年目）'!B64:B5999,"工事",'４-４．（１年目）'!F64:F5999,"⑭")</f>
        <v>0</v>
      </c>
      <c r="X40" s="961">
        <f>SUMIFS('４-４．（１年目）'!L64:L5999,'４-４．（１年目）'!B64:B5999,"工事",'４-４．（１年目）'!F64:F5999,"⑭")</f>
        <v>0</v>
      </c>
      <c r="Y40" s="961">
        <f>SUMIFS('４-４．（１年目）'!N64:N5999,'４-４．（１年目）'!B64:B5999,"工事",'４-４．（１年目）'!F64:F5999,"⑭")</f>
        <v>0</v>
      </c>
      <c r="AA40" s="707" t="s">
        <v>1888</v>
      </c>
    </row>
    <row r="41" spans="1:29" ht="30" customHeight="1" thickTop="1" thickBot="1" x14ac:dyDescent="0.2">
      <c r="A41" s="485"/>
      <c r="B41" s="508"/>
      <c r="C41" s="557"/>
      <c r="D41" s="557" t="s">
        <v>66</v>
      </c>
      <c r="E41" s="511" t="s">
        <v>12</v>
      </c>
      <c r="F41" s="407"/>
      <c r="G41" s="558"/>
      <c r="H41" s="559"/>
      <c r="I41" s="514"/>
      <c r="J41" s="514">
        <f>SUM(J32:J40)</f>
        <v>0</v>
      </c>
      <c r="K41" s="515"/>
      <c r="L41" s="515">
        <f>SUM(L32:L40)</f>
        <v>0</v>
      </c>
      <c r="M41" s="560"/>
      <c r="N41" s="517">
        <f>SUM(N32:N40)</f>
        <v>0</v>
      </c>
      <c r="O41" s="573"/>
      <c r="Q41" s="1278" t="s">
        <v>1329</v>
      </c>
      <c r="R41" s="961">
        <f>SUMIFS('４-４．（１年目）'!J64:J5999,'４-４．（１年目）'!B64:B5999,"設備",'４-４．（１年目）'!F64:F5999,"⑮")</f>
        <v>0</v>
      </c>
      <c r="S41" s="961">
        <f>SUMIFS('４-４．（１年目）'!L64:L5999,'４-４．（１年目）'!B64:B5999,"設備",'４-４．（１年目）'!F64:F5999,"⑮")</f>
        <v>0</v>
      </c>
      <c r="T41" s="961">
        <f>SUMIFS('４-４．（１年目）'!N64:N5999,'４-４．（１年目）'!B64:B5999,"設備",'４-４．（１年目）'!F64:F5999,"⑮")</f>
        <v>0</v>
      </c>
      <c r="V41" s="1278" t="s">
        <v>1743</v>
      </c>
      <c r="W41" s="961">
        <f>SUMIFS('４-４．（１年目）'!J64:J5999,'４-４．（１年目）'!B64:B5999,"工事",'４-４．（１年目）'!F64:F5999,"⑮")</f>
        <v>0</v>
      </c>
      <c r="X41" s="961">
        <f>SUMIFS('４-４．（１年目）'!L64:L5999,'４-４．（１年目）'!B64:B5999,"工事",'４-４．（１年目）'!F64:F5999,"⑮")</f>
        <v>0</v>
      </c>
      <c r="Y41" s="961">
        <f>SUMIFS('４-４．（１年目）'!N64:N5999,'４-４．（１年目）'!B64:B5999,"工事",'４-４．（１年目）'!F64:F5999,"⑮")</f>
        <v>0</v>
      </c>
      <c r="AA41" s="1389" t="s">
        <v>182</v>
      </c>
      <c r="AB41" s="1389" t="s">
        <v>183</v>
      </c>
      <c r="AC41" s="1389" t="s">
        <v>906</v>
      </c>
    </row>
    <row r="42" spans="1:29" ht="18.75" customHeight="1" thickTop="1" thickBot="1" x14ac:dyDescent="0.2">
      <c r="A42" s="485"/>
      <c r="B42" s="668"/>
      <c r="C42" s="574"/>
      <c r="D42" s="575"/>
      <c r="E42" s="576"/>
      <c r="F42" s="411"/>
      <c r="G42" s="577"/>
      <c r="H42" s="578"/>
      <c r="I42" s="569"/>
      <c r="J42" s="569"/>
      <c r="K42" s="570"/>
      <c r="L42" s="570"/>
      <c r="M42" s="579"/>
      <c r="N42" s="572"/>
      <c r="O42" s="580"/>
      <c r="Q42" s="1387" t="s">
        <v>12</v>
      </c>
      <c r="R42" s="1388">
        <f>SUM(R18:R41)</f>
        <v>0</v>
      </c>
      <c r="S42" s="1388">
        <f t="shared" ref="S42:T42" si="0">SUM(S18:S41)</f>
        <v>0</v>
      </c>
      <c r="T42" s="1388">
        <f t="shared" si="0"/>
        <v>0</v>
      </c>
      <c r="V42" s="1387" t="s">
        <v>12</v>
      </c>
      <c r="W42" s="1388">
        <f>SUM(W18:W41)</f>
        <v>0</v>
      </c>
      <c r="X42" s="1388">
        <f t="shared" ref="X42" si="1">SUM(X18:X41)</f>
        <v>0</v>
      </c>
      <c r="Y42" s="1388">
        <f>SUM(Y18:Y41)</f>
        <v>0</v>
      </c>
      <c r="AA42" s="1388">
        <f>SUM(R42,W42)</f>
        <v>0</v>
      </c>
      <c r="AB42" s="1388">
        <f t="shared" ref="AB42" si="2">SUM(S42,X42)</f>
        <v>0</v>
      </c>
      <c r="AC42" s="1388">
        <f>SUM(T42,Y42)</f>
        <v>0</v>
      </c>
    </row>
    <row r="43" spans="1:29" ht="30" customHeight="1" thickTop="1" thickBot="1" x14ac:dyDescent="0.2">
      <c r="A43" s="485"/>
      <c r="B43" s="581"/>
      <c r="C43" s="582"/>
      <c r="D43" s="583"/>
      <c r="E43" s="584" t="s">
        <v>30</v>
      </c>
      <c r="F43" s="412"/>
      <c r="G43" s="585"/>
      <c r="H43" s="586"/>
      <c r="I43" s="587"/>
      <c r="J43" s="587">
        <f>SUM(J17,J29,J41)</f>
        <v>0</v>
      </c>
      <c r="K43" s="588"/>
      <c r="L43" s="588">
        <f>SUM(L17,L29,L41)</f>
        <v>0</v>
      </c>
      <c r="M43" s="589"/>
      <c r="N43" s="590">
        <f>SUM(N17,N29,N41)</f>
        <v>0</v>
      </c>
      <c r="O43" s="591"/>
    </row>
    <row r="44" spans="1:29" ht="8.25" customHeight="1" thickBot="1" x14ac:dyDescent="0.2">
      <c r="B44" s="592"/>
      <c r="C44" s="593"/>
      <c r="D44" s="593"/>
      <c r="E44" s="593"/>
      <c r="F44" s="592"/>
      <c r="G44" s="594"/>
      <c r="H44" s="529"/>
      <c r="I44" s="529"/>
      <c r="J44" s="529"/>
      <c r="K44" s="529"/>
      <c r="L44" s="529"/>
      <c r="M44" s="529"/>
      <c r="N44" s="529"/>
      <c r="O44" s="593"/>
    </row>
    <row r="45" spans="1:29" ht="18.75" customHeight="1" x14ac:dyDescent="0.15">
      <c r="A45" s="485"/>
      <c r="B45" s="595"/>
      <c r="C45" s="596" t="s">
        <v>1697</v>
      </c>
      <c r="D45" s="597"/>
      <c r="E45" s="598"/>
      <c r="F45" s="413"/>
      <c r="G45" s="599"/>
      <c r="H45" s="600"/>
      <c r="I45" s="601"/>
      <c r="J45" s="601"/>
      <c r="K45" s="601"/>
      <c r="L45" s="601"/>
      <c r="M45" s="601"/>
      <c r="N45" s="602"/>
      <c r="O45" s="603"/>
    </row>
    <row r="46" spans="1:29" ht="18.75" customHeight="1" x14ac:dyDescent="0.15">
      <c r="A46" s="485"/>
      <c r="B46" s="604"/>
      <c r="C46" s="3149" t="s">
        <v>1700</v>
      </c>
      <c r="D46" s="3150"/>
      <c r="E46" s="3151"/>
      <c r="F46" s="414"/>
      <c r="G46" s="605" t="s">
        <v>20</v>
      </c>
      <c r="H46" s="606"/>
      <c r="I46" s="607"/>
      <c r="J46" s="608">
        <f t="shared" ref="J46:J53" si="3">SUM(J20,J32)</f>
        <v>0</v>
      </c>
      <c r="K46" s="607"/>
      <c r="L46" s="608">
        <f t="shared" ref="L46:L53" si="4">SUM(L20,L32)</f>
        <v>0</v>
      </c>
      <c r="M46" s="607"/>
      <c r="N46" s="609">
        <f t="shared" ref="N46:N53" si="5">SUM(N20,N32)</f>
        <v>0</v>
      </c>
      <c r="O46" s="610"/>
    </row>
    <row r="47" spans="1:29" ht="18.75" customHeight="1" x14ac:dyDescent="0.15">
      <c r="A47" s="485"/>
      <c r="B47" s="604"/>
      <c r="C47" s="3149" t="s">
        <v>32</v>
      </c>
      <c r="D47" s="3150"/>
      <c r="E47" s="3151"/>
      <c r="F47" s="414"/>
      <c r="G47" s="605" t="s">
        <v>20</v>
      </c>
      <c r="H47" s="606"/>
      <c r="I47" s="607"/>
      <c r="J47" s="608">
        <f t="shared" si="3"/>
        <v>0</v>
      </c>
      <c r="K47" s="607"/>
      <c r="L47" s="608">
        <f t="shared" si="4"/>
        <v>0</v>
      </c>
      <c r="M47" s="607"/>
      <c r="N47" s="609">
        <f t="shared" si="5"/>
        <v>0</v>
      </c>
      <c r="O47" s="610"/>
    </row>
    <row r="48" spans="1:29" ht="18.75" customHeight="1" x14ac:dyDescent="0.15">
      <c r="A48" s="485"/>
      <c r="B48" s="604"/>
      <c r="C48" s="3149" t="s">
        <v>34</v>
      </c>
      <c r="D48" s="3150"/>
      <c r="E48" s="3151"/>
      <c r="F48" s="414"/>
      <c r="G48" s="605" t="s">
        <v>20</v>
      </c>
      <c r="H48" s="606"/>
      <c r="I48" s="607"/>
      <c r="J48" s="608">
        <f t="shared" si="3"/>
        <v>0</v>
      </c>
      <c r="K48" s="607"/>
      <c r="L48" s="608">
        <f t="shared" si="4"/>
        <v>0</v>
      </c>
      <c r="M48" s="607"/>
      <c r="N48" s="609">
        <f t="shared" si="5"/>
        <v>0</v>
      </c>
      <c r="O48" s="610"/>
    </row>
    <row r="49" spans="1:15" ht="18.75" customHeight="1" x14ac:dyDescent="0.15">
      <c r="A49" s="485"/>
      <c r="B49" s="604"/>
      <c r="C49" s="3149" t="s">
        <v>35</v>
      </c>
      <c r="D49" s="3150"/>
      <c r="E49" s="3151"/>
      <c r="F49" s="414"/>
      <c r="G49" s="605" t="s">
        <v>20</v>
      </c>
      <c r="H49" s="606"/>
      <c r="I49" s="607"/>
      <c r="J49" s="608">
        <f t="shared" si="3"/>
        <v>0</v>
      </c>
      <c r="K49" s="607"/>
      <c r="L49" s="608">
        <f t="shared" si="4"/>
        <v>0</v>
      </c>
      <c r="M49" s="607"/>
      <c r="N49" s="609">
        <f t="shared" si="5"/>
        <v>0</v>
      </c>
      <c r="O49" s="610"/>
    </row>
    <row r="50" spans="1:15" ht="18.75" customHeight="1" x14ac:dyDescent="0.15">
      <c r="A50" s="485"/>
      <c r="B50" s="604"/>
      <c r="C50" s="3149" t="s">
        <v>36</v>
      </c>
      <c r="D50" s="3150"/>
      <c r="E50" s="3151"/>
      <c r="F50" s="414"/>
      <c r="G50" s="605" t="s">
        <v>20</v>
      </c>
      <c r="H50" s="606"/>
      <c r="I50" s="607"/>
      <c r="J50" s="608">
        <f t="shared" si="3"/>
        <v>0</v>
      </c>
      <c r="K50" s="607"/>
      <c r="L50" s="608">
        <f t="shared" si="4"/>
        <v>0</v>
      </c>
      <c r="M50" s="607"/>
      <c r="N50" s="609">
        <f t="shared" si="5"/>
        <v>0</v>
      </c>
      <c r="O50" s="610"/>
    </row>
    <row r="51" spans="1:15" ht="18.75" customHeight="1" x14ac:dyDescent="0.15">
      <c r="A51" s="485"/>
      <c r="B51" s="604"/>
      <c r="C51" s="3149" t="s">
        <v>37</v>
      </c>
      <c r="D51" s="3150"/>
      <c r="E51" s="3151"/>
      <c r="F51" s="414"/>
      <c r="G51" s="605" t="s">
        <v>20</v>
      </c>
      <c r="H51" s="606"/>
      <c r="I51" s="607"/>
      <c r="J51" s="608">
        <f t="shared" si="3"/>
        <v>0</v>
      </c>
      <c r="K51" s="607"/>
      <c r="L51" s="608">
        <f t="shared" si="4"/>
        <v>0</v>
      </c>
      <c r="M51" s="607"/>
      <c r="N51" s="609">
        <f t="shared" si="5"/>
        <v>0</v>
      </c>
      <c r="O51" s="610"/>
    </row>
    <row r="52" spans="1:15" ht="18.75" customHeight="1" x14ac:dyDescent="0.15">
      <c r="A52" s="485"/>
      <c r="B52" s="604"/>
      <c r="C52" s="3149" t="s">
        <v>38</v>
      </c>
      <c r="D52" s="3150"/>
      <c r="E52" s="3151"/>
      <c r="F52" s="414"/>
      <c r="G52" s="605" t="s">
        <v>20</v>
      </c>
      <c r="H52" s="606"/>
      <c r="I52" s="607"/>
      <c r="J52" s="608">
        <f t="shared" si="3"/>
        <v>0</v>
      </c>
      <c r="K52" s="607"/>
      <c r="L52" s="608">
        <f t="shared" si="4"/>
        <v>0</v>
      </c>
      <c r="M52" s="607"/>
      <c r="N52" s="609">
        <f t="shared" si="5"/>
        <v>0</v>
      </c>
      <c r="O52" s="610"/>
    </row>
    <row r="53" spans="1:15" ht="18.75" customHeight="1" x14ac:dyDescent="0.15">
      <c r="A53" s="485"/>
      <c r="B53" s="604"/>
      <c r="C53" s="3149" t="s">
        <v>1701</v>
      </c>
      <c r="D53" s="3150"/>
      <c r="E53" s="3151"/>
      <c r="F53" s="414"/>
      <c r="G53" s="605" t="s">
        <v>20</v>
      </c>
      <c r="H53" s="606"/>
      <c r="I53" s="607"/>
      <c r="J53" s="608">
        <f t="shared" si="3"/>
        <v>0</v>
      </c>
      <c r="K53" s="607"/>
      <c r="L53" s="608">
        <f t="shared" si="4"/>
        <v>0</v>
      </c>
      <c r="M53" s="607"/>
      <c r="N53" s="609">
        <f t="shared" si="5"/>
        <v>0</v>
      </c>
      <c r="O53" s="610"/>
    </row>
    <row r="54" spans="1:15" ht="18.75" customHeight="1" thickBot="1" x14ac:dyDescent="0.2">
      <c r="A54" s="485"/>
      <c r="B54" s="611"/>
      <c r="C54" s="1366"/>
      <c r="D54" s="612"/>
      <c r="E54" s="613"/>
      <c r="F54" s="415"/>
      <c r="G54" s="614"/>
      <c r="H54" s="615"/>
      <c r="I54" s="608"/>
      <c r="J54" s="616"/>
      <c r="K54" s="616"/>
      <c r="L54" s="616"/>
      <c r="M54" s="616"/>
      <c r="N54" s="617"/>
      <c r="O54" s="610"/>
    </row>
    <row r="55" spans="1:15" ht="30" customHeight="1" thickTop="1" thickBot="1" x14ac:dyDescent="0.2">
      <c r="A55" s="485"/>
      <c r="B55" s="618"/>
      <c r="C55" s="619"/>
      <c r="D55" s="620" t="s">
        <v>31</v>
      </c>
      <c r="E55" s="621" t="s">
        <v>12</v>
      </c>
      <c r="F55" s="416"/>
      <c r="G55" s="622"/>
      <c r="H55" s="623"/>
      <c r="I55" s="624"/>
      <c r="J55" s="624">
        <f>SUM(J46:J54)</f>
        <v>0</v>
      </c>
      <c r="K55" s="624"/>
      <c r="L55" s="624">
        <f>SUM(L46:L54)</f>
        <v>0</v>
      </c>
      <c r="M55" s="624"/>
      <c r="N55" s="625">
        <f>SUM(N46:N54)</f>
        <v>0</v>
      </c>
      <c r="O55" s="626"/>
    </row>
    <row r="56" spans="1:15" ht="24.75" customHeight="1" x14ac:dyDescent="0.15">
      <c r="A56" s="485"/>
      <c r="B56" s="3152" t="s">
        <v>341</v>
      </c>
      <c r="C56" s="3153"/>
      <c r="D56" s="3153"/>
      <c r="E56" s="3153"/>
      <c r="F56" s="3153"/>
      <c r="G56" s="3154"/>
      <c r="H56" s="627"/>
      <c r="I56" s="628"/>
      <c r="J56" s="628"/>
      <c r="K56" s="629"/>
      <c r="L56" s="629"/>
      <c r="M56" s="630"/>
      <c r="N56" s="631"/>
      <c r="O56" s="632"/>
    </row>
    <row r="57" spans="1:15" ht="18.75" customHeight="1" x14ac:dyDescent="0.15">
      <c r="A57" s="485"/>
      <c r="B57" s="668"/>
      <c r="C57" s="633" t="s">
        <v>342</v>
      </c>
      <c r="D57" s="666"/>
      <c r="E57" s="566"/>
      <c r="F57" s="417"/>
      <c r="G57" s="567"/>
      <c r="H57" s="568"/>
      <c r="I57" s="540"/>
      <c r="J57" s="540"/>
      <c r="K57" s="542"/>
      <c r="L57" s="542"/>
      <c r="M57" s="571"/>
      <c r="N57" s="544"/>
      <c r="O57" s="545"/>
    </row>
    <row r="58" spans="1:15" ht="18.75" customHeight="1" x14ac:dyDescent="0.15">
      <c r="A58" s="485"/>
      <c r="B58" s="536" t="s">
        <v>1568</v>
      </c>
      <c r="C58" s="3140" t="s">
        <v>1644</v>
      </c>
      <c r="D58" s="3141"/>
      <c r="E58" s="3142"/>
      <c r="F58" s="410"/>
      <c r="G58" s="537" t="s">
        <v>1642</v>
      </c>
      <c r="H58" s="1254"/>
      <c r="I58" s="1275">
        <f>入力シート!$K$221</f>
        <v>0</v>
      </c>
      <c r="J58" s="1126">
        <f>IF(I58=0,0,ROUNDDOWN(MIN(150000+225*$I58,2400000),0))</f>
        <v>0</v>
      </c>
      <c r="K58" s="1277">
        <f>入力シート!$K$221</f>
        <v>0</v>
      </c>
      <c r="L58" s="542">
        <f>IF(K58=0,0,ROUNDDOWN(MIN(150000+225*$K58,2400000),0))</f>
        <v>0</v>
      </c>
      <c r="M58" s="1390">
        <f>IFERROR(I58-K58,"")</f>
        <v>0</v>
      </c>
      <c r="N58" s="544">
        <f>J58-L58</f>
        <v>0</v>
      </c>
      <c r="O58" s="545"/>
    </row>
    <row r="59" spans="1:15" ht="18.75" customHeight="1" x14ac:dyDescent="0.15">
      <c r="A59" s="485"/>
      <c r="B59" s="536" t="s">
        <v>1568</v>
      </c>
      <c r="C59" s="3140" t="s">
        <v>1645</v>
      </c>
      <c r="D59" s="3141"/>
      <c r="E59" s="3142"/>
      <c r="F59" s="410"/>
      <c r="G59" s="537" t="s">
        <v>1642</v>
      </c>
      <c r="H59" s="1254"/>
      <c r="I59" s="1275">
        <f>入力シート!$K$221</f>
        <v>0</v>
      </c>
      <c r="J59" s="1126">
        <f>IF(I59=0,0,(ROUNDDOWN(MIN(710000+10*$I59,810000),0)))</f>
        <v>0</v>
      </c>
      <c r="K59" s="1276">
        <f>入力シート!$K$221</f>
        <v>0</v>
      </c>
      <c r="L59" s="1127">
        <f>IF(K59=0,0,(ROUNDDOWN(MIN(710000+10*$K59,810000),0)))</f>
        <v>0</v>
      </c>
      <c r="M59" s="1390">
        <f>IFERROR(I59-K59,"")</f>
        <v>0</v>
      </c>
      <c r="N59" s="1129">
        <f t="shared" ref="N59" si="6">J59-L59</f>
        <v>0</v>
      </c>
      <c r="O59" s="545"/>
    </row>
    <row r="60" spans="1:15" ht="18.75" customHeight="1" x14ac:dyDescent="0.15">
      <c r="A60" s="485"/>
      <c r="B60" s="536" t="s">
        <v>1568</v>
      </c>
      <c r="C60" s="3140" t="s">
        <v>833</v>
      </c>
      <c r="D60" s="3141"/>
      <c r="E60" s="3142"/>
      <c r="F60" s="410"/>
      <c r="G60" s="537"/>
      <c r="H60" s="538"/>
      <c r="I60" s="539"/>
      <c r="J60" s="540">
        <f t="shared" ref="J60:J61" si="7">ROUNDDOWN(H60*I60,0)</f>
        <v>0</v>
      </c>
      <c r="K60" s="541"/>
      <c r="L60" s="542">
        <f t="shared" ref="L60:L61" si="8">ROUNDDOWN(H60*K60,0)</f>
        <v>0</v>
      </c>
      <c r="M60" s="571" t="str">
        <f t="shared" ref="M60:M61" si="9">IF(I60-K60=0,"",I60-K60)</f>
        <v/>
      </c>
      <c r="N60" s="544">
        <f>J60-L60</f>
        <v>0</v>
      </c>
      <c r="O60" s="545"/>
    </row>
    <row r="61" spans="1:15" ht="18.75" customHeight="1" x14ac:dyDescent="0.15">
      <c r="A61" s="485"/>
      <c r="B61" s="536"/>
      <c r="C61" s="3140"/>
      <c r="D61" s="3141"/>
      <c r="E61" s="3142"/>
      <c r="F61" s="410"/>
      <c r="G61" s="537"/>
      <c r="H61" s="538"/>
      <c r="I61" s="539"/>
      <c r="J61" s="540">
        <f t="shared" si="7"/>
        <v>0</v>
      </c>
      <c r="K61" s="541"/>
      <c r="L61" s="542">
        <f t="shared" si="8"/>
        <v>0</v>
      </c>
      <c r="M61" s="571" t="str">
        <f t="shared" si="9"/>
        <v/>
      </c>
      <c r="N61" s="544">
        <f>J61-L61</f>
        <v>0</v>
      </c>
      <c r="O61" s="545"/>
    </row>
    <row r="62" spans="1:15" ht="18.75" customHeight="1" thickBot="1" x14ac:dyDescent="0.2">
      <c r="A62" s="485"/>
      <c r="B62" s="1251"/>
      <c r="C62" s="634"/>
      <c r="D62" s="635" t="s">
        <v>824</v>
      </c>
      <c r="E62" s="636" t="s">
        <v>825</v>
      </c>
      <c r="F62" s="418"/>
      <c r="G62" s="637"/>
      <c r="H62" s="638"/>
      <c r="I62" s="639"/>
      <c r="J62" s="640">
        <f>SUM(J58:J61)</f>
        <v>0</v>
      </c>
      <c r="K62" s="641"/>
      <c r="L62" s="642">
        <f>SUM(L58:L61)</f>
        <v>0</v>
      </c>
      <c r="M62" s="643"/>
      <c r="N62" s="644">
        <f>SUM(N58:N61)</f>
        <v>0</v>
      </c>
      <c r="O62" s="501"/>
    </row>
    <row r="63" spans="1:15" ht="18.75" customHeight="1" x14ac:dyDescent="0.15">
      <c r="A63" s="485"/>
      <c r="B63" s="645"/>
      <c r="C63" s="646"/>
      <c r="D63" s="647"/>
      <c r="E63" s="648"/>
      <c r="F63" s="419"/>
      <c r="G63" s="649"/>
      <c r="H63" s="650"/>
      <c r="I63" s="551"/>
      <c r="J63" s="551"/>
      <c r="K63" s="553"/>
      <c r="L63" s="553"/>
      <c r="M63" s="651"/>
      <c r="N63" s="555"/>
      <c r="O63" s="556"/>
    </row>
    <row r="64" spans="1:15" ht="18.75" customHeight="1" x14ac:dyDescent="0.15">
      <c r="A64" s="485"/>
      <c r="B64" s="668"/>
      <c r="C64" s="633" t="s">
        <v>826</v>
      </c>
      <c r="D64" s="575"/>
      <c r="E64" s="3155"/>
      <c r="F64" s="3155"/>
      <c r="G64" s="3156"/>
      <c r="H64" s="568"/>
      <c r="I64" s="540"/>
      <c r="J64" s="540"/>
      <c r="K64" s="542"/>
      <c r="L64" s="542"/>
      <c r="M64" s="571"/>
      <c r="N64" s="544"/>
      <c r="O64" s="545"/>
    </row>
    <row r="65" spans="1:15" ht="18.75" customHeight="1" x14ac:dyDescent="0.15">
      <c r="A65" s="485"/>
      <c r="B65" s="536"/>
      <c r="C65" s="3140" t="s">
        <v>827</v>
      </c>
      <c r="D65" s="3141"/>
      <c r="E65" s="3142"/>
      <c r="F65" s="410"/>
      <c r="G65" s="537"/>
      <c r="H65" s="538"/>
      <c r="I65" s="540"/>
      <c r="J65" s="540"/>
      <c r="K65" s="541"/>
      <c r="L65" s="542"/>
      <c r="M65" s="571"/>
      <c r="N65" s="544"/>
      <c r="O65" s="545"/>
    </row>
    <row r="66" spans="1:15" ht="18.75" customHeight="1" x14ac:dyDescent="0.15">
      <c r="A66" s="485"/>
      <c r="B66" s="536"/>
      <c r="C66" s="3143" t="s">
        <v>858</v>
      </c>
      <c r="D66" s="3144"/>
      <c r="E66" s="3145"/>
      <c r="F66" s="410"/>
      <c r="G66" s="537"/>
      <c r="H66" s="538"/>
      <c r="I66" s="539"/>
      <c r="J66" s="540"/>
      <c r="K66" s="541"/>
      <c r="L66" s="542"/>
      <c r="M66" s="571" t="str">
        <f t="shared" ref="M66:M110" si="10">IF(I66-K66=0,"",I66-K66)</f>
        <v/>
      </c>
      <c r="N66" s="544"/>
      <c r="O66" s="545"/>
    </row>
    <row r="67" spans="1:15" ht="18.75" customHeight="1" x14ac:dyDescent="0.15">
      <c r="A67" s="485"/>
      <c r="B67" s="536" t="s">
        <v>839</v>
      </c>
      <c r="C67" s="667"/>
      <c r="D67" s="1253"/>
      <c r="E67" s="653"/>
      <c r="F67" s="410"/>
      <c r="G67" s="537"/>
      <c r="H67" s="538"/>
      <c r="I67" s="539"/>
      <c r="J67" s="540">
        <f t="shared" ref="J67:J86" si="11">ROUNDDOWN(H67*I67,0)</f>
        <v>0</v>
      </c>
      <c r="K67" s="541"/>
      <c r="L67" s="542">
        <f t="shared" ref="L67:L86" si="12">ROUNDDOWN(H67*K67,0)</f>
        <v>0</v>
      </c>
      <c r="M67" s="571" t="str">
        <f t="shared" si="10"/>
        <v/>
      </c>
      <c r="N67" s="544">
        <f>J67-L67</f>
        <v>0</v>
      </c>
      <c r="O67" s="545"/>
    </row>
    <row r="68" spans="1:15" ht="18.75" customHeight="1" x14ac:dyDescent="0.15">
      <c r="A68" s="485"/>
      <c r="B68" s="536" t="s">
        <v>840</v>
      </c>
      <c r="C68" s="667"/>
      <c r="D68" s="652"/>
      <c r="E68" s="653"/>
      <c r="F68" s="410"/>
      <c r="G68" s="537"/>
      <c r="H68" s="538"/>
      <c r="I68" s="539"/>
      <c r="J68" s="540">
        <f t="shared" si="11"/>
        <v>0</v>
      </c>
      <c r="K68" s="541"/>
      <c r="L68" s="542">
        <f t="shared" si="12"/>
        <v>0</v>
      </c>
      <c r="M68" s="571" t="str">
        <f t="shared" si="10"/>
        <v/>
      </c>
      <c r="N68" s="544">
        <f t="shared" ref="N68:N116" si="13">J68-L68</f>
        <v>0</v>
      </c>
      <c r="O68" s="545"/>
    </row>
    <row r="69" spans="1:15" ht="18.75" customHeight="1" x14ac:dyDescent="0.15">
      <c r="A69" s="485"/>
      <c r="B69" s="536"/>
      <c r="C69" s="667"/>
      <c r="D69" s="652"/>
      <c r="E69" s="653"/>
      <c r="F69" s="410"/>
      <c r="G69" s="537"/>
      <c r="H69" s="538"/>
      <c r="I69" s="539"/>
      <c r="J69" s="540">
        <f t="shared" si="11"/>
        <v>0</v>
      </c>
      <c r="K69" s="541"/>
      <c r="L69" s="542">
        <f t="shared" si="12"/>
        <v>0</v>
      </c>
      <c r="M69" s="571" t="str">
        <f t="shared" si="10"/>
        <v/>
      </c>
      <c r="N69" s="544">
        <f t="shared" si="13"/>
        <v>0</v>
      </c>
      <c r="O69" s="545"/>
    </row>
    <row r="70" spans="1:15" ht="18.75" customHeight="1" x14ac:dyDescent="0.15">
      <c r="A70" s="485"/>
      <c r="B70" s="536"/>
      <c r="C70" s="667"/>
      <c r="D70" s="652"/>
      <c r="E70" s="653"/>
      <c r="F70" s="410"/>
      <c r="G70" s="537"/>
      <c r="H70" s="538"/>
      <c r="I70" s="539"/>
      <c r="J70" s="540">
        <f t="shared" si="11"/>
        <v>0</v>
      </c>
      <c r="K70" s="541"/>
      <c r="L70" s="542">
        <f t="shared" si="12"/>
        <v>0</v>
      </c>
      <c r="M70" s="571" t="str">
        <f t="shared" si="10"/>
        <v/>
      </c>
      <c r="N70" s="544">
        <f t="shared" si="13"/>
        <v>0</v>
      </c>
      <c r="O70" s="545"/>
    </row>
    <row r="71" spans="1:15" ht="18.75" customHeight="1" x14ac:dyDescent="0.15">
      <c r="A71" s="485"/>
      <c r="B71" s="536"/>
      <c r="C71" s="667"/>
      <c r="D71" s="652"/>
      <c r="E71" s="653"/>
      <c r="F71" s="410"/>
      <c r="G71" s="537"/>
      <c r="H71" s="538"/>
      <c r="I71" s="539"/>
      <c r="J71" s="540">
        <f t="shared" si="11"/>
        <v>0</v>
      </c>
      <c r="K71" s="541"/>
      <c r="L71" s="542">
        <f t="shared" si="12"/>
        <v>0</v>
      </c>
      <c r="M71" s="571" t="str">
        <f t="shared" si="10"/>
        <v/>
      </c>
      <c r="N71" s="544">
        <f t="shared" si="13"/>
        <v>0</v>
      </c>
      <c r="O71" s="545"/>
    </row>
    <row r="72" spans="1:15" ht="18.75" customHeight="1" x14ac:dyDescent="0.15">
      <c r="A72" s="485"/>
      <c r="B72" s="536"/>
      <c r="C72" s="667"/>
      <c r="D72" s="652"/>
      <c r="E72" s="653"/>
      <c r="F72" s="410"/>
      <c r="G72" s="537"/>
      <c r="H72" s="538"/>
      <c r="I72" s="539"/>
      <c r="J72" s="540">
        <f t="shared" si="11"/>
        <v>0</v>
      </c>
      <c r="K72" s="541"/>
      <c r="L72" s="542">
        <f t="shared" si="12"/>
        <v>0</v>
      </c>
      <c r="M72" s="571" t="str">
        <f t="shared" si="10"/>
        <v/>
      </c>
      <c r="N72" s="544">
        <f t="shared" si="13"/>
        <v>0</v>
      </c>
      <c r="O72" s="545"/>
    </row>
    <row r="73" spans="1:15" ht="18.75" customHeight="1" x14ac:dyDescent="0.15">
      <c r="A73" s="485"/>
      <c r="B73" s="536"/>
      <c r="C73" s="667"/>
      <c r="D73" s="652"/>
      <c r="E73" s="653"/>
      <c r="F73" s="410"/>
      <c r="G73" s="537"/>
      <c r="H73" s="538"/>
      <c r="I73" s="539"/>
      <c r="J73" s="540">
        <f t="shared" si="11"/>
        <v>0</v>
      </c>
      <c r="K73" s="541"/>
      <c r="L73" s="542">
        <f t="shared" si="12"/>
        <v>0</v>
      </c>
      <c r="M73" s="571" t="str">
        <f t="shared" si="10"/>
        <v/>
      </c>
      <c r="N73" s="544">
        <f t="shared" si="13"/>
        <v>0</v>
      </c>
      <c r="O73" s="545"/>
    </row>
    <row r="74" spans="1:15" ht="18.75" customHeight="1" x14ac:dyDescent="0.15">
      <c r="A74" s="485"/>
      <c r="B74" s="536"/>
      <c r="C74" s="667"/>
      <c r="D74" s="652"/>
      <c r="E74" s="653"/>
      <c r="F74" s="410"/>
      <c r="G74" s="537"/>
      <c r="H74" s="538"/>
      <c r="I74" s="539"/>
      <c r="J74" s="540">
        <f t="shared" si="11"/>
        <v>0</v>
      </c>
      <c r="K74" s="541"/>
      <c r="L74" s="542">
        <f t="shared" si="12"/>
        <v>0</v>
      </c>
      <c r="M74" s="571" t="str">
        <f t="shared" si="10"/>
        <v/>
      </c>
      <c r="N74" s="544">
        <f t="shared" si="13"/>
        <v>0</v>
      </c>
      <c r="O74" s="545"/>
    </row>
    <row r="75" spans="1:15" ht="18.75" customHeight="1" x14ac:dyDescent="0.15">
      <c r="A75" s="485"/>
      <c r="B75" s="536"/>
      <c r="C75" s="667"/>
      <c r="D75" s="652"/>
      <c r="E75" s="653"/>
      <c r="F75" s="410"/>
      <c r="G75" s="537"/>
      <c r="H75" s="538"/>
      <c r="I75" s="539"/>
      <c r="J75" s="540">
        <f t="shared" si="11"/>
        <v>0</v>
      </c>
      <c r="K75" s="541"/>
      <c r="L75" s="542">
        <f t="shared" si="12"/>
        <v>0</v>
      </c>
      <c r="M75" s="571" t="str">
        <f t="shared" si="10"/>
        <v/>
      </c>
      <c r="N75" s="544">
        <f t="shared" si="13"/>
        <v>0</v>
      </c>
      <c r="O75" s="545"/>
    </row>
    <row r="76" spans="1:15" ht="18.75" customHeight="1" x14ac:dyDescent="0.15">
      <c r="A76" s="485"/>
      <c r="B76" s="536"/>
      <c r="C76" s="667"/>
      <c r="D76" s="652"/>
      <c r="E76" s="653"/>
      <c r="F76" s="410"/>
      <c r="G76" s="537"/>
      <c r="H76" s="538"/>
      <c r="I76" s="539"/>
      <c r="J76" s="540">
        <f t="shared" si="11"/>
        <v>0</v>
      </c>
      <c r="K76" s="541"/>
      <c r="L76" s="542">
        <f t="shared" si="12"/>
        <v>0</v>
      </c>
      <c r="M76" s="571" t="str">
        <f t="shared" si="10"/>
        <v/>
      </c>
      <c r="N76" s="544">
        <f t="shared" si="13"/>
        <v>0</v>
      </c>
      <c r="O76" s="545"/>
    </row>
    <row r="77" spans="1:15" ht="18.75" customHeight="1" x14ac:dyDescent="0.15">
      <c r="A77" s="485"/>
      <c r="B77" s="536"/>
      <c r="C77" s="667"/>
      <c r="D77" s="652"/>
      <c r="E77" s="653"/>
      <c r="F77" s="410"/>
      <c r="G77" s="537"/>
      <c r="H77" s="538"/>
      <c r="I77" s="539"/>
      <c r="J77" s="540">
        <f t="shared" si="11"/>
        <v>0</v>
      </c>
      <c r="K77" s="541"/>
      <c r="L77" s="542">
        <f t="shared" si="12"/>
        <v>0</v>
      </c>
      <c r="M77" s="571" t="str">
        <f t="shared" si="10"/>
        <v/>
      </c>
      <c r="N77" s="544">
        <f>J77-L77</f>
        <v>0</v>
      </c>
      <c r="O77" s="545"/>
    </row>
    <row r="78" spans="1:15" ht="18.75" customHeight="1" x14ac:dyDescent="0.15">
      <c r="A78" s="485"/>
      <c r="B78" s="536"/>
      <c r="C78" s="667"/>
      <c r="D78" s="652"/>
      <c r="E78" s="653"/>
      <c r="F78" s="410"/>
      <c r="G78" s="537"/>
      <c r="H78" s="538"/>
      <c r="I78" s="539"/>
      <c r="J78" s="540">
        <f t="shared" si="11"/>
        <v>0</v>
      </c>
      <c r="K78" s="541"/>
      <c r="L78" s="542">
        <f t="shared" si="12"/>
        <v>0</v>
      </c>
      <c r="M78" s="571" t="str">
        <f t="shared" si="10"/>
        <v/>
      </c>
      <c r="N78" s="544">
        <f t="shared" ref="N78" si="14">J78-L78</f>
        <v>0</v>
      </c>
      <c r="O78" s="545"/>
    </row>
    <row r="79" spans="1:15" ht="18.75" customHeight="1" x14ac:dyDescent="0.15">
      <c r="A79" s="485"/>
      <c r="B79" s="536"/>
      <c r="C79" s="667"/>
      <c r="D79" s="652"/>
      <c r="E79" s="653"/>
      <c r="F79" s="410"/>
      <c r="G79" s="537"/>
      <c r="H79" s="538"/>
      <c r="I79" s="539"/>
      <c r="J79" s="540">
        <f t="shared" si="11"/>
        <v>0</v>
      </c>
      <c r="K79" s="541"/>
      <c r="L79" s="542">
        <f t="shared" si="12"/>
        <v>0</v>
      </c>
      <c r="M79" s="571" t="str">
        <f t="shared" si="10"/>
        <v/>
      </c>
      <c r="N79" s="544">
        <f t="shared" si="13"/>
        <v>0</v>
      </c>
      <c r="O79" s="545"/>
    </row>
    <row r="80" spans="1:15" ht="18.75" customHeight="1" x14ac:dyDescent="0.15">
      <c r="A80" s="485"/>
      <c r="B80" s="536"/>
      <c r="C80" s="667"/>
      <c r="D80" s="652"/>
      <c r="E80" s="653"/>
      <c r="F80" s="410"/>
      <c r="G80" s="537"/>
      <c r="H80" s="538"/>
      <c r="I80" s="539"/>
      <c r="J80" s="540">
        <f t="shared" si="11"/>
        <v>0</v>
      </c>
      <c r="K80" s="541"/>
      <c r="L80" s="542">
        <f t="shared" si="12"/>
        <v>0</v>
      </c>
      <c r="M80" s="571" t="str">
        <f t="shared" si="10"/>
        <v/>
      </c>
      <c r="N80" s="544">
        <f t="shared" si="13"/>
        <v>0</v>
      </c>
      <c r="O80" s="545"/>
    </row>
    <row r="81" spans="1:15" ht="18.75" customHeight="1" x14ac:dyDescent="0.15">
      <c r="A81" s="485"/>
      <c r="B81" s="536"/>
      <c r="C81" s="667"/>
      <c r="D81" s="652"/>
      <c r="E81" s="653"/>
      <c r="F81" s="410"/>
      <c r="G81" s="537"/>
      <c r="H81" s="538"/>
      <c r="I81" s="539"/>
      <c r="J81" s="540">
        <f t="shared" si="11"/>
        <v>0</v>
      </c>
      <c r="K81" s="541"/>
      <c r="L81" s="542">
        <f t="shared" si="12"/>
        <v>0</v>
      </c>
      <c r="M81" s="571" t="str">
        <f t="shared" si="10"/>
        <v/>
      </c>
      <c r="N81" s="544">
        <f t="shared" si="13"/>
        <v>0</v>
      </c>
      <c r="O81" s="545"/>
    </row>
    <row r="82" spans="1:15" ht="18.75" customHeight="1" x14ac:dyDescent="0.15">
      <c r="A82" s="485"/>
      <c r="B82" s="536"/>
      <c r="C82" s="667"/>
      <c r="D82" s="652"/>
      <c r="E82" s="653"/>
      <c r="F82" s="410"/>
      <c r="G82" s="537"/>
      <c r="H82" s="538"/>
      <c r="I82" s="539"/>
      <c r="J82" s="540">
        <f t="shared" si="11"/>
        <v>0</v>
      </c>
      <c r="K82" s="541"/>
      <c r="L82" s="542">
        <f t="shared" si="12"/>
        <v>0</v>
      </c>
      <c r="M82" s="571" t="str">
        <f t="shared" si="10"/>
        <v/>
      </c>
      <c r="N82" s="544">
        <f>J82-L82</f>
        <v>0</v>
      </c>
      <c r="O82" s="545"/>
    </row>
    <row r="83" spans="1:15" ht="18.75" customHeight="1" x14ac:dyDescent="0.15">
      <c r="A83" s="485"/>
      <c r="B83" s="536"/>
      <c r="C83" s="667"/>
      <c r="D83" s="652"/>
      <c r="E83" s="653"/>
      <c r="F83" s="410"/>
      <c r="G83" s="537"/>
      <c r="H83" s="538"/>
      <c r="I83" s="539"/>
      <c r="J83" s="540">
        <f t="shared" si="11"/>
        <v>0</v>
      </c>
      <c r="K83" s="541"/>
      <c r="L83" s="542">
        <f t="shared" si="12"/>
        <v>0</v>
      </c>
      <c r="M83" s="571" t="str">
        <f t="shared" si="10"/>
        <v/>
      </c>
      <c r="N83" s="544">
        <f t="shared" si="13"/>
        <v>0</v>
      </c>
      <c r="O83" s="545"/>
    </row>
    <row r="84" spans="1:15" ht="18.75" customHeight="1" x14ac:dyDescent="0.15">
      <c r="A84" s="485"/>
      <c r="B84" s="536"/>
      <c r="C84" s="667"/>
      <c r="D84" s="652"/>
      <c r="E84" s="653"/>
      <c r="F84" s="410"/>
      <c r="G84" s="537"/>
      <c r="H84" s="538"/>
      <c r="I84" s="539"/>
      <c r="J84" s="540">
        <f t="shared" si="11"/>
        <v>0</v>
      </c>
      <c r="K84" s="541"/>
      <c r="L84" s="542">
        <f t="shared" si="12"/>
        <v>0</v>
      </c>
      <c r="M84" s="571" t="str">
        <f t="shared" si="10"/>
        <v/>
      </c>
      <c r="N84" s="544">
        <f t="shared" si="13"/>
        <v>0</v>
      </c>
      <c r="O84" s="545"/>
    </row>
    <row r="85" spans="1:15" ht="18.75" customHeight="1" x14ac:dyDescent="0.15">
      <c r="A85" s="485"/>
      <c r="B85" s="536"/>
      <c r="C85" s="667"/>
      <c r="D85" s="652"/>
      <c r="E85" s="653"/>
      <c r="F85" s="410"/>
      <c r="G85" s="537"/>
      <c r="H85" s="538"/>
      <c r="I85" s="539"/>
      <c r="J85" s="540">
        <f t="shared" si="11"/>
        <v>0</v>
      </c>
      <c r="K85" s="541"/>
      <c r="L85" s="542">
        <f t="shared" si="12"/>
        <v>0</v>
      </c>
      <c r="M85" s="571" t="str">
        <f t="shared" si="10"/>
        <v/>
      </c>
      <c r="N85" s="544">
        <f t="shared" si="13"/>
        <v>0</v>
      </c>
      <c r="O85" s="545"/>
    </row>
    <row r="86" spans="1:15" ht="18.75" customHeight="1" thickBot="1" x14ac:dyDescent="0.2">
      <c r="A86" s="485"/>
      <c r="B86" s="655"/>
      <c r="C86" s="443"/>
      <c r="D86" s="444"/>
      <c r="E86" s="445"/>
      <c r="F86" s="446"/>
      <c r="G86" s="447"/>
      <c r="H86" s="448"/>
      <c r="I86" s="449"/>
      <c r="J86" s="639">
        <f t="shared" si="11"/>
        <v>0</v>
      </c>
      <c r="K86" s="450"/>
      <c r="L86" s="641">
        <f t="shared" si="12"/>
        <v>0</v>
      </c>
      <c r="M86" s="643" t="str">
        <f t="shared" si="10"/>
        <v/>
      </c>
      <c r="N86" s="451">
        <f t="shared" si="13"/>
        <v>0</v>
      </c>
      <c r="O86" s="501"/>
    </row>
    <row r="87" spans="1:15" ht="18.75" customHeight="1" x14ac:dyDescent="0.15">
      <c r="A87" s="485"/>
      <c r="B87" s="546"/>
      <c r="C87" s="442" t="s">
        <v>860</v>
      </c>
      <c r="D87" s="425" t="s">
        <v>909</v>
      </c>
      <c r="E87" s="426" t="s">
        <v>828</v>
      </c>
      <c r="F87" s="427"/>
      <c r="G87" s="649"/>
      <c r="H87" s="650"/>
      <c r="I87" s="551"/>
      <c r="J87" s="428">
        <f>SUMIFS(J67:J86,B67:B86,"設備")</f>
        <v>0</v>
      </c>
      <c r="K87" s="553"/>
      <c r="L87" s="429">
        <f>SUMIFS(L67:L86,B67:B86,"設備")</f>
        <v>0</v>
      </c>
      <c r="M87" s="651"/>
      <c r="N87" s="430">
        <f>J87-L87</f>
        <v>0</v>
      </c>
      <c r="O87" s="556"/>
    </row>
    <row r="88" spans="1:15" ht="18.75" customHeight="1" x14ac:dyDescent="0.15">
      <c r="A88" s="485"/>
      <c r="B88" s="536"/>
      <c r="C88" s="437" t="s">
        <v>860</v>
      </c>
      <c r="D88" s="654" t="s">
        <v>911</v>
      </c>
      <c r="E88" s="576" t="s">
        <v>828</v>
      </c>
      <c r="F88" s="409"/>
      <c r="G88" s="567"/>
      <c r="H88" s="568"/>
      <c r="I88" s="540"/>
      <c r="J88" s="569">
        <f>SUMIFS(J67:J86,B67:B86,"工事")</f>
        <v>0</v>
      </c>
      <c r="K88" s="542"/>
      <c r="L88" s="570">
        <f>SUMIFS(L67:L86,B67:B86,"工事")</f>
        <v>0</v>
      </c>
      <c r="M88" s="571"/>
      <c r="N88" s="572">
        <f>J88-L88</f>
        <v>0</v>
      </c>
      <c r="O88" s="545"/>
    </row>
    <row r="89" spans="1:15" ht="18.75" customHeight="1" thickBot="1" x14ac:dyDescent="0.2">
      <c r="A89" s="485"/>
      <c r="B89" s="655"/>
      <c r="C89" s="634"/>
      <c r="D89" s="438" t="s">
        <v>860</v>
      </c>
      <c r="E89" s="656" t="s">
        <v>856</v>
      </c>
      <c r="F89" s="436"/>
      <c r="G89" s="637"/>
      <c r="H89" s="638"/>
      <c r="I89" s="639"/>
      <c r="J89" s="640">
        <f>J87+J88</f>
        <v>0</v>
      </c>
      <c r="K89" s="641"/>
      <c r="L89" s="642">
        <f>L87+L88</f>
        <v>0</v>
      </c>
      <c r="M89" s="643"/>
      <c r="N89" s="644">
        <f>J89-L89</f>
        <v>0</v>
      </c>
      <c r="O89" s="501"/>
    </row>
    <row r="90" spans="1:15" ht="18.75" customHeight="1" x14ac:dyDescent="0.15">
      <c r="A90" s="485"/>
      <c r="B90" s="536"/>
      <c r="C90" s="3146" t="s">
        <v>859</v>
      </c>
      <c r="D90" s="3147"/>
      <c r="E90" s="3148"/>
      <c r="F90" s="410"/>
      <c r="G90" s="537"/>
      <c r="H90" s="538"/>
      <c r="I90" s="539"/>
      <c r="J90" s="551"/>
      <c r="K90" s="657"/>
      <c r="L90" s="629"/>
      <c r="M90" s="651" t="str">
        <f t="shared" si="10"/>
        <v/>
      </c>
      <c r="N90" s="555"/>
      <c r="O90" s="545"/>
    </row>
    <row r="91" spans="1:15" ht="18.75" customHeight="1" x14ac:dyDescent="0.15">
      <c r="A91" s="485"/>
      <c r="B91" s="536"/>
      <c r="C91" s="667"/>
      <c r="D91" s="652"/>
      <c r="E91" s="653"/>
      <c r="F91" s="410"/>
      <c r="G91" s="537"/>
      <c r="H91" s="538"/>
      <c r="I91" s="539"/>
      <c r="J91" s="540">
        <f t="shared" ref="J91:J110" si="15">ROUNDDOWN(H91*I91,0)</f>
        <v>0</v>
      </c>
      <c r="K91" s="541"/>
      <c r="L91" s="542">
        <f t="shared" ref="L91:L110" si="16">ROUNDDOWN(H91*K91,0)</f>
        <v>0</v>
      </c>
      <c r="M91" s="571" t="str">
        <f t="shared" si="10"/>
        <v/>
      </c>
      <c r="N91" s="544">
        <f t="shared" ref="N91" si="17">J91-L91</f>
        <v>0</v>
      </c>
      <c r="O91" s="545"/>
    </row>
    <row r="92" spans="1:15" ht="18.75" customHeight="1" x14ac:dyDescent="0.15">
      <c r="A92" s="485"/>
      <c r="B92" s="536"/>
      <c r="C92" s="667"/>
      <c r="D92" s="652"/>
      <c r="E92" s="653"/>
      <c r="F92" s="410"/>
      <c r="G92" s="537"/>
      <c r="H92" s="538"/>
      <c r="I92" s="539"/>
      <c r="J92" s="540">
        <f t="shared" si="15"/>
        <v>0</v>
      </c>
      <c r="K92" s="541"/>
      <c r="L92" s="542">
        <f t="shared" si="16"/>
        <v>0</v>
      </c>
      <c r="M92" s="571" t="str">
        <f t="shared" si="10"/>
        <v/>
      </c>
      <c r="N92" s="544">
        <f>J92-L92</f>
        <v>0</v>
      </c>
      <c r="O92" s="545"/>
    </row>
    <row r="93" spans="1:15" ht="18.75" customHeight="1" x14ac:dyDescent="0.15">
      <c r="A93" s="485"/>
      <c r="B93" s="536"/>
      <c r="C93" s="667"/>
      <c r="D93" s="652"/>
      <c r="E93" s="653"/>
      <c r="F93" s="410"/>
      <c r="G93" s="537"/>
      <c r="H93" s="538"/>
      <c r="I93" s="539"/>
      <c r="J93" s="540">
        <f t="shared" si="15"/>
        <v>0</v>
      </c>
      <c r="K93" s="541"/>
      <c r="L93" s="542">
        <f t="shared" si="16"/>
        <v>0</v>
      </c>
      <c r="M93" s="571" t="str">
        <f t="shared" si="10"/>
        <v/>
      </c>
      <c r="N93" s="544">
        <f t="shared" si="13"/>
        <v>0</v>
      </c>
      <c r="O93" s="545"/>
    </row>
    <row r="94" spans="1:15" ht="18.75" customHeight="1" x14ac:dyDescent="0.15">
      <c r="A94" s="485"/>
      <c r="B94" s="536"/>
      <c r="C94" s="667"/>
      <c r="D94" s="652"/>
      <c r="E94" s="653"/>
      <c r="F94" s="410"/>
      <c r="G94" s="537"/>
      <c r="H94" s="538"/>
      <c r="I94" s="539"/>
      <c r="J94" s="540">
        <f t="shared" si="15"/>
        <v>0</v>
      </c>
      <c r="K94" s="541"/>
      <c r="L94" s="542">
        <f t="shared" si="16"/>
        <v>0</v>
      </c>
      <c r="M94" s="571" t="str">
        <f t="shared" si="10"/>
        <v/>
      </c>
      <c r="N94" s="544">
        <f t="shared" si="13"/>
        <v>0</v>
      </c>
      <c r="O94" s="545"/>
    </row>
    <row r="95" spans="1:15" ht="18.75" customHeight="1" x14ac:dyDescent="0.15">
      <c r="A95" s="485"/>
      <c r="B95" s="536"/>
      <c r="C95" s="667"/>
      <c r="D95" s="652"/>
      <c r="E95" s="653"/>
      <c r="F95" s="410"/>
      <c r="G95" s="537"/>
      <c r="H95" s="538"/>
      <c r="I95" s="539"/>
      <c r="J95" s="540">
        <f t="shared" si="15"/>
        <v>0</v>
      </c>
      <c r="K95" s="541"/>
      <c r="L95" s="542">
        <f t="shared" si="16"/>
        <v>0</v>
      </c>
      <c r="M95" s="571" t="str">
        <f t="shared" si="10"/>
        <v/>
      </c>
      <c r="N95" s="544">
        <f t="shared" si="13"/>
        <v>0</v>
      </c>
      <c r="O95" s="545"/>
    </row>
    <row r="96" spans="1:15" ht="18.75" customHeight="1" x14ac:dyDescent="0.15">
      <c r="A96" s="485"/>
      <c r="B96" s="536"/>
      <c r="C96" s="667"/>
      <c r="D96" s="652"/>
      <c r="E96" s="653"/>
      <c r="F96" s="410"/>
      <c r="G96" s="537"/>
      <c r="H96" s="538"/>
      <c r="I96" s="539"/>
      <c r="J96" s="540">
        <f t="shared" si="15"/>
        <v>0</v>
      </c>
      <c r="K96" s="541"/>
      <c r="L96" s="542">
        <f t="shared" si="16"/>
        <v>0</v>
      </c>
      <c r="M96" s="571" t="str">
        <f t="shared" si="10"/>
        <v/>
      </c>
      <c r="N96" s="544">
        <f t="shared" si="13"/>
        <v>0</v>
      </c>
      <c r="O96" s="545"/>
    </row>
    <row r="97" spans="1:15" ht="18.75" customHeight="1" x14ac:dyDescent="0.15">
      <c r="A97" s="485"/>
      <c r="B97" s="536"/>
      <c r="C97" s="667"/>
      <c r="D97" s="652"/>
      <c r="E97" s="653"/>
      <c r="F97" s="410"/>
      <c r="G97" s="537"/>
      <c r="H97" s="538"/>
      <c r="I97" s="539"/>
      <c r="J97" s="540">
        <f t="shared" si="15"/>
        <v>0</v>
      </c>
      <c r="K97" s="541"/>
      <c r="L97" s="542">
        <f t="shared" si="16"/>
        <v>0</v>
      </c>
      <c r="M97" s="571" t="str">
        <f t="shared" si="10"/>
        <v/>
      </c>
      <c r="N97" s="544">
        <f t="shared" si="13"/>
        <v>0</v>
      </c>
      <c r="O97" s="545"/>
    </row>
    <row r="98" spans="1:15" ht="18.75" customHeight="1" x14ac:dyDescent="0.15">
      <c r="A98" s="485"/>
      <c r="B98" s="536"/>
      <c r="C98" s="667"/>
      <c r="D98" s="652"/>
      <c r="E98" s="653"/>
      <c r="F98" s="410"/>
      <c r="G98" s="537"/>
      <c r="H98" s="538"/>
      <c r="I98" s="539"/>
      <c r="J98" s="540">
        <f t="shared" si="15"/>
        <v>0</v>
      </c>
      <c r="K98" s="541"/>
      <c r="L98" s="542">
        <f t="shared" si="16"/>
        <v>0</v>
      </c>
      <c r="M98" s="571" t="str">
        <f t="shared" si="10"/>
        <v/>
      </c>
      <c r="N98" s="544">
        <f t="shared" si="13"/>
        <v>0</v>
      </c>
      <c r="O98" s="545"/>
    </row>
    <row r="99" spans="1:15" ht="18.75" customHeight="1" x14ac:dyDescent="0.15">
      <c r="A99" s="485"/>
      <c r="B99" s="536"/>
      <c r="C99" s="667"/>
      <c r="D99" s="652"/>
      <c r="E99" s="653"/>
      <c r="F99" s="410"/>
      <c r="G99" s="537"/>
      <c r="H99" s="538"/>
      <c r="I99" s="539"/>
      <c r="J99" s="540">
        <f t="shared" si="15"/>
        <v>0</v>
      </c>
      <c r="K99" s="541"/>
      <c r="L99" s="542">
        <f t="shared" si="16"/>
        <v>0</v>
      </c>
      <c r="M99" s="571" t="str">
        <f t="shared" si="10"/>
        <v/>
      </c>
      <c r="N99" s="544">
        <f t="shared" si="13"/>
        <v>0</v>
      </c>
      <c r="O99" s="545"/>
    </row>
    <row r="100" spans="1:15" ht="18.75" customHeight="1" x14ac:dyDescent="0.15">
      <c r="A100" s="485"/>
      <c r="B100" s="536"/>
      <c r="C100" s="667"/>
      <c r="D100" s="652"/>
      <c r="E100" s="653"/>
      <c r="F100" s="410"/>
      <c r="G100" s="537"/>
      <c r="H100" s="538"/>
      <c r="I100" s="539"/>
      <c r="J100" s="540">
        <f t="shared" si="15"/>
        <v>0</v>
      </c>
      <c r="K100" s="541"/>
      <c r="L100" s="542">
        <f t="shared" si="16"/>
        <v>0</v>
      </c>
      <c r="M100" s="571" t="str">
        <f t="shared" si="10"/>
        <v/>
      </c>
      <c r="N100" s="544">
        <f t="shared" si="13"/>
        <v>0</v>
      </c>
      <c r="O100" s="545"/>
    </row>
    <row r="101" spans="1:15" ht="18.75" customHeight="1" x14ac:dyDescent="0.15">
      <c r="A101" s="485"/>
      <c r="B101" s="536"/>
      <c r="C101" s="667"/>
      <c r="D101" s="652"/>
      <c r="E101" s="653"/>
      <c r="F101" s="410"/>
      <c r="G101" s="537"/>
      <c r="H101" s="538"/>
      <c r="I101" s="539"/>
      <c r="J101" s="540">
        <f t="shared" si="15"/>
        <v>0</v>
      </c>
      <c r="K101" s="541"/>
      <c r="L101" s="542">
        <f t="shared" si="16"/>
        <v>0</v>
      </c>
      <c r="M101" s="571" t="str">
        <f t="shared" si="10"/>
        <v/>
      </c>
      <c r="N101" s="544">
        <f t="shared" si="13"/>
        <v>0</v>
      </c>
      <c r="O101" s="545"/>
    </row>
    <row r="102" spans="1:15" ht="18.75" customHeight="1" x14ac:dyDescent="0.15">
      <c r="A102" s="485"/>
      <c r="B102" s="536"/>
      <c r="C102" s="667"/>
      <c r="D102" s="652"/>
      <c r="E102" s="653"/>
      <c r="F102" s="410"/>
      <c r="G102" s="537"/>
      <c r="H102" s="538"/>
      <c r="I102" s="539"/>
      <c r="J102" s="540">
        <f t="shared" si="15"/>
        <v>0</v>
      </c>
      <c r="K102" s="541"/>
      <c r="L102" s="542">
        <f t="shared" si="16"/>
        <v>0</v>
      </c>
      <c r="M102" s="571" t="str">
        <f t="shared" si="10"/>
        <v/>
      </c>
      <c r="N102" s="544">
        <f t="shared" si="13"/>
        <v>0</v>
      </c>
      <c r="O102" s="545"/>
    </row>
    <row r="103" spans="1:15" ht="18.75" customHeight="1" x14ac:dyDescent="0.15">
      <c r="A103" s="485"/>
      <c r="B103" s="536"/>
      <c r="C103" s="667"/>
      <c r="D103" s="652"/>
      <c r="E103" s="653"/>
      <c r="F103" s="410"/>
      <c r="G103" s="537"/>
      <c r="H103" s="538"/>
      <c r="I103" s="539"/>
      <c r="J103" s="540">
        <f t="shared" si="15"/>
        <v>0</v>
      </c>
      <c r="K103" s="541"/>
      <c r="L103" s="542">
        <f t="shared" si="16"/>
        <v>0</v>
      </c>
      <c r="M103" s="571" t="str">
        <f t="shared" si="10"/>
        <v/>
      </c>
      <c r="N103" s="544">
        <f>J103-L103</f>
        <v>0</v>
      </c>
      <c r="O103" s="545"/>
    </row>
    <row r="104" spans="1:15" ht="18.75" customHeight="1" x14ac:dyDescent="0.15">
      <c r="A104" s="485"/>
      <c r="B104" s="536"/>
      <c r="C104" s="667"/>
      <c r="D104" s="652"/>
      <c r="E104" s="653"/>
      <c r="F104" s="410"/>
      <c r="G104" s="537"/>
      <c r="H104" s="538"/>
      <c r="I104" s="539"/>
      <c r="J104" s="540">
        <f t="shared" si="15"/>
        <v>0</v>
      </c>
      <c r="K104" s="541"/>
      <c r="L104" s="542">
        <f t="shared" si="16"/>
        <v>0</v>
      </c>
      <c r="M104" s="571" t="str">
        <f t="shared" si="10"/>
        <v/>
      </c>
      <c r="N104" s="544">
        <f t="shared" ref="N104" si="18">J104-L104</f>
        <v>0</v>
      </c>
      <c r="O104" s="545"/>
    </row>
    <row r="105" spans="1:15" ht="18.75" customHeight="1" x14ac:dyDescent="0.15">
      <c r="A105" s="485"/>
      <c r="B105" s="536"/>
      <c r="C105" s="667"/>
      <c r="D105" s="652"/>
      <c r="E105" s="653"/>
      <c r="F105" s="410"/>
      <c r="G105" s="537"/>
      <c r="H105" s="538"/>
      <c r="I105" s="539"/>
      <c r="J105" s="540">
        <f t="shared" si="15"/>
        <v>0</v>
      </c>
      <c r="K105" s="541"/>
      <c r="L105" s="542">
        <f t="shared" si="16"/>
        <v>0</v>
      </c>
      <c r="M105" s="571" t="str">
        <f t="shared" si="10"/>
        <v/>
      </c>
      <c r="N105" s="544">
        <f>J105-L105</f>
        <v>0</v>
      </c>
      <c r="O105" s="545"/>
    </row>
    <row r="106" spans="1:15" ht="18.75" customHeight="1" x14ac:dyDescent="0.15">
      <c r="A106" s="485"/>
      <c r="B106" s="536"/>
      <c r="C106" s="667"/>
      <c r="D106" s="652"/>
      <c r="E106" s="653"/>
      <c r="F106" s="410"/>
      <c r="G106" s="537"/>
      <c r="H106" s="538"/>
      <c r="I106" s="539"/>
      <c r="J106" s="540">
        <f t="shared" si="15"/>
        <v>0</v>
      </c>
      <c r="K106" s="541"/>
      <c r="L106" s="542">
        <f t="shared" si="16"/>
        <v>0</v>
      </c>
      <c r="M106" s="571" t="str">
        <f t="shared" si="10"/>
        <v/>
      </c>
      <c r="N106" s="544">
        <f t="shared" si="13"/>
        <v>0</v>
      </c>
      <c r="O106" s="545"/>
    </row>
    <row r="107" spans="1:15" ht="18.75" customHeight="1" x14ac:dyDescent="0.15">
      <c r="A107" s="485"/>
      <c r="B107" s="536"/>
      <c r="C107" s="667"/>
      <c r="D107" s="652"/>
      <c r="E107" s="653"/>
      <c r="F107" s="410"/>
      <c r="G107" s="537"/>
      <c r="H107" s="538"/>
      <c r="I107" s="539"/>
      <c r="J107" s="540">
        <f t="shared" si="15"/>
        <v>0</v>
      </c>
      <c r="K107" s="541"/>
      <c r="L107" s="542">
        <f t="shared" si="16"/>
        <v>0</v>
      </c>
      <c r="M107" s="571" t="str">
        <f t="shared" si="10"/>
        <v/>
      </c>
      <c r="N107" s="544">
        <f t="shared" si="13"/>
        <v>0</v>
      </c>
      <c r="O107" s="545"/>
    </row>
    <row r="108" spans="1:15" ht="18.75" customHeight="1" x14ac:dyDescent="0.15">
      <c r="A108" s="485"/>
      <c r="B108" s="536"/>
      <c r="C108" s="667"/>
      <c r="D108" s="652"/>
      <c r="E108" s="653"/>
      <c r="F108" s="410"/>
      <c r="G108" s="537"/>
      <c r="H108" s="538"/>
      <c r="I108" s="539"/>
      <c r="J108" s="540">
        <f t="shared" si="15"/>
        <v>0</v>
      </c>
      <c r="K108" s="541"/>
      <c r="L108" s="542">
        <f t="shared" si="16"/>
        <v>0</v>
      </c>
      <c r="M108" s="571" t="str">
        <f t="shared" si="10"/>
        <v/>
      </c>
      <c r="N108" s="544">
        <f t="shared" si="13"/>
        <v>0</v>
      </c>
      <c r="O108" s="545"/>
    </row>
    <row r="109" spans="1:15" ht="18.75" customHeight="1" x14ac:dyDescent="0.15">
      <c r="A109" s="485"/>
      <c r="B109" s="536"/>
      <c r="C109" s="667"/>
      <c r="D109" s="652"/>
      <c r="E109" s="653"/>
      <c r="F109" s="410"/>
      <c r="G109" s="537"/>
      <c r="H109" s="538"/>
      <c r="I109" s="539"/>
      <c r="J109" s="540">
        <f t="shared" si="15"/>
        <v>0</v>
      </c>
      <c r="K109" s="541"/>
      <c r="L109" s="542">
        <f t="shared" si="16"/>
        <v>0</v>
      </c>
      <c r="M109" s="571" t="str">
        <f t="shared" si="10"/>
        <v/>
      </c>
      <c r="N109" s="544">
        <f>J109-L109</f>
        <v>0</v>
      </c>
      <c r="O109" s="545"/>
    </row>
    <row r="110" spans="1:15" ht="18.75" customHeight="1" thickBot="1" x14ac:dyDescent="0.2">
      <c r="A110" s="485"/>
      <c r="B110" s="655"/>
      <c r="C110" s="443"/>
      <c r="D110" s="444"/>
      <c r="E110" s="445"/>
      <c r="F110" s="446"/>
      <c r="G110" s="447"/>
      <c r="H110" s="448"/>
      <c r="I110" s="449"/>
      <c r="J110" s="639">
        <f t="shared" si="15"/>
        <v>0</v>
      </c>
      <c r="K110" s="450"/>
      <c r="L110" s="641">
        <f t="shared" si="16"/>
        <v>0</v>
      </c>
      <c r="M110" s="643" t="str">
        <f t="shared" si="10"/>
        <v/>
      </c>
      <c r="N110" s="451">
        <f t="shared" si="13"/>
        <v>0</v>
      </c>
      <c r="O110" s="501"/>
    </row>
    <row r="111" spans="1:15" ht="18.75" customHeight="1" x14ac:dyDescent="0.15">
      <c r="A111" s="485"/>
      <c r="B111" s="546"/>
      <c r="C111" s="442" t="s">
        <v>857</v>
      </c>
      <c r="D111" s="425" t="s">
        <v>909</v>
      </c>
      <c r="E111" s="426" t="s">
        <v>828</v>
      </c>
      <c r="F111" s="427"/>
      <c r="G111" s="649"/>
      <c r="H111" s="650"/>
      <c r="I111" s="551"/>
      <c r="J111" s="428">
        <f>SUMIFS(J91:J110,B91:B110,"設備")</f>
        <v>0</v>
      </c>
      <c r="K111" s="553"/>
      <c r="L111" s="429">
        <f>SUMIFS(L91:L110,B91:B110,"設備")</f>
        <v>0</v>
      </c>
      <c r="M111" s="651"/>
      <c r="N111" s="430">
        <f t="shared" si="13"/>
        <v>0</v>
      </c>
      <c r="O111" s="556"/>
    </row>
    <row r="112" spans="1:15" ht="18.75" customHeight="1" x14ac:dyDescent="0.15">
      <c r="A112" s="485"/>
      <c r="B112" s="536"/>
      <c r="C112" s="437" t="s">
        <v>857</v>
      </c>
      <c r="D112" s="654" t="s">
        <v>911</v>
      </c>
      <c r="E112" s="576" t="s">
        <v>828</v>
      </c>
      <c r="F112" s="409"/>
      <c r="G112" s="567"/>
      <c r="H112" s="568"/>
      <c r="I112" s="540"/>
      <c r="J112" s="569">
        <f>SUMIFS(J91:J110,B91:B110,"工事")</f>
        <v>0</v>
      </c>
      <c r="K112" s="542"/>
      <c r="L112" s="570">
        <f>SUMIFS(L91:L110,B91:B110,"工事")</f>
        <v>0</v>
      </c>
      <c r="M112" s="571"/>
      <c r="N112" s="572">
        <f t="shared" si="13"/>
        <v>0</v>
      </c>
      <c r="O112" s="545"/>
    </row>
    <row r="113" spans="1:15" ht="18.75" customHeight="1" thickBot="1" x14ac:dyDescent="0.2">
      <c r="A113" s="485"/>
      <c r="B113" s="431"/>
      <c r="C113" s="452"/>
      <c r="D113" s="453" t="s">
        <v>857</v>
      </c>
      <c r="E113" s="454" t="s">
        <v>856</v>
      </c>
      <c r="F113" s="455"/>
      <c r="G113" s="456"/>
      <c r="H113" s="457"/>
      <c r="I113" s="432"/>
      <c r="J113" s="439">
        <f>J111+J112</f>
        <v>0</v>
      </c>
      <c r="K113" s="433"/>
      <c r="L113" s="440">
        <f>L111+L112</f>
        <v>0</v>
      </c>
      <c r="M113" s="434"/>
      <c r="N113" s="441">
        <f t="shared" si="13"/>
        <v>0</v>
      </c>
      <c r="O113" s="435"/>
    </row>
    <row r="114" spans="1:15" ht="18.75" customHeight="1" thickTop="1" x14ac:dyDescent="0.15">
      <c r="A114" s="485"/>
      <c r="B114" s="546"/>
      <c r="C114" s="424" t="s">
        <v>721</v>
      </c>
      <c r="D114" s="425" t="s">
        <v>823</v>
      </c>
      <c r="E114" s="426" t="s">
        <v>825</v>
      </c>
      <c r="F114" s="427"/>
      <c r="G114" s="649"/>
      <c r="H114" s="650"/>
      <c r="I114" s="551"/>
      <c r="J114" s="428">
        <f>SUMIFS(J67:J113,D67:D113,"設備費1")</f>
        <v>0</v>
      </c>
      <c r="K114" s="553"/>
      <c r="L114" s="429">
        <f>SUMIFS(L67:L113,D67:D113,"設備費1")</f>
        <v>0</v>
      </c>
      <c r="M114" s="651"/>
      <c r="N114" s="430">
        <f t="shared" si="13"/>
        <v>0</v>
      </c>
      <c r="O114" s="556"/>
    </row>
    <row r="115" spans="1:15" ht="18.75" customHeight="1" x14ac:dyDescent="0.15">
      <c r="A115" s="485"/>
      <c r="B115" s="536"/>
      <c r="C115" s="574" t="s">
        <v>721</v>
      </c>
      <c r="D115" s="654" t="s">
        <v>829</v>
      </c>
      <c r="E115" s="576" t="s">
        <v>825</v>
      </c>
      <c r="F115" s="409"/>
      <c r="G115" s="567"/>
      <c r="H115" s="568"/>
      <c r="I115" s="540"/>
      <c r="J115" s="569">
        <f>SUMIFS(J67:J113,D67:D113,"工事費1")</f>
        <v>0</v>
      </c>
      <c r="K115" s="542"/>
      <c r="L115" s="570">
        <f>SUMIFS(L67:L113,D67:D113,"工事費1")</f>
        <v>0</v>
      </c>
      <c r="M115" s="571"/>
      <c r="N115" s="572">
        <f t="shared" si="13"/>
        <v>0</v>
      </c>
      <c r="O115" s="545"/>
    </row>
    <row r="116" spans="1:15" ht="18.75" customHeight="1" thickBot="1" x14ac:dyDescent="0.2">
      <c r="A116" s="485"/>
      <c r="B116" s="431"/>
      <c r="C116" s="452"/>
      <c r="D116" s="459" t="s">
        <v>830</v>
      </c>
      <c r="E116" s="454" t="s">
        <v>825</v>
      </c>
      <c r="F116" s="455"/>
      <c r="G116" s="456"/>
      <c r="H116" s="457"/>
      <c r="I116" s="432"/>
      <c r="J116" s="439">
        <f>J114+J115</f>
        <v>0</v>
      </c>
      <c r="K116" s="433"/>
      <c r="L116" s="440">
        <f>L114+L115</f>
        <v>0</v>
      </c>
      <c r="M116" s="434"/>
      <c r="N116" s="441">
        <f t="shared" si="13"/>
        <v>0</v>
      </c>
      <c r="O116" s="435"/>
    </row>
    <row r="117" spans="1:15" ht="18.75" customHeight="1" thickTop="1" x14ac:dyDescent="0.15">
      <c r="A117" s="485"/>
      <c r="B117" s="536"/>
      <c r="C117" s="3140" t="s">
        <v>832</v>
      </c>
      <c r="D117" s="3141"/>
      <c r="E117" s="3142"/>
      <c r="F117" s="410"/>
      <c r="G117" s="537"/>
      <c r="H117" s="538"/>
      <c r="I117" s="540"/>
      <c r="J117" s="540"/>
      <c r="K117" s="541"/>
      <c r="L117" s="542"/>
      <c r="M117" s="571"/>
      <c r="N117" s="544"/>
      <c r="O117" s="545"/>
    </row>
    <row r="118" spans="1:15" ht="18.75" customHeight="1" x14ac:dyDescent="0.15">
      <c r="A118" s="485"/>
      <c r="B118" s="536"/>
      <c r="C118" s="3143" t="s">
        <v>867</v>
      </c>
      <c r="D118" s="3144"/>
      <c r="E118" s="3145"/>
      <c r="F118" s="410"/>
      <c r="G118" s="537"/>
      <c r="H118" s="538"/>
      <c r="I118" s="539"/>
      <c r="J118" s="540"/>
      <c r="K118" s="541"/>
      <c r="L118" s="542"/>
      <c r="M118" s="571" t="str">
        <f t="shared" ref="M118:M138" si="19">IF(I118-K118=0,"",I118-K118)</f>
        <v/>
      </c>
      <c r="N118" s="544"/>
      <c r="O118" s="545"/>
    </row>
    <row r="119" spans="1:15" ht="18.75" customHeight="1" x14ac:dyDescent="0.15">
      <c r="A119" s="485"/>
      <c r="B119" s="536"/>
      <c r="C119" s="667"/>
      <c r="D119" s="1253"/>
      <c r="E119" s="653"/>
      <c r="F119" s="410"/>
      <c r="G119" s="537"/>
      <c r="H119" s="538"/>
      <c r="I119" s="539"/>
      <c r="J119" s="540">
        <f t="shared" ref="J119:J138" si="20">ROUNDDOWN(H119*I119,0)</f>
        <v>0</v>
      </c>
      <c r="K119" s="541"/>
      <c r="L119" s="542">
        <f t="shared" ref="L119:L138" si="21">ROUNDDOWN(H119*K119,0)</f>
        <v>0</v>
      </c>
      <c r="M119" s="571" t="str">
        <f t="shared" si="19"/>
        <v/>
      </c>
      <c r="N119" s="544">
        <f>J119-L119</f>
        <v>0</v>
      </c>
      <c r="O119" s="545"/>
    </row>
    <row r="120" spans="1:15" ht="18.75" customHeight="1" x14ac:dyDescent="0.15">
      <c r="A120" s="485"/>
      <c r="B120" s="536"/>
      <c r="C120" s="667"/>
      <c r="D120" s="652"/>
      <c r="E120" s="653"/>
      <c r="F120" s="410"/>
      <c r="G120" s="537"/>
      <c r="H120" s="538"/>
      <c r="I120" s="539"/>
      <c r="J120" s="540">
        <f t="shared" si="20"/>
        <v>0</v>
      </c>
      <c r="K120" s="541"/>
      <c r="L120" s="542">
        <f t="shared" si="21"/>
        <v>0</v>
      </c>
      <c r="M120" s="571" t="str">
        <f t="shared" si="19"/>
        <v/>
      </c>
      <c r="N120" s="544">
        <f t="shared" ref="N120:N133" si="22">J120-L120</f>
        <v>0</v>
      </c>
      <c r="O120" s="545"/>
    </row>
    <row r="121" spans="1:15" ht="18.75" customHeight="1" x14ac:dyDescent="0.15">
      <c r="A121" s="485"/>
      <c r="B121" s="536"/>
      <c r="C121" s="667"/>
      <c r="D121" s="652"/>
      <c r="E121" s="653"/>
      <c r="F121" s="410"/>
      <c r="G121" s="537"/>
      <c r="H121" s="538"/>
      <c r="I121" s="539"/>
      <c r="J121" s="540">
        <f t="shared" si="20"/>
        <v>0</v>
      </c>
      <c r="K121" s="541"/>
      <c r="L121" s="542">
        <f t="shared" si="21"/>
        <v>0</v>
      </c>
      <c r="M121" s="571" t="str">
        <f t="shared" si="19"/>
        <v/>
      </c>
      <c r="N121" s="544">
        <f t="shared" si="22"/>
        <v>0</v>
      </c>
      <c r="O121" s="545"/>
    </row>
    <row r="122" spans="1:15" ht="18.75" customHeight="1" x14ac:dyDescent="0.15">
      <c r="A122" s="485"/>
      <c r="B122" s="536"/>
      <c r="C122" s="667"/>
      <c r="D122" s="652"/>
      <c r="E122" s="653"/>
      <c r="F122" s="410"/>
      <c r="G122" s="537"/>
      <c r="H122" s="538"/>
      <c r="I122" s="539"/>
      <c r="J122" s="540">
        <f t="shared" si="20"/>
        <v>0</v>
      </c>
      <c r="K122" s="541"/>
      <c r="L122" s="542">
        <f t="shared" si="21"/>
        <v>0</v>
      </c>
      <c r="M122" s="571" t="str">
        <f t="shared" si="19"/>
        <v/>
      </c>
      <c r="N122" s="544">
        <f t="shared" si="22"/>
        <v>0</v>
      </c>
      <c r="O122" s="545"/>
    </row>
    <row r="123" spans="1:15" ht="18.75" customHeight="1" x14ac:dyDescent="0.15">
      <c r="A123" s="485"/>
      <c r="B123" s="536"/>
      <c r="C123" s="667"/>
      <c r="D123" s="652"/>
      <c r="E123" s="653"/>
      <c r="F123" s="410"/>
      <c r="G123" s="537"/>
      <c r="H123" s="538"/>
      <c r="I123" s="539"/>
      <c r="J123" s="540">
        <f t="shared" si="20"/>
        <v>0</v>
      </c>
      <c r="K123" s="541"/>
      <c r="L123" s="542">
        <f t="shared" si="21"/>
        <v>0</v>
      </c>
      <c r="M123" s="571" t="str">
        <f t="shared" si="19"/>
        <v/>
      </c>
      <c r="N123" s="544">
        <f t="shared" si="22"/>
        <v>0</v>
      </c>
      <c r="O123" s="545"/>
    </row>
    <row r="124" spans="1:15" ht="18.75" customHeight="1" x14ac:dyDescent="0.15">
      <c r="A124" s="485"/>
      <c r="B124" s="536"/>
      <c r="C124" s="667"/>
      <c r="D124" s="652"/>
      <c r="E124" s="653"/>
      <c r="F124" s="410"/>
      <c r="G124" s="537"/>
      <c r="H124" s="538"/>
      <c r="I124" s="539"/>
      <c r="J124" s="540">
        <f t="shared" si="20"/>
        <v>0</v>
      </c>
      <c r="K124" s="541"/>
      <c r="L124" s="542">
        <f t="shared" si="21"/>
        <v>0</v>
      </c>
      <c r="M124" s="571" t="str">
        <f t="shared" si="19"/>
        <v/>
      </c>
      <c r="N124" s="544">
        <f t="shared" si="22"/>
        <v>0</v>
      </c>
      <c r="O124" s="545"/>
    </row>
    <row r="125" spans="1:15" ht="18.75" customHeight="1" x14ac:dyDescent="0.15">
      <c r="A125" s="485"/>
      <c r="B125" s="536"/>
      <c r="C125" s="667"/>
      <c r="D125" s="652"/>
      <c r="E125" s="653"/>
      <c r="F125" s="410"/>
      <c r="G125" s="537"/>
      <c r="H125" s="538"/>
      <c r="I125" s="539"/>
      <c r="J125" s="540">
        <f t="shared" si="20"/>
        <v>0</v>
      </c>
      <c r="K125" s="541"/>
      <c r="L125" s="542">
        <f t="shared" si="21"/>
        <v>0</v>
      </c>
      <c r="M125" s="571" t="str">
        <f t="shared" si="19"/>
        <v/>
      </c>
      <c r="N125" s="544">
        <f t="shared" si="22"/>
        <v>0</v>
      </c>
      <c r="O125" s="545"/>
    </row>
    <row r="126" spans="1:15" ht="18.75" customHeight="1" x14ac:dyDescent="0.15">
      <c r="A126" s="485"/>
      <c r="B126" s="536"/>
      <c r="C126" s="667"/>
      <c r="D126" s="652"/>
      <c r="E126" s="653"/>
      <c r="F126" s="410"/>
      <c r="G126" s="537"/>
      <c r="H126" s="538"/>
      <c r="I126" s="539"/>
      <c r="J126" s="540">
        <f t="shared" si="20"/>
        <v>0</v>
      </c>
      <c r="K126" s="541"/>
      <c r="L126" s="542">
        <f t="shared" si="21"/>
        <v>0</v>
      </c>
      <c r="M126" s="571" t="str">
        <f t="shared" si="19"/>
        <v/>
      </c>
      <c r="N126" s="544">
        <f t="shared" si="22"/>
        <v>0</v>
      </c>
      <c r="O126" s="545"/>
    </row>
    <row r="127" spans="1:15" ht="18.75" customHeight="1" x14ac:dyDescent="0.15">
      <c r="A127" s="485"/>
      <c r="B127" s="536"/>
      <c r="C127" s="667"/>
      <c r="D127" s="652"/>
      <c r="E127" s="653"/>
      <c r="F127" s="410"/>
      <c r="G127" s="537"/>
      <c r="H127" s="538"/>
      <c r="I127" s="539"/>
      <c r="J127" s="540">
        <f t="shared" si="20"/>
        <v>0</v>
      </c>
      <c r="K127" s="541"/>
      <c r="L127" s="542">
        <f t="shared" si="21"/>
        <v>0</v>
      </c>
      <c r="M127" s="571" t="str">
        <f t="shared" si="19"/>
        <v/>
      </c>
      <c r="N127" s="544">
        <f t="shared" si="22"/>
        <v>0</v>
      </c>
      <c r="O127" s="545"/>
    </row>
    <row r="128" spans="1:15" ht="18.75" customHeight="1" x14ac:dyDescent="0.15">
      <c r="A128" s="485"/>
      <c r="B128" s="536"/>
      <c r="C128" s="667"/>
      <c r="D128" s="652"/>
      <c r="E128" s="653"/>
      <c r="F128" s="410"/>
      <c r="G128" s="537"/>
      <c r="H128" s="538"/>
      <c r="I128" s="539"/>
      <c r="J128" s="540">
        <f t="shared" si="20"/>
        <v>0</v>
      </c>
      <c r="K128" s="541"/>
      <c r="L128" s="542">
        <f t="shared" si="21"/>
        <v>0</v>
      </c>
      <c r="M128" s="571" t="str">
        <f t="shared" si="19"/>
        <v/>
      </c>
      <c r="N128" s="544">
        <f t="shared" si="22"/>
        <v>0</v>
      </c>
      <c r="O128" s="545"/>
    </row>
    <row r="129" spans="1:15" ht="18.75" customHeight="1" x14ac:dyDescent="0.15">
      <c r="A129" s="485"/>
      <c r="B129" s="536"/>
      <c r="C129" s="667"/>
      <c r="D129" s="652"/>
      <c r="E129" s="653"/>
      <c r="F129" s="410"/>
      <c r="G129" s="537"/>
      <c r="H129" s="538"/>
      <c r="I129" s="539"/>
      <c r="J129" s="540">
        <f t="shared" si="20"/>
        <v>0</v>
      </c>
      <c r="K129" s="541"/>
      <c r="L129" s="542">
        <f t="shared" si="21"/>
        <v>0</v>
      </c>
      <c r="M129" s="571" t="str">
        <f t="shared" si="19"/>
        <v/>
      </c>
      <c r="N129" s="544">
        <f>J129-L129</f>
        <v>0</v>
      </c>
      <c r="O129" s="545"/>
    </row>
    <row r="130" spans="1:15" ht="18.75" customHeight="1" x14ac:dyDescent="0.15">
      <c r="A130" s="485"/>
      <c r="B130" s="536"/>
      <c r="C130" s="667"/>
      <c r="D130" s="652"/>
      <c r="E130" s="653"/>
      <c r="F130" s="410"/>
      <c r="G130" s="537"/>
      <c r="H130" s="538"/>
      <c r="I130" s="539"/>
      <c r="J130" s="540">
        <f t="shared" si="20"/>
        <v>0</v>
      </c>
      <c r="K130" s="541"/>
      <c r="L130" s="542">
        <f t="shared" si="21"/>
        <v>0</v>
      </c>
      <c r="M130" s="571" t="str">
        <f t="shared" si="19"/>
        <v/>
      </c>
      <c r="N130" s="544">
        <f t="shared" si="22"/>
        <v>0</v>
      </c>
      <c r="O130" s="545"/>
    </row>
    <row r="131" spans="1:15" ht="18.75" customHeight="1" x14ac:dyDescent="0.15">
      <c r="A131" s="485"/>
      <c r="B131" s="536"/>
      <c r="C131" s="667"/>
      <c r="D131" s="652"/>
      <c r="E131" s="653"/>
      <c r="F131" s="410"/>
      <c r="G131" s="537"/>
      <c r="H131" s="538"/>
      <c r="I131" s="539"/>
      <c r="J131" s="540">
        <f t="shared" si="20"/>
        <v>0</v>
      </c>
      <c r="K131" s="541"/>
      <c r="L131" s="542">
        <f t="shared" si="21"/>
        <v>0</v>
      </c>
      <c r="M131" s="571" t="str">
        <f t="shared" si="19"/>
        <v/>
      </c>
      <c r="N131" s="544">
        <f t="shared" si="22"/>
        <v>0</v>
      </c>
      <c r="O131" s="545"/>
    </row>
    <row r="132" spans="1:15" ht="18.75" customHeight="1" x14ac:dyDescent="0.15">
      <c r="A132" s="485"/>
      <c r="B132" s="536"/>
      <c r="C132" s="667"/>
      <c r="D132" s="652"/>
      <c r="E132" s="653"/>
      <c r="F132" s="410"/>
      <c r="G132" s="537"/>
      <c r="H132" s="538"/>
      <c r="I132" s="539"/>
      <c r="J132" s="540">
        <f t="shared" si="20"/>
        <v>0</v>
      </c>
      <c r="K132" s="541"/>
      <c r="L132" s="542">
        <f t="shared" si="21"/>
        <v>0</v>
      </c>
      <c r="M132" s="571" t="str">
        <f t="shared" si="19"/>
        <v/>
      </c>
      <c r="N132" s="544">
        <f t="shared" si="22"/>
        <v>0</v>
      </c>
      <c r="O132" s="545"/>
    </row>
    <row r="133" spans="1:15" ht="18.75" customHeight="1" x14ac:dyDescent="0.15">
      <c r="A133" s="485"/>
      <c r="B133" s="536"/>
      <c r="C133" s="667"/>
      <c r="D133" s="652"/>
      <c r="E133" s="653"/>
      <c r="F133" s="410"/>
      <c r="G133" s="537"/>
      <c r="H133" s="538"/>
      <c r="I133" s="539"/>
      <c r="J133" s="540">
        <f t="shared" si="20"/>
        <v>0</v>
      </c>
      <c r="K133" s="541"/>
      <c r="L133" s="542">
        <f t="shared" si="21"/>
        <v>0</v>
      </c>
      <c r="M133" s="571" t="str">
        <f t="shared" si="19"/>
        <v/>
      </c>
      <c r="N133" s="544">
        <f t="shared" si="22"/>
        <v>0</v>
      </c>
      <c r="O133" s="545"/>
    </row>
    <row r="134" spans="1:15" ht="18.75" customHeight="1" x14ac:dyDescent="0.15">
      <c r="A134" s="485"/>
      <c r="B134" s="536"/>
      <c r="C134" s="667"/>
      <c r="D134" s="652"/>
      <c r="E134" s="653"/>
      <c r="F134" s="410"/>
      <c r="G134" s="537"/>
      <c r="H134" s="538"/>
      <c r="I134" s="539"/>
      <c r="J134" s="540">
        <f t="shared" si="20"/>
        <v>0</v>
      </c>
      <c r="K134" s="541"/>
      <c r="L134" s="542">
        <f t="shared" si="21"/>
        <v>0</v>
      </c>
      <c r="M134" s="571" t="str">
        <f t="shared" si="19"/>
        <v/>
      </c>
      <c r="N134" s="544">
        <f>J134-L134</f>
        <v>0</v>
      </c>
      <c r="O134" s="545"/>
    </row>
    <row r="135" spans="1:15" ht="18.75" customHeight="1" x14ac:dyDescent="0.15">
      <c r="A135" s="485"/>
      <c r="B135" s="536"/>
      <c r="C135" s="667"/>
      <c r="D135" s="652"/>
      <c r="E135" s="653"/>
      <c r="F135" s="410"/>
      <c r="G135" s="537"/>
      <c r="H135" s="538"/>
      <c r="I135" s="539"/>
      <c r="J135" s="540">
        <f t="shared" si="20"/>
        <v>0</v>
      </c>
      <c r="K135" s="541"/>
      <c r="L135" s="542">
        <f t="shared" si="21"/>
        <v>0</v>
      </c>
      <c r="M135" s="571" t="str">
        <f t="shared" si="19"/>
        <v/>
      </c>
      <c r="N135" s="544">
        <f t="shared" ref="N135:N138" si="23">J135-L135</f>
        <v>0</v>
      </c>
      <c r="O135" s="545"/>
    </row>
    <row r="136" spans="1:15" ht="18.75" customHeight="1" x14ac:dyDescent="0.15">
      <c r="A136" s="485"/>
      <c r="B136" s="536"/>
      <c r="C136" s="667"/>
      <c r="D136" s="652"/>
      <c r="E136" s="653"/>
      <c r="F136" s="410"/>
      <c r="G136" s="537"/>
      <c r="H136" s="538"/>
      <c r="I136" s="539"/>
      <c r="J136" s="540">
        <f t="shared" si="20"/>
        <v>0</v>
      </c>
      <c r="K136" s="541"/>
      <c r="L136" s="542">
        <f t="shared" si="21"/>
        <v>0</v>
      </c>
      <c r="M136" s="571" t="str">
        <f t="shared" si="19"/>
        <v/>
      </c>
      <c r="N136" s="544">
        <f t="shared" si="23"/>
        <v>0</v>
      </c>
      <c r="O136" s="545"/>
    </row>
    <row r="137" spans="1:15" ht="18.75" customHeight="1" x14ac:dyDescent="0.15">
      <c r="A137" s="485"/>
      <c r="B137" s="536"/>
      <c r="C137" s="667"/>
      <c r="D137" s="652"/>
      <c r="E137" s="653"/>
      <c r="F137" s="410"/>
      <c r="G137" s="537"/>
      <c r="H137" s="538"/>
      <c r="I137" s="539"/>
      <c r="J137" s="540">
        <f t="shared" si="20"/>
        <v>0</v>
      </c>
      <c r="K137" s="541"/>
      <c r="L137" s="542">
        <f t="shared" si="21"/>
        <v>0</v>
      </c>
      <c r="M137" s="571" t="str">
        <f t="shared" si="19"/>
        <v/>
      </c>
      <c r="N137" s="544">
        <f t="shared" si="23"/>
        <v>0</v>
      </c>
      <c r="O137" s="545"/>
    </row>
    <row r="138" spans="1:15" ht="18.75" customHeight="1" thickBot="1" x14ac:dyDescent="0.2">
      <c r="A138" s="485"/>
      <c r="B138" s="655"/>
      <c r="C138" s="443"/>
      <c r="D138" s="444"/>
      <c r="E138" s="445"/>
      <c r="F138" s="446"/>
      <c r="G138" s="447"/>
      <c r="H138" s="448"/>
      <c r="I138" s="449"/>
      <c r="J138" s="639">
        <f t="shared" si="20"/>
        <v>0</v>
      </c>
      <c r="K138" s="450"/>
      <c r="L138" s="641">
        <f t="shared" si="21"/>
        <v>0</v>
      </c>
      <c r="M138" s="643" t="str">
        <f t="shared" si="19"/>
        <v/>
      </c>
      <c r="N138" s="451">
        <f t="shared" si="23"/>
        <v>0</v>
      </c>
      <c r="O138" s="501"/>
    </row>
    <row r="139" spans="1:15" ht="18.75" customHeight="1" x14ac:dyDescent="0.15">
      <c r="A139" s="485"/>
      <c r="B139" s="546"/>
      <c r="C139" s="442" t="s">
        <v>864</v>
      </c>
      <c r="D139" s="425" t="s">
        <v>912</v>
      </c>
      <c r="E139" s="426" t="s">
        <v>828</v>
      </c>
      <c r="F139" s="427"/>
      <c r="G139" s="649"/>
      <c r="H139" s="650"/>
      <c r="I139" s="551"/>
      <c r="J139" s="428">
        <f>SUMIFS(J119:J138,B119:B138,"設備")</f>
        <v>0</v>
      </c>
      <c r="K139" s="553"/>
      <c r="L139" s="429">
        <f>SUMIFS(L119:L138,B119:B138,"設備")</f>
        <v>0</v>
      </c>
      <c r="M139" s="651"/>
      <c r="N139" s="430">
        <f>J139-L139</f>
        <v>0</v>
      </c>
      <c r="O139" s="556"/>
    </row>
    <row r="140" spans="1:15" ht="18.75" customHeight="1" x14ac:dyDescent="0.15">
      <c r="A140" s="485"/>
      <c r="B140" s="536"/>
      <c r="C140" s="442" t="s">
        <v>864</v>
      </c>
      <c r="D140" s="654" t="s">
        <v>913</v>
      </c>
      <c r="E140" s="576" t="s">
        <v>828</v>
      </c>
      <c r="F140" s="409"/>
      <c r="G140" s="567"/>
      <c r="H140" s="568"/>
      <c r="I140" s="540"/>
      <c r="J140" s="569">
        <f>SUMIFS(J119:J138,B119:B138,"工事")</f>
        <v>0</v>
      </c>
      <c r="K140" s="542"/>
      <c r="L140" s="570">
        <f>SUMIFS(L119:L138,B119:B138,"工事")</f>
        <v>0</v>
      </c>
      <c r="M140" s="571"/>
      <c r="N140" s="572">
        <f>J140-L140</f>
        <v>0</v>
      </c>
      <c r="O140" s="545"/>
    </row>
    <row r="141" spans="1:15" ht="18.75" customHeight="1" thickBot="1" x14ac:dyDescent="0.2">
      <c r="A141" s="485"/>
      <c r="B141" s="655"/>
      <c r="C141" s="634"/>
      <c r="D141" s="438" t="s">
        <v>864</v>
      </c>
      <c r="E141" s="656" t="s">
        <v>856</v>
      </c>
      <c r="F141" s="436"/>
      <c r="G141" s="637"/>
      <c r="H141" s="638"/>
      <c r="I141" s="639"/>
      <c r="J141" s="640">
        <f>J139+J140</f>
        <v>0</v>
      </c>
      <c r="K141" s="641"/>
      <c r="L141" s="642">
        <f>L139+L140</f>
        <v>0</v>
      </c>
      <c r="M141" s="643"/>
      <c r="N141" s="644">
        <f>J141-L141</f>
        <v>0</v>
      </c>
      <c r="O141" s="501"/>
    </row>
    <row r="142" spans="1:15" ht="18.75" customHeight="1" x14ac:dyDescent="0.15">
      <c r="A142" s="485"/>
      <c r="B142" s="536"/>
      <c r="C142" s="3146" t="s">
        <v>863</v>
      </c>
      <c r="D142" s="3147"/>
      <c r="E142" s="3148"/>
      <c r="F142" s="410"/>
      <c r="G142" s="537"/>
      <c r="H142" s="538"/>
      <c r="I142" s="539"/>
      <c r="J142" s="551"/>
      <c r="K142" s="657"/>
      <c r="L142" s="629"/>
      <c r="M142" s="651" t="str">
        <f t="shared" ref="M142:M162" si="24">IF(I142-K142=0,"",I142-K142)</f>
        <v/>
      </c>
      <c r="N142" s="555"/>
      <c r="O142" s="545"/>
    </row>
    <row r="143" spans="1:15" ht="18.75" customHeight="1" x14ac:dyDescent="0.15">
      <c r="A143" s="485"/>
      <c r="B143" s="536"/>
      <c r="C143" s="667"/>
      <c r="D143" s="1253"/>
      <c r="E143" s="653"/>
      <c r="F143" s="410"/>
      <c r="G143" s="537"/>
      <c r="H143" s="538"/>
      <c r="I143" s="539"/>
      <c r="J143" s="540">
        <f t="shared" ref="J143:J162" si="25">ROUNDDOWN(H143*I143,0)</f>
        <v>0</v>
      </c>
      <c r="K143" s="541"/>
      <c r="L143" s="542">
        <f t="shared" ref="L143:L162" si="26">ROUNDDOWN(H143*K143,0)</f>
        <v>0</v>
      </c>
      <c r="M143" s="571" t="str">
        <f t="shared" si="24"/>
        <v/>
      </c>
      <c r="N143" s="544">
        <f t="shared" ref="N143" si="27">J143-L143</f>
        <v>0</v>
      </c>
      <c r="O143" s="545"/>
    </row>
    <row r="144" spans="1:15" ht="18.75" customHeight="1" x14ac:dyDescent="0.15">
      <c r="A144" s="485"/>
      <c r="B144" s="536"/>
      <c r="C144" s="667"/>
      <c r="D144" s="652"/>
      <c r="E144" s="653"/>
      <c r="F144" s="410"/>
      <c r="G144" s="537"/>
      <c r="H144" s="538"/>
      <c r="I144" s="539"/>
      <c r="J144" s="540">
        <f t="shared" si="25"/>
        <v>0</v>
      </c>
      <c r="K144" s="541"/>
      <c r="L144" s="542">
        <f t="shared" si="26"/>
        <v>0</v>
      </c>
      <c r="M144" s="571" t="str">
        <f t="shared" si="24"/>
        <v/>
      </c>
      <c r="N144" s="544">
        <f>J144-L144</f>
        <v>0</v>
      </c>
      <c r="O144" s="545"/>
    </row>
    <row r="145" spans="1:15" ht="18.75" customHeight="1" x14ac:dyDescent="0.15">
      <c r="A145" s="485"/>
      <c r="B145" s="536"/>
      <c r="C145" s="667"/>
      <c r="D145" s="652"/>
      <c r="E145" s="653"/>
      <c r="F145" s="410"/>
      <c r="G145" s="537"/>
      <c r="H145" s="538"/>
      <c r="I145" s="539"/>
      <c r="J145" s="540">
        <f t="shared" si="25"/>
        <v>0</v>
      </c>
      <c r="K145" s="541"/>
      <c r="L145" s="542">
        <f t="shared" si="26"/>
        <v>0</v>
      </c>
      <c r="M145" s="571" t="str">
        <f t="shared" si="24"/>
        <v/>
      </c>
      <c r="N145" s="544">
        <f t="shared" ref="N145:N154" si="28">J145-L145</f>
        <v>0</v>
      </c>
      <c r="O145" s="545"/>
    </row>
    <row r="146" spans="1:15" ht="18.75" customHeight="1" x14ac:dyDescent="0.15">
      <c r="A146" s="485"/>
      <c r="B146" s="536"/>
      <c r="C146" s="667"/>
      <c r="D146" s="652"/>
      <c r="E146" s="653"/>
      <c r="F146" s="410"/>
      <c r="G146" s="537"/>
      <c r="H146" s="538"/>
      <c r="I146" s="539"/>
      <c r="J146" s="540">
        <f t="shared" si="25"/>
        <v>0</v>
      </c>
      <c r="K146" s="541"/>
      <c r="L146" s="542">
        <f t="shared" si="26"/>
        <v>0</v>
      </c>
      <c r="M146" s="571" t="str">
        <f t="shared" si="24"/>
        <v/>
      </c>
      <c r="N146" s="544">
        <f t="shared" si="28"/>
        <v>0</v>
      </c>
      <c r="O146" s="545"/>
    </row>
    <row r="147" spans="1:15" ht="18.75" customHeight="1" x14ac:dyDescent="0.15">
      <c r="A147" s="485"/>
      <c r="B147" s="536"/>
      <c r="C147" s="667"/>
      <c r="D147" s="652"/>
      <c r="E147" s="653"/>
      <c r="F147" s="410"/>
      <c r="G147" s="537"/>
      <c r="H147" s="538"/>
      <c r="I147" s="539"/>
      <c r="J147" s="540">
        <f t="shared" si="25"/>
        <v>0</v>
      </c>
      <c r="K147" s="541"/>
      <c r="L147" s="542">
        <f t="shared" si="26"/>
        <v>0</v>
      </c>
      <c r="M147" s="571" t="str">
        <f t="shared" si="24"/>
        <v/>
      </c>
      <c r="N147" s="544">
        <f t="shared" si="28"/>
        <v>0</v>
      </c>
      <c r="O147" s="545"/>
    </row>
    <row r="148" spans="1:15" ht="18.75" customHeight="1" x14ac:dyDescent="0.15">
      <c r="A148" s="485"/>
      <c r="B148" s="536"/>
      <c r="C148" s="667"/>
      <c r="D148" s="652"/>
      <c r="E148" s="653"/>
      <c r="F148" s="410"/>
      <c r="G148" s="537"/>
      <c r="H148" s="538"/>
      <c r="I148" s="539"/>
      <c r="J148" s="540">
        <f t="shared" si="25"/>
        <v>0</v>
      </c>
      <c r="K148" s="541"/>
      <c r="L148" s="542">
        <f t="shared" si="26"/>
        <v>0</v>
      </c>
      <c r="M148" s="571" t="str">
        <f t="shared" si="24"/>
        <v/>
      </c>
      <c r="N148" s="544">
        <f t="shared" si="28"/>
        <v>0</v>
      </c>
      <c r="O148" s="545"/>
    </row>
    <row r="149" spans="1:15" ht="18.75" customHeight="1" x14ac:dyDescent="0.15">
      <c r="A149" s="485"/>
      <c r="B149" s="536"/>
      <c r="C149" s="667"/>
      <c r="D149" s="652"/>
      <c r="E149" s="653"/>
      <c r="F149" s="410"/>
      <c r="G149" s="537"/>
      <c r="H149" s="538"/>
      <c r="I149" s="539"/>
      <c r="J149" s="540">
        <f t="shared" si="25"/>
        <v>0</v>
      </c>
      <c r="K149" s="541"/>
      <c r="L149" s="542">
        <f t="shared" si="26"/>
        <v>0</v>
      </c>
      <c r="M149" s="571" t="str">
        <f t="shared" si="24"/>
        <v/>
      </c>
      <c r="N149" s="544">
        <f t="shared" si="28"/>
        <v>0</v>
      </c>
      <c r="O149" s="545"/>
    </row>
    <row r="150" spans="1:15" ht="18.75" customHeight="1" x14ac:dyDescent="0.15">
      <c r="A150" s="485"/>
      <c r="B150" s="536"/>
      <c r="C150" s="667"/>
      <c r="D150" s="652"/>
      <c r="E150" s="653"/>
      <c r="F150" s="410"/>
      <c r="G150" s="537"/>
      <c r="H150" s="538"/>
      <c r="I150" s="539"/>
      <c r="J150" s="540">
        <f t="shared" si="25"/>
        <v>0</v>
      </c>
      <c r="K150" s="541"/>
      <c r="L150" s="542">
        <f t="shared" si="26"/>
        <v>0</v>
      </c>
      <c r="M150" s="571" t="str">
        <f t="shared" si="24"/>
        <v/>
      </c>
      <c r="N150" s="544">
        <f t="shared" si="28"/>
        <v>0</v>
      </c>
      <c r="O150" s="545"/>
    </row>
    <row r="151" spans="1:15" ht="18.75" customHeight="1" x14ac:dyDescent="0.15">
      <c r="A151" s="485"/>
      <c r="B151" s="536"/>
      <c r="C151" s="667"/>
      <c r="D151" s="652"/>
      <c r="E151" s="653"/>
      <c r="F151" s="410"/>
      <c r="G151" s="537"/>
      <c r="H151" s="538"/>
      <c r="I151" s="539"/>
      <c r="J151" s="540">
        <f t="shared" si="25"/>
        <v>0</v>
      </c>
      <c r="K151" s="541"/>
      <c r="L151" s="542">
        <f t="shared" si="26"/>
        <v>0</v>
      </c>
      <c r="M151" s="571" t="str">
        <f t="shared" si="24"/>
        <v/>
      </c>
      <c r="N151" s="544">
        <f t="shared" si="28"/>
        <v>0</v>
      </c>
      <c r="O151" s="545"/>
    </row>
    <row r="152" spans="1:15" ht="18.75" customHeight="1" x14ac:dyDescent="0.15">
      <c r="A152" s="485"/>
      <c r="B152" s="536"/>
      <c r="C152" s="667"/>
      <c r="D152" s="652"/>
      <c r="E152" s="653"/>
      <c r="F152" s="410"/>
      <c r="G152" s="537"/>
      <c r="H152" s="538"/>
      <c r="I152" s="539"/>
      <c r="J152" s="540">
        <f t="shared" si="25"/>
        <v>0</v>
      </c>
      <c r="K152" s="541"/>
      <c r="L152" s="542">
        <f t="shared" si="26"/>
        <v>0</v>
      </c>
      <c r="M152" s="571" t="str">
        <f t="shared" si="24"/>
        <v/>
      </c>
      <c r="N152" s="544">
        <f t="shared" si="28"/>
        <v>0</v>
      </c>
      <c r="O152" s="545"/>
    </row>
    <row r="153" spans="1:15" ht="18.75" customHeight="1" x14ac:dyDescent="0.15">
      <c r="A153" s="485"/>
      <c r="B153" s="536"/>
      <c r="C153" s="667"/>
      <c r="D153" s="652"/>
      <c r="E153" s="653"/>
      <c r="F153" s="410"/>
      <c r="G153" s="537"/>
      <c r="H153" s="538"/>
      <c r="I153" s="539"/>
      <c r="J153" s="540">
        <f t="shared" si="25"/>
        <v>0</v>
      </c>
      <c r="K153" s="541"/>
      <c r="L153" s="542">
        <f t="shared" si="26"/>
        <v>0</v>
      </c>
      <c r="M153" s="571" t="str">
        <f t="shared" si="24"/>
        <v/>
      </c>
      <c r="N153" s="544">
        <f t="shared" si="28"/>
        <v>0</v>
      </c>
      <c r="O153" s="545"/>
    </row>
    <row r="154" spans="1:15" ht="18.75" customHeight="1" x14ac:dyDescent="0.15">
      <c r="A154" s="485"/>
      <c r="B154" s="536"/>
      <c r="C154" s="667"/>
      <c r="D154" s="652"/>
      <c r="E154" s="653"/>
      <c r="F154" s="410"/>
      <c r="G154" s="537"/>
      <c r="H154" s="538"/>
      <c r="I154" s="539"/>
      <c r="J154" s="540">
        <f t="shared" si="25"/>
        <v>0</v>
      </c>
      <c r="K154" s="541"/>
      <c r="L154" s="542">
        <f t="shared" si="26"/>
        <v>0</v>
      </c>
      <c r="M154" s="571" t="str">
        <f t="shared" si="24"/>
        <v/>
      </c>
      <c r="N154" s="544">
        <f t="shared" si="28"/>
        <v>0</v>
      </c>
      <c r="O154" s="545"/>
    </row>
    <row r="155" spans="1:15" ht="18.75" customHeight="1" x14ac:dyDescent="0.15">
      <c r="A155" s="485"/>
      <c r="B155" s="536"/>
      <c r="C155" s="667"/>
      <c r="D155" s="652"/>
      <c r="E155" s="653"/>
      <c r="F155" s="410"/>
      <c r="G155" s="537"/>
      <c r="H155" s="538"/>
      <c r="I155" s="539"/>
      <c r="J155" s="540">
        <f t="shared" si="25"/>
        <v>0</v>
      </c>
      <c r="K155" s="541"/>
      <c r="L155" s="542">
        <f t="shared" si="26"/>
        <v>0</v>
      </c>
      <c r="M155" s="571" t="str">
        <f t="shared" si="24"/>
        <v/>
      </c>
      <c r="N155" s="544">
        <f>J155-L155</f>
        <v>0</v>
      </c>
      <c r="O155" s="545"/>
    </row>
    <row r="156" spans="1:15" ht="18.75" customHeight="1" x14ac:dyDescent="0.15">
      <c r="A156" s="485"/>
      <c r="B156" s="536"/>
      <c r="C156" s="667"/>
      <c r="D156" s="652"/>
      <c r="E156" s="653"/>
      <c r="F156" s="410"/>
      <c r="G156" s="537"/>
      <c r="H156" s="538"/>
      <c r="I156" s="539"/>
      <c r="J156" s="540">
        <f t="shared" si="25"/>
        <v>0</v>
      </c>
      <c r="K156" s="541"/>
      <c r="L156" s="542">
        <f t="shared" si="26"/>
        <v>0</v>
      </c>
      <c r="M156" s="571" t="str">
        <f t="shared" si="24"/>
        <v/>
      </c>
      <c r="N156" s="544">
        <f t="shared" ref="N156" si="29">J156-L156</f>
        <v>0</v>
      </c>
      <c r="O156" s="545"/>
    </row>
    <row r="157" spans="1:15" ht="18.75" customHeight="1" x14ac:dyDescent="0.15">
      <c r="A157" s="485"/>
      <c r="B157" s="536"/>
      <c r="C157" s="667"/>
      <c r="D157" s="652"/>
      <c r="E157" s="653"/>
      <c r="F157" s="410"/>
      <c r="G157" s="537"/>
      <c r="H157" s="538"/>
      <c r="I157" s="539"/>
      <c r="J157" s="540">
        <f t="shared" si="25"/>
        <v>0</v>
      </c>
      <c r="K157" s="541"/>
      <c r="L157" s="542">
        <f t="shared" si="26"/>
        <v>0</v>
      </c>
      <c r="M157" s="571" t="str">
        <f t="shared" si="24"/>
        <v/>
      </c>
      <c r="N157" s="544">
        <f>J157-L157</f>
        <v>0</v>
      </c>
      <c r="O157" s="545"/>
    </row>
    <row r="158" spans="1:15" ht="18.75" customHeight="1" x14ac:dyDescent="0.15">
      <c r="A158" s="485"/>
      <c r="B158" s="536"/>
      <c r="C158" s="667"/>
      <c r="D158" s="652"/>
      <c r="E158" s="653"/>
      <c r="F158" s="410"/>
      <c r="G158" s="537"/>
      <c r="H158" s="538"/>
      <c r="I158" s="539"/>
      <c r="J158" s="540">
        <f t="shared" si="25"/>
        <v>0</v>
      </c>
      <c r="K158" s="541"/>
      <c r="L158" s="542">
        <f t="shared" si="26"/>
        <v>0</v>
      </c>
      <c r="M158" s="571" t="str">
        <f t="shared" si="24"/>
        <v/>
      </c>
      <c r="N158" s="544">
        <f t="shared" ref="N158:N160" si="30">J158-L158</f>
        <v>0</v>
      </c>
      <c r="O158" s="545"/>
    </row>
    <row r="159" spans="1:15" ht="18.75" customHeight="1" x14ac:dyDescent="0.15">
      <c r="A159" s="485"/>
      <c r="B159" s="536"/>
      <c r="C159" s="667"/>
      <c r="D159" s="652"/>
      <c r="E159" s="653"/>
      <c r="F159" s="410"/>
      <c r="G159" s="537"/>
      <c r="H159" s="538"/>
      <c r="I159" s="539"/>
      <c r="J159" s="540">
        <f t="shared" si="25"/>
        <v>0</v>
      </c>
      <c r="K159" s="541"/>
      <c r="L159" s="542">
        <f t="shared" si="26"/>
        <v>0</v>
      </c>
      <c r="M159" s="571" t="str">
        <f t="shared" si="24"/>
        <v/>
      </c>
      <c r="N159" s="544">
        <f t="shared" si="30"/>
        <v>0</v>
      </c>
      <c r="O159" s="545"/>
    </row>
    <row r="160" spans="1:15" ht="18.75" customHeight="1" x14ac:dyDescent="0.15">
      <c r="A160" s="485"/>
      <c r="B160" s="536"/>
      <c r="C160" s="667"/>
      <c r="D160" s="652"/>
      <c r="E160" s="653"/>
      <c r="F160" s="410"/>
      <c r="G160" s="537"/>
      <c r="H160" s="538"/>
      <c r="I160" s="539"/>
      <c r="J160" s="540">
        <f t="shared" si="25"/>
        <v>0</v>
      </c>
      <c r="K160" s="541"/>
      <c r="L160" s="542">
        <f t="shared" si="26"/>
        <v>0</v>
      </c>
      <c r="M160" s="571" t="str">
        <f t="shared" si="24"/>
        <v/>
      </c>
      <c r="N160" s="544">
        <f t="shared" si="30"/>
        <v>0</v>
      </c>
      <c r="O160" s="545"/>
    </row>
    <row r="161" spans="1:15" ht="18.75" customHeight="1" x14ac:dyDescent="0.15">
      <c r="A161" s="485"/>
      <c r="B161" s="536"/>
      <c r="C161" s="667"/>
      <c r="D161" s="652"/>
      <c r="E161" s="653"/>
      <c r="F161" s="410"/>
      <c r="G161" s="537"/>
      <c r="H161" s="538"/>
      <c r="I161" s="539"/>
      <c r="J161" s="540">
        <f t="shared" si="25"/>
        <v>0</v>
      </c>
      <c r="K161" s="541"/>
      <c r="L161" s="542">
        <f t="shared" si="26"/>
        <v>0</v>
      </c>
      <c r="M161" s="571" t="str">
        <f t="shared" si="24"/>
        <v/>
      </c>
      <c r="N161" s="544">
        <f>J161-L161</f>
        <v>0</v>
      </c>
      <c r="O161" s="545"/>
    </row>
    <row r="162" spans="1:15" ht="18.75" customHeight="1" thickBot="1" x14ac:dyDescent="0.2">
      <c r="A162" s="485"/>
      <c r="B162" s="655"/>
      <c r="C162" s="443"/>
      <c r="D162" s="444"/>
      <c r="E162" s="445"/>
      <c r="F162" s="446"/>
      <c r="G162" s="447"/>
      <c r="H162" s="448"/>
      <c r="I162" s="449"/>
      <c r="J162" s="639">
        <f t="shared" si="25"/>
        <v>0</v>
      </c>
      <c r="K162" s="450"/>
      <c r="L162" s="641">
        <f t="shared" si="26"/>
        <v>0</v>
      </c>
      <c r="M162" s="643" t="str">
        <f t="shared" si="24"/>
        <v/>
      </c>
      <c r="N162" s="451">
        <f t="shared" ref="N162:N168" si="31">J162-L162</f>
        <v>0</v>
      </c>
      <c r="O162" s="501"/>
    </row>
    <row r="163" spans="1:15" ht="18.75" customHeight="1" x14ac:dyDescent="0.15">
      <c r="A163" s="485"/>
      <c r="B163" s="546"/>
      <c r="C163" s="442" t="s">
        <v>865</v>
      </c>
      <c r="D163" s="425" t="s">
        <v>912</v>
      </c>
      <c r="E163" s="426" t="s">
        <v>828</v>
      </c>
      <c r="F163" s="427"/>
      <c r="G163" s="649"/>
      <c r="H163" s="650"/>
      <c r="I163" s="551"/>
      <c r="J163" s="428">
        <f>SUMIFS(J143:J162,B143:B162,"設備")</f>
        <v>0</v>
      </c>
      <c r="K163" s="553"/>
      <c r="L163" s="429">
        <f>SUMIFS(L143:L162,B143:B162,"設備")</f>
        <v>0</v>
      </c>
      <c r="M163" s="651"/>
      <c r="N163" s="430">
        <f t="shared" si="31"/>
        <v>0</v>
      </c>
      <c r="O163" s="556"/>
    </row>
    <row r="164" spans="1:15" ht="18.75" customHeight="1" x14ac:dyDescent="0.15">
      <c r="A164" s="485"/>
      <c r="B164" s="536"/>
      <c r="C164" s="437" t="s">
        <v>865</v>
      </c>
      <c r="D164" s="654" t="s">
        <v>913</v>
      </c>
      <c r="E164" s="576" t="s">
        <v>828</v>
      </c>
      <c r="F164" s="409"/>
      <c r="G164" s="567"/>
      <c r="H164" s="568"/>
      <c r="I164" s="540"/>
      <c r="J164" s="569">
        <f>SUMIFS(J143:J162,B143:B162,"工事")</f>
        <v>0</v>
      </c>
      <c r="K164" s="542"/>
      <c r="L164" s="570">
        <f>SUMIFS(L143:L162,B143:B162,"工事")</f>
        <v>0</v>
      </c>
      <c r="M164" s="571"/>
      <c r="N164" s="572">
        <f t="shared" si="31"/>
        <v>0</v>
      </c>
      <c r="O164" s="545"/>
    </row>
    <row r="165" spans="1:15" ht="18.75" customHeight="1" thickBot="1" x14ac:dyDescent="0.2">
      <c r="A165" s="485"/>
      <c r="B165" s="431"/>
      <c r="C165" s="452"/>
      <c r="D165" s="453" t="s">
        <v>865</v>
      </c>
      <c r="E165" s="454" t="s">
        <v>856</v>
      </c>
      <c r="F165" s="455"/>
      <c r="G165" s="456"/>
      <c r="H165" s="457"/>
      <c r="I165" s="432"/>
      <c r="J165" s="439">
        <f>J163+J164</f>
        <v>0</v>
      </c>
      <c r="K165" s="433"/>
      <c r="L165" s="440">
        <f>L163+L164</f>
        <v>0</v>
      </c>
      <c r="M165" s="434"/>
      <c r="N165" s="441">
        <f t="shared" si="31"/>
        <v>0</v>
      </c>
      <c r="O165" s="435"/>
    </row>
    <row r="166" spans="1:15" ht="18.75" customHeight="1" thickTop="1" x14ac:dyDescent="0.15">
      <c r="A166" s="485"/>
      <c r="B166" s="546"/>
      <c r="C166" s="424" t="s">
        <v>721</v>
      </c>
      <c r="D166" s="425" t="s">
        <v>823</v>
      </c>
      <c r="E166" s="426" t="s">
        <v>825</v>
      </c>
      <c r="F166" s="427"/>
      <c r="G166" s="649"/>
      <c r="H166" s="650"/>
      <c r="I166" s="551"/>
      <c r="J166" s="428">
        <f>SUMIFS(J119:J165,D119:D165,"設備費2")</f>
        <v>0</v>
      </c>
      <c r="K166" s="553"/>
      <c r="L166" s="429">
        <f>SUMIFS(L119:L165,D119:D165,"設備費2")</f>
        <v>0</v>
      </c>
      <c r="M166" s="651"/>
      <c r="N166" s="430">
        <f t="shared" si="31"/>
        <v>0</v>
      </c>
      <c r="O166" s="556"/>
    </row>
    <row r="167" spans="1:15" ht="18.75" customHeight="1" x14ac:dyDescent="0.15">
      <c r="A167" s="485"/>
      <c r="B167" s="536"/>
      <c r="C167" s="574" t="s">
        <v>721</v>
      </c>
      <c r="D167" s="654" t="s">
        <v>829</v>
      </c>
      <c r="E167" s="576" t="s">
        <v>825</v>
      </c>
      <c r="F167" s="409"/>
      <c r="G167" s="567"/>
      <c r="H167" s="568"/>
      <c r="I167" s="540"/>
      <c r="J167" s="569">
        <f>SUMIFS(J119:J165,D119:D165,"工事費2")</f>
        <v>0</v>
      </c>
      <c r="K167" s="542"/>
      <c r="L167" s="570">
        <f>SUMIFS(L119:L165,D119:D165,"工事費2")</f>
        <v>0</v>
      </c>
      <c r="M167" s="571"/>
      <c r="N167" s="572">
        <f t="shared" si="31"/>
        <v>0</v>
      </c>
      <c r="O167" s="545"/>
    </row>
    <row r="168" spans="1:15" ht="18.75" customHeight="1" thickBot="1" x14ac:dyDescent="0.2">
      <c r="A168" s="485"/>
      <c r="B168" s="431"/>
      <c r="C168" s="452"/>
      <c r="D168" s="459" t="s">
        <v>830</v>
      </c>
      <c r="E168" s="454" t="s">
        <v>825</v>
      </c>
      <c r="F168" s="455"/>
      <c r="G168" s="456"/>
      <c r="H168" s="457"/>
      <c r="I168" s="432"/>
      <c r="J168" s="439">
        <f>J166+J167</f>
        <v>0</v>
      </c>
      <c r="K168" s="433"/>
      <c r="L168" s="440">
        <f>L166+L167</f>
        <v>0</v>
      </c>
      <c r="M168" s="434"/>
      <c r="N168" s="441">
        <f t="shared" si="31"/>
        <v>0</v>
      </c>
      <c r="O168" s="435"/>
    </row>
    <row r="169" spans="1:15" ht="18.75" customHeight="1" thickTop="1" x14ac:dyDescent="0.15">
      <c r="A169" s="485"/>
      <c r="B169" s="536"/>
      <c r="C169" s="3140" t="s">
        <v>833</v>
      </c>
      <c r="D169" s="3141"/>
      <c r="E169" s="3142"/>
      <c r="F169" s="410"/>
      <c r="G169" s="537"/>
      <c r="H169" s="538"/>
      <c r="I169" s="540"/>
      <c r="J169" s="540"/>
      <c r="K169" s="541"/>
      <c r="L169" s="542"/>
      <c r="M169" s="571"/>
      <c r="N169" s="544"/>
      <c r="O169" s="545"/>
    </row>
    <row r="170" spans="1:15" ht="18.75" customHeight="1" x14ac:dyDescent="0.15">
      <c r="A170" s="485"/>
      <c r="B170" s="536"/>
      <c r="C170" s="3143" t="s">
        <v>869</v>
      </c>
      <c r="D170" s="3144"/>
      <c r="E170" s="3145"/>
      <c r="F170" s="410"/>
      <c r="G170" s="537"/>
      <c r="H170" s="538"/>
      <c r="I170" s="539"/>
      <c r="J170" s="540"/>
      <c r="K170" s="541"/>
      <c r="L170" s="542"/>
      <c r="M170" s="571" t="str">
        <f t="shared" ref="M170:M190" si="32">IF(I170-K170=0,"",I170-K170)</f>
        <v/>
      </c>
      <c r="N170" s="544"/>
      <c r="O170" s="545"/>
    </row>
    <row r="171" spans="1:15" ht="18.75" customHeight="1" x14ac:dyDescent="0.15">
      <c r="A171" s="485"/>
      <c r="B171" s="536"/>
      <c r="C171" s="667"/>
      <c r="D171" s="1253"/>
      <c r="E171" s="653"/>
      <c r="F171" s="410"/>
      <c r="G171" s="537"/>
      <c r="H171" s="538"/>
      <c r="I171" s="539"/>
      <c r="J171" s="540">
        <f t="shared" ref="J171:J190" si="33">ROUNDDOWN(H171*I171,0)</f>
        <v>0</v>
      </c>
      <c r="K171" s="541"/>
      <c r="L171" s="542">
        <f t="shared" ref="L171:L190" si="34">ROUNDDOWN(H171*K171,0)</f>
        <v>0</v>
      </c>
      <c r="M171" s="571" t="str">
        <f t="shared" si="32"/>
        <v/>
      </c>
      <c r="N171" s="544">
        <f>J171-L171</f>
        <v>0</v>
      </c>
      <c r="O171" s="545"/>
    </row>
    <row r="172" spans="1:15" ht="18.75" customHeight="1" x14ac:dyDescent="0.15">
      <c r="A172" s="485"/>
      <c r="B172" s="536"/>
      <c r="C172" s="667"/>
      <c r="D172" s="652"/>
      <c r="E172" s="653"/>
      <c r="F172" s="410"/>
      <c r="G172" s="537"/>
      <c r="H172" s="538"/>
      <c r="I172" s="539"/>
      <c r="J172" s="540">
        <f t="shared" si="33"/>
        <v>0</v>
      </c>
      <c r="K172" s="541"/>
      <c r="L172" s="542">
        <f t="shared" si="34"/>
        <v>0</v>
      </c>
      <c r="M172" s="571" t="str">
        <f t="shared" si="32"/>
        <v/>
      </c>
      <c r="N172" s="544">
        <f t="shared" ref="N172:N185" si="35">J172-L172</f>
        <v>0</v>
      </c>
      <c r="O172" s="545"/>
    </row>
    <row r="173" spans="1:15" ht="18.75" customHeight="1" x14ac:dyDescent="0.15">
      <c r="A173" s="485"/>
      <c r="B173" s="536"/>
      <c r="C173" s="667"/>
      <c r="D173" s="652"/>
      <c r="E173" s="653"/>
      <c r="F173" s="410"/>
      <c r="G173" s="537"/>
      <c r="H173" s="538"/>
      <c r="I173" s="539"/>
      <c r="J173" s="540">
        <f t="shared" si="33"/>
        <v>0</v>
      </c>
      <c r="K173" s="541"/>
      <c r="L173" s="542">
        <f t="shared" si="34"/>
        <v>0</v>
      </c>
      <c r="M173" s="571" t="str">
        <f t="shared" si="32"/>
        <v/>
      </c>
      <c r="N173" s="544">
        <f t="shared" si="35"/>
        <v>0</v>
      </c>
      <c r="O173" s="545"/>
    </row>
    <row r="174" spans="1:15" ht="18.75" customHeight="1" x14ac:dyDescent="0.15">
      <c r="A174" s="485"/>
      <c r="B174" s="536"/>
      <c r="C174" s="667"/>
      <c r="D174" s="652"/>
      <c r="E174" s="653"/>
      <c r="F174" s="410"/>
      <c r="G174" s="537"/>
      <c r="H174" s="538"/>
      <c r="I174" s="539"/>
      <c r="J174" s="540">
        <f t="shared" si="33"/>
        <v>0</v>
      </c>
      <c r="K174" s="541"/>
      <c r="L174" s="542">
        <f t="shared" si="34"/>
        <v>0</v>
      </c>
      <c r="M174" s="571" t="str">
        <f t="shared" si="32"/>
        <v/>
      </c>
      <c r="N174" s="544">
        <f t="shared" si="35"/>
        <v>0</v>
      </c>
      <c r="O174" s="545"/>
    </row>
    <row r="175" spans="1:15" ht="18.75" customHeight="1" x14ac:dyDescent="0.15">
      <c r="A175" s="485"/>
      <c r="B175" s="536"/>
      <c r="C175" s="667"/>
      <c r="D175" s="652"/>
      <c r="E175" s="653"/>
      <c r="F175" s="410"/>
      <c r="G175" s="537"/>
      <c r="H175" s="538"/>
      <c r="I175" s="539"/>
      <c r="J175" s="540">
        <f t="shared" si="33"/>
        <v>0</v>
      </c>
      <c r="K175" s="541"/>
      <c r="L175" s="542">
        <f t="shared" si="34"/>
        <v>0</v>
      </c>
      <c r="M175" s="571" t="str">
        <f t="shared" si="32"/>
        <v/>
      </c>
      <c r="N175" s="544">
        <f t="shared" si="35"/>
        <v>0</v>
      </c>
      <c r="O175" s="545"/>
    </row>
    <row r="176" spans="1:15" ht="18.75" customHeight="1" x14ac:dyDescent="0.15">
      <c r="A176" s="485"/>
      <c r="B176" s="536"/>
      <c r="C176" s="667"/>
      <c r="D176" s="652"/>
      <c r="E176" s="653"/>
      <c r="F176" s="410"/>
      <c r="G176" s="537"/>
      <c r="H176" s="538"/>
      <c r="I176" s="539"/>
      <c r="J176" s="540">
        <f t="shared" si="33"/>
        <v>0</v>
      </c>
      <c r="K176" s="541"/>
      <c r="L176" s="542">
        <f t="shared" si="34"/>
        <v>0</v>
      </c>
      <c r="M176" s="571" t="str">
        <f t="shared" si="32"/>
        <v/>
      </c>
      <c r="N176" s="544">
        <f t="shared" si="35"/>
        <v>0</v>
      </c>
      <c r="O176" s="545"/>
    </row>
    <row r="177" spans="1:15" ht="18.75" customHeight="1" x14ac:dyDescent="0.15">
      <c r="A177" s="485"/>
      <c r="B177" s="536"/>
      <c r="C177" s="667"/>
      <c r="D177" s="652"/>
      <c r="E177" s="653"/>
      <c r="F177" s="410"/>
      <c r="G177" s="537"/>
      <c r="H177" s="538"/>
      <c r="I177" s="539"/>
      <c r="J177" s="540">
        <f t="shared" si="33"/>
        <v>0</v>
      </c>
      <c r="K177" s="541"/>
      <c r="L177" s="542">
        <f t="shared" si="34"/>
        <v>0</v>
      </c>
      <c r="M177" s="571" t="str">
        <f t="shared" si="32"/>
        <v/>
      </c>
      <c r="N177" s="544">
        <f t="shared" si="35"/>
        <v>0</v>
      </c>
      <c r="O177" s="545"/>
    </row>
    <row r="178" spans="1:15" ht="18.75" customHeight="1" x14ac:dyDescent="0.15">
      <c r="A178" s="485"/>
      <c r="B178" s="536"/>
      <c r="C178" s="667"/>
      <c r="D178" s="652"/>
      <c r="E178" s="653"/>
      <c r="F178" s="410"/>
      <c r="G178" s="537"/>
      <c r="H178" s="538"/>
      <c r="I178" s="539"/>
      <c r="J178" s="540">
        <f t="shared" si="33"/>
        <v>0</v>
      </c>
      <c r="K178" s="541"/>
      <c r="L178" s="542">
        <f t="shared" si="34"/>
        <v>0</v>
      </c>
      <c r="M178" s="571" t="str">
        <f t="shared" si="32"/>
        <v/>
      </c>
      <c r="N178" s="544">
        <f t="shared" si="35"/>
        <v>0</v>
      </c>
      <c r="O178" s="545"/>
    </row>
    <row r="179" spans="1:15" ht="18.75" customHeight="1" x14ac:dyDescent="0.15">
      <c r="A179" s="485"/>
      <c r="B179" s="536"/>
      <c r="C179" s="667"/>
      <c r="D179" s="652"/>
      <c r="E179" s="653"/>
      <c r="F179" s="410"/>
      <c r="G179" s="537"/>
      <c r="H179" s="538"/>
      <c r="I179" s="539"/>
      <c r="J179" s="540">
        <f t="shared" si="33"/>
        <v>0</v>
      </c>
      <c r="K179" s="541"/>
      <c r="L179" s="542">
        <f t="shared" si="34"/>
        <v>0</v>
      </c>
      <c r="M179" s="571" t="str">
        <f t="shared" si="32"/>
        <v/>
      </c>
      <c r="N179" s="544">
        <f t="shared" si="35"/>
        <v>0</v>
      </c>
      <c r="O179" s="545"/>
    </row>
    <row r="180" spans="1:15" ht="18.75" customHeight="1" x14ac:dyDescent="0.15">
      <c r="A180" s="485"/>
      <c r="B180" s="536"/>
      <c r="C180" s="667"/>
      <c r="D180" s="652"/>
      <c r="E180" s="653"/>
      <c r="F180" s="410"/>
      <c r="G180" s="537"/>
      <c r="H180" s="538"/>
      <c r="I180" s="539"/>
      <c r="J180" s="540">
        <f t="shared" si="33"/>
        <v>0</v>
      </c>
      <c r="K180" s="541"/>
      <c r="L180" s="542">
        <f t="shared" si="34"/>
        <v>0</v>
      </c>
      <c r="M180" s="571" t="str">
        <f t="shared" si="32"/>
        <v/>
      </c>
      <c r="N180" s="544">
        <f t="shared" si="35"/>
        <v>0</v>
      </c>
      <c r="O180" s="545"/>
    </row>
    <row r="181" spans="1:15" ht="18.75" customHeight="1" x14ac:dyDescent="0.15">
      <c r="A181" s="485"/>
      <c r="B181" s="536"/>
      <c r="C181" s="667"/>
      <c r="D181" s="652"/>
      <c r="E181" s="653"/>
      <c r="F181" s="410"/>
      <c r="G181" s="537"/>
      <c r="H181" s="538"/>
      <c r="I181" s="539"/>
      <c r="J181" s="540">
        <f t="shared" si="33"/>
        <v>0</v>
      </c>
      <c r="K181" s="541"/>
      <c r="L181" s="542">
        <f t="shared" si="34"/>
        <v>0</v>
      </c>
      <c r="M181" s="571" t="str">
        <f t="shared" si="32"/>
        <v/>
      </c>
      <c r="N181" s="544">
        <f t="shared" si="35"/>
        <v>0</v>
      </c>
      <c r="O181" s="545"/>
    </row>
    <row r="182" spans="1:15" ht="18.75" customHeight="1" x14ac:dyDescent="0.15">
      <c r="A182" s="485"/>
      <c r="B182" s="536"/>
      <c r="C182" s="667"/>
      <c r="D182" s="652"/>
      <c r="E182" s="653"/>
      <c r="F182" s="410"/>
      <c r="G182" s="537"/>
      <c r="H182" s="538"/>
      <c r="I182" s="539"/>
      <c r="J182" s="540">
        <f t="shared" si="33"/>
        <v>0</v>
      </c>
      <c r="K182" s="541"/>
      <c r="L182" s="542">
        <f t="shared" si="34"/>
        <v>0</v>
      </c>
      <c r="M182" s="571" t="str">
        <f t="shared" si="32"/>
        <v/>
      </c>
      <c r="N182" s="544">
        <f t="shared" si="35"/>
        <v>0</v>
      </c>
      <c r="O182" s="545"/>
    </row>
    <row r="183" spans="1:15" ht="18.75" customHeight="1" x14ac:dyDescent="0.15">
      <c r="A183" s="485"/>
      <c r="B183" s="536"/>
      <c r="C183" s="667"/>
      <c r="D183" s="652"/>
      <c r="E183" s="653"/>
      <c r="F183" s="410"/>
      <c r="G183" s="537"/>
      <c r="H183" s="538"/>
      <c r="I183" s="539"/>
      <c r="J183" s="540">
        <f t="shared" si="33"/>
        <v>0</v>
      </c>
      <c r="K183" s="541"/>
      <c r="L183" s="542">
        <f t="shared" si="34"/>
        <v>0</v>
      </c>
      <c r="M183" s="571" t="str">
        <f t="shared" si="32"/>
        <v/>
      </c>
      <c r="N183" s="544">
        <f t="shared" si="35"/>
        <v>0</v>
      </c>
      <c r="O183" s="545"/>
    </row>
    <row r="184" spans="1:15" ht="18.75" customHeight="1" x14ac:dyDescent="0.15">
      <c r="A184" s="485"/>
      <c r="B184" s="536"/>
      <c r="C184" s="667"/>
      <c r="D184" s="652"/>
      <c r="E184" s="653"/>
      <c r="F184" s="410"/>
      <c r="G184" s="537"/>
      <c r="H184" s="538"/>
      <c r="I184" s="539"/>
      <c r="J184" s="540">
        <f t="shared" si="33"/>
        <v>0</v>
      </c>
      <c r="K184" s="541"/>
      <c r="L184" s="542">
        <f t="shared" si="34"/>
        <v>0</v>
      </c>
      <c r="M184" s="571" t="str">
        <f t="shared" si="32"/>
        <v/>
      </c>
      <c r="N184" s="544">
        <f t="shared" si="35"/>
        <v>0</v>
      </c>
      <c r="O184" s="545"/>
    </row>
    <row r="185" spans="1:15" ht="18.75" customHeight="1" x14ac:dyDescent="0.15">
      <c r="A185" s="485"/>
      <c r="B185" s="536"/>
      <c r="C185" s="667"/>
      <c r="D185" s="652"/>
      <c r="E185" s="653"/>
      <c r="F185" s="410"/>
      <c r="G185" s="537"/>
      <c r="H185" s="538"/>
      <c r="I185" s="539"/>
      <c r="J185" s="540">
        <f t="shared" si="33"/>
        <v>0</v>
      </c>
      <c r="K185" s="541"/>
      <c r="L185" s="542">
        <f t="shared" si="34"/>
        <v>0</v>
      </c>
      <c r="M185" s="571" t="str">
        <f t="shared" si="32"/>
        <v/>
      </c>
      <c r="N185" s="544">
        <f t="shared" si="35"/>
        <v>0</v>
      </c>
      <c r="O185" s="545"/>
    </row>
    <row r="186" spans="1:15" ht="18.75" customHeight="1" x14ac:dyDescent="0.15">
      <c r="A186" s="485"/>
      <c r="B186" s="536"/>
      <c r="C186" s="667"/>
      <c r="D186" s="652"/>
      <c r="E186" s="653"/>
      <c r="F186" s="410"/>
      <c r="G186" s="537"/>
      <c r="H186" s="538"/>
      <c r="I186" s="539"/>
      <c r="J186" s="540">
        <f t="shared" si="33"/>
        <v>0</v>
      </c>
      <c r="K186" s="541"/>
      <c r="L186" s="542">
        <f t="shared" si="34"/>
        <v>0</v>
      </c>
      <c r="M186" s="571" t="str">
        <f t="shared" si="32"/>
        <v/>
      </c>
      <c r="N186" s="544">
        <f>J186-L186</f>
        <v>0</v>
      </c>
      <c r="O186" s="545"/>
    </row>
    <row r="187" spans="1:15" ht="18.75" customHeight="1" x14ac:dyDescent="0.15">
      <c r="A187" s="485"/>
      <c r="B187" s="536"/>
      <c r="C187" s="667"/>
      <c r="D187" s="652"/>
      <c r="E187" s="653"/>
      <c r="F187" s="410"/>
      <c r="G187" s="537"/>
      <c r="H187" s="538"/>
      <c r="I187" s="539"/>
      <c r="J187" s="540">
        <f t="shared" si="33"/>
        <v>0</v>
      </c>
      <c r="K187" s="541"/>
      <c r="L187" s="542">
        <f t="shared" si="34"/>
        <v>0</v>
      </c>
      <c r="M187" s="571" t="str">
        <f t="shared" si="32"/>
        <v/>
      </c>
      <c r="N187" s="544">
        <f t="shared" ref="N187:N190" si="36">J187-L187</f>
        <v>0</v>
      </c>
      <c r="O187" s="545"/>
    </row>
    <row r="188" spans="1:15" ht="18.75" customHeight="1" x14ac:dyDescent="0.15">
      <c r="A188" s="485"/>
      <c r="B188" s="536"/>
      <c r="C188" s="667"/>
      <c r="D188" s="652"/>
      <c r="E188" s="653"/>
      <c r="F188" s="410"/>
      <c r="G188" s="537"/>
      <c r="H188" s="538"/>
      <c r="I188" s="539"/>
      <c r="J188" s="540">
        <f t="shared" si="33"/>
        <v>0</v>
      </c>
      <c r="K188" s="541"/>
      <c r="L188" s="542">
        <f t="shared" si="34"/>
        <v>0</v>
      </c>
      <c r="M188" s="571" t="str">
        <f t="shared" si="32"/>
        <v/>
      </c>
      <c r="N188" s="544">
        <f t="shared" si="36"/>
        <v>0</v>
      </c>
      <c r="O188" s="545"/>
    </row>
    <row r="189" spans="1:15" ht="18.75" customHeight="1" x14ac:dyDescent="0.15">
      <c r="A189" s="485"/>
      <c r="B189" s="536"/>
      <c r="C189" s="667"/>
      <c r="D189" s="652"/>
      <c r="E189" s="653"/>
      <c r="F189" s="410"/>
      <c r="G189" s="537"/>
      <c r="H189" s="538"/>
      <c r="I189" s="539"/>
      <c r="J189" s="540">
        <f t="shared" si="33"/>
        <v>0</v>
      </c>
      <c r="K189" s="541"/>
      <c r="L189" s="542">
        <f t="shared" si="34"/>
        <v>0</v>
      </c>
      <c r="M189" s="571" t="str">
        <f t="shared" si="32"/>
        <v/>
      </c>
      <c r="N189" s="544">
        <f t="shared" si="36"/>
        <v>0</v>
      </c>
      <c r="O189" s="545"/>
    </row>
    <row r="190" spans="1:15" ht="18.75" customHeight="1" thickBot="1" x14ac:dyDescent="0.2">
      <c r="A190" s="485"/>
      <c r="B190" s="655"/>
      <c r="C190" s="443"/>
      <c r="D190" s="444"/>
      <c r="E190" s="445"/>
      <c r="F190" s="446"/>
      <c r="G190" s="447"/>
      <c r="H190" s="448"/>
      <c r="I190" s="449"/>
      <c r="J190" s="639">
        <f t="shared" si="33"/>
        <v>0</v>
      </c>
      <c r="K190" s="450"/>
      <c r="L190" s="641">
        <f t="shared" si="34"/>
        <v>0</v>
      </c>
      <c r="M190" s="643" t="str">
        <f t="shared" si="32"/>
        <v/>
      </c>
      <c r="N190" s="451">
        <f t="shared" si="36"/>
        <v>0</v>
      </c>
      <c r="O190" s="501"/>
    </row>
    <row r="191" spans="1:15" ht="18.75" customHeight="1" x14ac:dyDescent="0.15">
      <c r="A191" s="485"/>
      <c r="B191" s="546"/>
      <c r="C191" s="442" t="s">
        <v>870</v>
      </c>
      <c r="D191" s="425" t="s">
        <v>914</v>
      </c>
      <c r="E191" s="426" t="s">
        <v>828</v>
      </c>
      <c r="F191" s="427"/>
      <c r="G191" s="649"/>
      <c r="H191" s="650"/>
      <c r="I191" s="551"/>
      <c r="J191" s="428">
        <f>SUMIFS(J171:J190,B171:B190,"設備")</f>
        <v>0</v>
      </c>
      <c r="K191" s="553"/>
      <c r="L191" s="429">
        <f>SUMIFS(L171:L190,B171:B190,"設備")</f>
        <v>0</v>
      </c>
      <c r="M191" s="651"/>
      <c r="N191" s="430">
        <f>J191-L191</f>
        <v>0</v>
      </c>
      <c r="O191" s="556"/>
    </row>
    <row r="192" spans="1:15" ht="18.75" customHeight="1" x14ac:dyDescent="0.15">
      <c r="A192" s="485"/>
      <c r="B192" s="536"/>
      <c r="C192" s="442" t="s">
        <v>870</v>
      </c>
      <c r="D192" s="654" t="s">
        <v>915</v>
      </c>
      <c r="E192" s="576" t="s">
        <v>828</v>
      </c>
      <c r="F192" s="409"/>
      <c r="G192" s="567"/>
      <c r="H192" s="568"/>
      <c r="I192" s="540"/>
      <c r="J192" s="569">
        <f>SUMIFS(J171:J190,B171:B190,"工事")</f>
        <v>0</v>
      </c>
      <c r="K192" s="542"/>
      <c r="L192" s="570">
        <f>SUMIFS(L171:L190,B171:B190,"工事")</f>
        <v>0</v>
      </c>
      <c r="M192" s="571"/>
      <c r="N192" s="572">
        <f>J192-L192</f>
        <v>0</v>
      </c>
      <c r="O192" s="545"/>
    </row>
    <row r="193" spans="1:15" ht="18.75" customHeight="1" thickBot="1" x14ac:dyDescent="0.2">
      <c r="A193" s="485"/>
      <c r="B193" s="655"/>
      <c r="C193" s="634"/>
      <c r="D193" s="438" t="s">
        <v>870</v>
      </c>
      <c r="E193" s="656" t="s">
        <v>856</v>
      </c>
      <c r="F193" s="436"/>
      <c r="G193" s="637"/>
      <c r="H193" s="638"/>
      <c r="I193" s="639"/>
      <c r="J193" s="640">
        <f>J191+J192</f>
        <v>0</v>
      </c>
      <c r="K193" s="641"/>
      <c r="L193" s="642">
        <f>L191+L192</f>
        <v>0</v>
      </c>
      <c r="M193" s="643"/>
      <c r="N193" s="644">
        <f>J193-L193</f>
        <v>0</v>
      </c>
      <c r="O193" s="501"/>
    </row>
    <row r="194" spans="1:15" ht="18.75" customHeight="1" x14ac:dyDescent="0.15">
      <c r="A194" s="485"/>
      <c r="B194" s="536"/>
      <c r="C194" s="3146" t="s">
        <v>871</v>
      </c>
      <c r="D194" s="3147"/>
      <c r="E194" s="3148"/>
      <c r="F194" s="410"/>
      <c r="G194" s="537"/>
      <c r="H194" s="538"/>
      <c r="I194" s="539"/>
      <c r="J194" s="551"/>
      <c r="K194" s="657"/>
      <c r="L194" s="629"/>
      <c r="M194" s="651" t="str">
        <f t="shared" ref="M194:M214" si="37">IF(I194-K194=0,"",I194-K194)</f>
        <v/>
      </c>
      <c r="N194" s="555"/>
      <c r="O194" s="545"/>
    </row>
    <row r="195" spans="1:15" ht="18.75" customHeight="1" x14ac:dyDescent="0.15">
      <c r="A195" s="485"/>
      <c r="B195" s="536"/>
      <c r="C195" s="667"/>
      <c r="D195" s="1253"/>
      <c r="E195" s="1259"/>
      <c r="F195" s="410"/>
      <c r="G195" s="537"/>
      <c r="H195" s="538"/>
      <c r="I195" s="539"/>
      <c r="J195" s="540">
        <f t="shared" ref="J195:J214" si="38">ROUNDDOWN(H195*I195,0)</f>
        <v>0</v>
      </c>
      <c r="K195" s="541"/>
      <c r="L195" s="542">
        <f t="shared" ref="L195:L214" si="39">ROUNDDOWN(H195*K195,0)</f>
        <v>0</v>
      </c>
      <c r="M195" s="571" t="str">
        <f t="shared" si="37"/>
        <v/>
      </c>
      <c r="N195" s="544">
        <f t="shared" ref="N195" si="40">J195-L195</f>
        <v>0</v>
      </c>
      <c r="O195" s="545"/>
    </row>
    <row r="196" spans="1:15" ht="18.75" customHeight="1" x14ac:dyDescent="0.15">
      <c r="A196" s="485"/>
      <c r="B196" s="536"/>
      <c r="C196" s="667"/>
      <c r="D196" s="652"/>
      <c r="E196" s="653"/>
      <c r="F196" s="410"/>
      <c r="G196" s="537"/>
      <c r="H196" s="538"/>
      <c r="I196" s="539"/>
      <c r="J196" s="540">
        <f t="shared" si="38"/>
        <v>0</v>
      </c>
      <c r="K196" s="541"/>
      <c r="L196" s="542">
        <f t="shared" si="39"/>
        <v>0</v>
      </c>
      <c r="M196" s="571" t="str">
        <f t="shared" si="37"/>
        <v/>
      </c>
      <c r="N196" s="544">
        <f>J196-L196</f>
        <v>0</v>
      </c>
      <c r="O196" s="545"/>
    </row>
    <row r="197" spans="1:15" ht="18.75" customHeight="1" x14ac:dyDescent="0.15">
      <c r="A197" s="485"/>
      <c r="B197" s="536"/>
      <c r="C197" s="667"/>
      <c r="D197" s="652"/>
      <c r="E197" s="653"/>
      <c r="F197" s="410"/>
      <c r="G197" s="537"/>
      <c r="H197" s="538"/>
      <c r="I197" s="539"/>
      <c r="J197" s="540">
        <f t="shared" si="38"/>
        <v>0</v>
      </c>
      <c r="K197" s="541"/>
      <c r="L197" s="542">
        <f t="shared" si="39"/>
        <v>0</v>
      </c>
      <c r="M197" s="571" t="str">
        <f t="shared" si="37"/>
        <v/>
      </c>
      <c r="N197" s="544">
        <f t="shared" ref="N197:N206" si="41">J197-L197</f>
        <v>0</v>
      </c>
      <c r="O197" s="545"/>
    </row>
    <row r="198" spans="1:15" ht="18.75" customHeight="1" x14ac:dyDescent="0.15">
      <c r="A198" s="485"/>
      <c r="B198" s="536"/>
      <c r="C198" s="667"/>
      <c r="D198" s="652"/>
      <c r="E198" s="653"/>
      <c r="F198" s="410"/>
      <c r="G198" s="537"/>
      <c r="H198" s="538"/>
      <c r="I198" s="539"/>
      <c r="J198" s="540">
        <f t="shared" si="38"/>
        <v>0</v>
      </c>
      <c r="K198" s="541"/>
      <c r="L198" s="542">
        <f t="shared" si="39"/>
        <v>0</v>
      </c>
      <c r="M198" s="571" t="str">
        <f t="shared" si="37"/>
        <v/>
      </c>
      <c r="N198" s="544">
        <f t="shared" si="41"/>
        <v>0</v>
      </c>
      <c r="O198" s="545"/>
    </row>
    <row r="199" spans="1:15" ht="18.75" customHeight="1" x14ac:dyDescent="0.15">
      <c r="A199" s="485"/>
      <c r="B199" s="536"/>
      <c r="C199" s="667"/>
      <c r="D199" s="652"/>
      <c r="E199" s="653"/>
      <c r="F199" s="410"/>
      <c r="G199" s="537"/>
      <c r="H199" s="538"/>
      <c r="I199" s="539"/>
      <c r="J199" s="540">
        <f t="shared" si="38"/>
        <v>0</v>
      </c>
      <c r="K199" s="541"/>
      <c r="L199" s="542">
        <f t="shared" si="39"/>
        <v>0</v>
      </c>
      <c r="M199" s="571" t="str">
        <f t="shared" si="37"/>
        <v/>
      </c>
      <c r="N199" s="544">
        <f t="shared" si="41"/>
        <v>0</v>
      </c>
      <c r="O199" s="545"/>
    </row>
    <row r="200" spans="1:15" ht="18.75" customHeight="1" x14ac:dyDescent="0.15">
      <c r="A200" s="485"/>
      <c r="B200" s="536"/>
      <c r="C200" s="667"/>
      <c r="D200" s="652"/>
      <c r="E200" s="653"/>
      <c r="F200" s="410"/>
      <c r="G200" s="537"/>
      <c r="H200" s="538"/>
      <c r="I200" s="539"/>
      <c r="J200" s="540">
        <f t="shared" si="38"/>
        <v>0</v>
      </c>
      <c r="K200" s="541"/>
      <c r="L200" s="542">
        <f t="shared" si="39"/>
        <v>0</v>
      </c>
      <c r="M200" s="571" t="str">
        <f t="shared" si="37"/>
        <v/>
      </c>
      <c r="N200" s="544">
        <f t="shared" si="41"/>
        <v>0</v>
      </c>
      <c r="O200" s="545"/>
    </row>
    <row r="201" spans="1:15" ht="18.75" customHeight="1" x14ac:dyDescent="0.15">
      <c r="A201" s="485"/>
      <c r="B201" s="536"/>
      <c r="C201" s="667"/>
      <c r="D201" s="652"/>
      <c r="E201" s="653"/>
      <c r="F201" s="410"/>
      <c r="G201" s="537"/>
      <c r="H201" s="538"/>
      <c r="I201" s="539"/>
      <c r="J201" s="540">
        <f t="shared" si="38"/>
        <v>0</v>
      </c>
      <c r="K201" s="541"/>
      <c r="L201" s="542">
        <f t="shared" si="39"/>
        <v>0</v>
      </c>
      <c r="M201" s="571" t="str">
        <f t="shared" si="37"/>
        <v/>
      </c>
      <c r="N201" s="544">
        <f t="shared" si="41"/>
        <v>0</v>
      </c>
      <c r="O201" s="545"/>
    </row>
    <row r="202" spans="1:15" ht="18.75" customHeight="1" x14ac:dyDescent="0.15">
      <c r="A202" s="485"/>
      <c r="B202" s="536"/>
      <c r="C202" s="667"/>
      <c r="D202" s="652"/>
      <c r="E202" s="653"/>
      <c r="F202" s="410"/>
      <c r="G202" s="537"/>
      <c r="H202" s="538"/>
      <c r="I202" s="539"/>
      <c r="J202" s="540">
        <f t="shared" si="38"/>
        <v>0</v>
      </c>
      <c r="K202" s="541"/>
      <c r="L202" s="542">
        <f t="shared" si="39"/>
        <v>0</v>
      </c>
      <c r="M202" s="571" t="str">
        <f t="shared" si="37"/>
        <v/>
      </c>
      <c r="N202" s="544">
        <f t="shared" si="41"/>
        <v>0</v>
      </c>
      <c r="O202" s="545"/>
    </row>
    <row r="203" spans="1:15" ht="18.75" customHeight="1" x14ac:dyDescent="0.15">
      <c r="A203" s="485"/>
      <c r="B203" s="536"/>
      <c r="C203" s="667"/>
      <c r="D203" s="652"/>
      <c r="E203" s="653"/>
      <c r="F203" s="410"/>
      <c r="G203" s="537"/>
      <c r="H203" s="538"/>
      <c r="I203" s="539"/>
      <c r="J203" s="540">
        <f t="shared" si="38"/>
        <v>0</v>
      </c>
      <c r="K203" s="541"/>
      <c r="L203" s="542">
        <f t="shared" si="39"/>
        <v>0</v>
      </c>
      <c r="M203" s="571" t="str">
        <f t="shared" si="37"/>
        <v/>
      </c>
      <c r="N203" s="544">
        <f t="shared" si="41"/>
        <v>0</v>
      </c>
      <c r="O203" s="545"/>
    </row>
    <row r="204" spans="1:15" ht="18.75" customHeight="1" x14ac:dyDescent="0.15">
      <c r="A204" s="485"/>
      <c r="B204" s="536"/>
      <c r="C204" s="667"/>
      <c r="D204" s="652"/>
      <c r="E204" s="653"/>
      <c r="F204" s="410"/>
      <c r="G204" s="537"/>
      <c r="H204" s="538"/>
      <c r="I204" s="539"/>
      <c r="J204" s="540">
        <f t="shared" si="38"/>
        <v>0</v>
      </c>
      <c r="K204" s="541"/>
      <c r="L204" s="542">
        <f t="shared" si="39"/>
        <v>0</v>
      </c>
      <c r="M204" s="571" t="str">
        <f t="shared" si="37"/>
        <v/>
      </c>
      <c r="N204" s="544">
        <f t="shared" si="41"/>
        <v>0</v>
      </c>
      <c r="O204" s="545"/>
    </row>
    <row r="205" spans="1:15" ht="18.75" customHeight="1" x14ac:dyDescent="0.15">
      <c r="A205" s="485"/>
      <c r="B205" s="536"/>
      <c r="C205" s="667"/>
      <c r="D205" s="652"/>
      <c r="E205" s="653"/>
      <c r="F205" s="410"/>
      <c r="G205" s="537"/>
      <c r="H205" s="538"/>
      <c r="I205" s="539"/>
      <c r="J205" s="540">
        <f t="shared" si="38"/>
        <v>0</v>
      </c>
      <c r="K205" s="541"/>
      <c r="L205" s="542">
        <f t="shared" si="39"/>
        <v>0</v>
      </c>
      <c r="M205" s="571" t="str">
        <f t="shared" si="37"/>
        <v/>
      </c>
      <c r="N205" s="544">
        <f t="shared" si="41"/>
        <v>0</v>
      </c>
      <c r="O205" s="545"/>
    </row>
    <row r="206" spans="1:15" ht="18.75" customHeight="1" x14ac:dyDescent="0.15">
      <c r="A206" s="485"/>
      <c r="B206" s="536"/>
      <c r="C206" s="667"/>
      <c r="D206" s="652"/>
      <c r="E206" s="653"/>
      <c r="F206" s="410"/>
      <c r="G206" s="537"/>
      <c r="H206" s="538"/>
      <c r="I206" s="539"/>
      <c r="J206" s="540">
        <f t="shared" si="38"/>
        <v>0</v>
      </c>
      <c r="K206" s="541"/>
      <c r="L206" s="542">
        <f t="shared" si="39"/>
        <v>0</v>
      </c>
      <c r="M206" s="571" t="str">
        <f t="shared" si="37"/>
        <v/>
      </c>
      <c r="N206" s="544">
        <f t="shared" si="41"/>
        <v>0</v>
      </c>
      <c r="O206" s="545"/>
    </row>
    <row r="207" spans="1:15" ht="18.75" customHeight="1" x14ac:dyDescent="0.15">
      <c r="A207" s="485"/>
      <c r="B207" s="536"/>
      <c r="C207" s="667"/>
      <c r="D207" s="652"/>
      <c r="E207" s="653"/>
      <c r="F207" s="410"/>
      <c r="G207" s="537"/>
      <c r="H207" s="538"/>
      <c r="I207" s="539"/>
      <c r="J207" s="540">
        <f t="shared" si="38"/>
        <v>0</v>
      </c>
      <c r="K207" s="541"/>
      <c r="L207" s="542">
        <f t="shared" si="39"/>
        <v>0</v>
      </c>
      <c r="M207" s="571" t="str">
        <f t="shared" si="37"/>
        <v/>
      </c>
      <c r="N207" s="544">
        <f>J207-L207</f>
        <v>0</v>
      </c>
      <c r="O207" s="545"/>
    </row>
    <row r="208" spans="1:15" ht="18.75" customHeight="1" x14ac:dyDescent="0.15">
      <c r="A208" s="485"/>
      <c r="B208" s="536"/>
      <c r="C208" s="667"/>
      <c r="D208" s="652"/>
      <c r="E208" s="653"/>
      <c r="F208" s="410"/>
      <c r="G208" s="537"/>
      <c r="H208" s="538"/>
      <c r="I208" s="539"/>
      <c r="J208" s="540">
        <f t="shared" si="38"/>
        <v>0</v>
      </c>
      <c r="K208" s="541"/>
      <c r="L208" s="542">
        <f t="shared" si="39"/>
        <v>0</v>
      </c>
      <c r="M208" s="571" t="str">
        <f t="shared" si="37"/>
        <v/>
      </c>
      <c r="N208" s="544">
        <f t="shared" ref="N208" si="42">J208-L208</f>
        <v>0</v>
      </c>
      <c r="O208" s="545"/>
    </row>
    <row r="209" spans="1:15" ht="18.75" customHeight="1" x14ac:dyDescent="0.15">
      <c r="A209" s="485"/>
      <c r="B209" s="536"/>
      <c r="C209" s="667"/>
      <c r="D209" s="652"/>
      <c r="E209" s="653"/>
      <c r="F209" s="410"/>
      <c r="G209" s="537"/>
      <c r="H209" s="538"/>
      <c r="I209" s="539"/>
      <c r="J209" s="540">
        <f t="shared" si="38"/>
        <v>0</v>
      </c>
      <c r="K209" s="541"/>
      <c r="L209" s="542">
        <f t="shared" si="39"/>
        <v>0</v>
      </c>
      <c r="M209" s="571" t="str">
        <f t="shared" si="37"/>
        <v/>
      </c>
      <c r="N209" s="544">
        <f>J209-L209</f>
        <v>0</v>
      </c>
      <c r="O209" s="545"/>
    </row>
    <row r="210" spans="1:15" ht="18.75" customHeight="1" x14ac:dyDescent="0.15">
      <c r="A210" s="485"/>
      <c r="B210" s="536"/>
      <c r="C210" s="667"/>
      <c r="D210" s="652"/>
      <c r="E210" s="653"/>
      <c r="F210" s="410"/>
      <c r="G210" s="537"/>
      <c r="H210" s="538"/>
      <c r="I210" s="539"/>
      <c r="J210" s="540">
        <f t="shared" si="38"/>
        <v>0</v>
      </c>
      <c r="K210" s="541"/>
      <c r="L210" s="542">
        <f t="shared" si="39"/>
        <v>0</v>
      </c>
      <c r="M210" s="571" t="str">
        <f t="shared" si="37"/>
        <v/>
      </c>
      <c r="N210" s="544">
        <f t="shared" ref="N210:N212" si="43">J210-L210</f>
        <v>0</v>
      </c>
      <c r="O210" s="545"/>
    </row>
    <row r="211" spans="1:15" ht="18.75" customHeight="1" x14ac:dyDescent="0.15">
      <c r="A211" s="485"/>
      <c r="B211" s="536"/>
      <c r="C211" s="667"/>
      <c r="D211" s="652"/>
      <c r="E211" s="653"/>
      <c r="F211" s="410"/>
      <c r="G211" s="537"/>
      <c r="H211" s="538"/>
      <c r="I211" s="539"/>
      <c r="J211" s="540">
        <f t="shared" si="38"/>
        <v>0</v>
      </c>
      <c r="K211" s="541"/>
      <c r="L211" s="542">
        <f t="shared" si="39"/>
        <v>0</v>
      </c>
      <c r="M211" s="571" t="str">
        <f t="shared" si="37"/>
        <v/>
      </c>
      <c r="N211" s="544">
        <f t="shared" si="43"/>
        <v>0</v>
      </c>
      <c r="O211" s="545"/>
    </row>
    <row r="212" spans="1:15" ht="18.75" customHeight="1" x14ac:dyDescent="0.15">
      <c r="A212" s="485"/>
      <c r="B212" s="536"/>
      <c r="C212" s="667"/>
      <c r="D212" s="652"/>
      <c r="E212" s="653"/>
      <c r="F212" s="410"/>
      <c r="G212" s="537"/>
      <c r="H212" s="538"/>
      <c r="I212" s="539"/>
      <c r="J212" s="540">
        <f t="shared" si="38"/>
        <v>0</v>
      </c>
      <c r="K212" s="541"/>
      <c r="L212" s="542">
        <f t="shared" si="39"/>
        <v>0</v>
      </c>
      <c r="M212" s="571" t="str">
        <f t="shared" si="37"/>
        <v/>
      </c>
      <c r="N212" s="544">
        <f t="shared" si="43"/>
        <v>0</v>
      </c>
      <c r="O212" s="545"/>
    </row>
    <row r="213" spans="1:15" ht="18.75" customHeight="1" x14ac:dyDescent="0.15">
      <c r="A213" s="485"/>
      <c r="B213" s="536"/>
      <c r="C213" s="667"/>
      <c r="D213" s="652"/>
      <c r="E213" s="653"/>
      <c r="F213" s="410"/>
      <c r="G213" s="537"/>
      <c r="H213" s="538"/>
      <c r="I213" s="539"/>
      <c r="J213" s="540">
        <f t="shared" si="38"/>
        <v>0</v>
      </c>
      <c r="K213" s="541"/>
      <c r="L213" s="542">
        <f t="shared" si="39"/>
        <v>0</v>
      </c>
      <c r="M213" s="571" t="str">
        <f t="shared" si="37"/>
        <v/>
      </c>
      <c r="N213" s="544">
        <f>J213-L213</f>
        <v>0</v>
      </c>
      <c r="O213" s="545"/>
    </row>
    <row r="214" spans="1:15" ht="18.75" customHeight="1" thickBot="1" x14ac:dyDescent="0.2">
      <c r="A214" s="485"/>
      <c r="B214" s="655"/>
      <c r="C214" s="443"/>
      <c r="D214" s="444"/>
      <c r="E214" s="445"/>
      <c r="F214" s="446"/>
      <c r="G214" s="447"/>
      <c r="H214" s="448"/>
      <c r="I214" s="449"/>
      <c r="J214" s="639">
        <f t="shared" si="38"/>
        <v>0</v>
      </c>
      <c r="K214" s="450"/>
      <c r="L214" s="641">
        <f t="shared" si="39"/>
        <v>0</v>
      </c>
      <c r="M214" s="643" t="str">
        <f t="shared" si="37"/>
        <v/>
      </c>
      <c r="N214" s="451">
        <f t="shared" ref="N214:N220" si="44">J214-L214</f>
        <v>0</v>
      </c>
      <c r="O214" s="501"/>
    </row>
    <row r="215" spans="1:15" ht="18.75" customHeight="1" x14ac:dyDescent="0.15">
      <c r="A215" s="485"/>
      <c r="B215" s="546"/>
      <c r="C215" s="442" t="s">
        <v>872</v>
      </c>
      <c r="D215" s="425" t="s">
        <v>914</v>
      </c>
      <c r="E215" s="426" t="s">
        <v>828</v>
      </c>
      <c r="F215" s="427"/>
      <c r="G215" s="649"/>
      <c r="H215" s="650"/>
      <c r="I215" s="551"/>
      <c r="J215" s="428">
        <f>SUMIFS(J195:J214,B195:B214,"設備")</f>
        <v>0</v>
      </c>
      <c r="K215" s="553"/>
      <c r="L215" s="429">
        <f>SUMIFS(L195:L214,B195:B214,"設備")</f>
        <v>0</v>
      </c>
      <c r="M215" s="651"/>
      <c r="N215" s="430">
        <f t="shared" si="44"/>
        <v>0</v>
      </c>
      <c r="O215" s="556"/>
    </row>
    <row r="216" spans="1:15" ht="18.75" customHeight="1" x14ac:dyDescent="0.15">
      <c r="A216" s="485"/>
      <c r="B216" s="536"/>
      <c r="C216" s="437" t="s">
        <v>872</v>
      </c>
      <c r="D216" s="654" t="s">
        <v>915</v>
      </c>
      <c r="E216" s="576" t="s">
        <v>828</v>
      </c>
      <c r="F216" s="409"/>
      <c r="G216" s="567"/>
      <c r="H216" s="568"/>
      <c r="I216" s="540"/>
      <c r="J216" s="569">
        <f>SUMIFS(J195:J214,B195:B214,"工事")</f>
        <v>0</v>
      </c>
      <c r="K216" s="542"/>
      <c r="L216" s="570">
        <f>SUMIFS(L195:L214,B195:B214,"工事")</f>
        <v>0</v>
      </c>
      <c r="M216" s="571"/>
      <c r="N216" s="572">
        <f t="shared" si="44"/>
        <v>0</v>
      </c>
      <c r="O216" s="545"/>
    </row>
    <row r="217" spans="1:15" ht="18.75" customHeight="1" thickBot="1" x14ac:dyDescent="0.2">
      <c r="A217" s="485"/>
      <c r="B217" s="431"/>
      <c r="C217" s="452"/>
      <c r="D217" s="453" t="s">
        <v>872</v>
      </c>
      <c r="E217" s="454" t="s">
        <v>856</v>
      </c>
      <c r="F217" s="455"/>
      <c r="G217" s="456"/>
      <c r="H217" s="457"/>
      <c r="I217" s="432"/>
      <c r="J217" s="439">
        <f>J215+J216</f>
        <v>0</v>
      </c>
      <c r="K217" s="433"/>
      <c r="L217" s="440">
        <f>L215+L216</f>
        <v>0</v>
      </c>
      <c r="M217" s="434"/>
      <c r="N217" s="441">
        <f t="shared" si="44"/>
        <v>0</v>
      </c>
      <c r="O217" s="435"/>
    </row>
    <row r="218" spans="1:15" ht="18.75" customHeight="1" thickTop="1" x14ac:dyDescent="0.15">
      <c r="A218" s="485"/>
      <c r="B218" s="546"/>
      <c r="C218" s="424" t="s">
        <v>721</v>
      </c>
      <c r="D218" s="425" t="s">
        <v>823</v>
      </c>
      <c r="E218" s="426" t="s">
        <v>825</v>
      </c>
      <c r="F218" s="427"/>
      <c r="G218" s="649"/>
      <c r="H218" s="650"/>
      <c r="I218" s="551"/>
      <c r="J218" s="428">
        <f>SUMIFS(J171:J217,D171:D217,"設備費3")</f>
        <v>0</v>
      </c>
      <c r="K218" s="553"/>
      <c r="L218" s="429">
        <f>SUMIFS(L171:L217,D171:D217,"設備費3")</f>
        <v>0</v>
      </c>
      <c r="M218" s="651"/>
      <c r="N218" s="430">
        <f t="shared" si="44"/>
        <v>0</v>
      </c>
      <c r="O218" s="556"/>
    </row>
    <row r="219" spans="1:15" ht="18.75" customHeight="1" x14ac:dyDescent="0.15">
      <c r="A219" s="485"/>
      <c r="B219" s="536"/>
      <c r="C219" s="574" t="s">
        <v>721</v>
      </c>
      <c r="D219" s="654" t="s">
        <v>829</v>
      </c>
      <c r="E219" s="576" t="s">
        <v>825</v>
      </c>
      <c r="F219" s="409"/>
      <c r="G219" s="567"/>
      <c r="H219" s="568"/>
      <c r="I219" s="540"/>
      <c r="J219" s="569">
        <f>SUMIFS(J171:J217,D171:D217,"工事費3")</f>
        <v>0</v>
      </c>
      <c r="K219" s="542"/>
      <c r="L219" s="570">
        <f>SUMIFS(L171:L217,D171:D217,"工事費3")</f>
        <v>0</v>
      </c>
      <c r="M219" s="571"/>
      <c r="N219" s="572">
        <f t="shared" si="44"/>
        <v>0</v>
      </c>
      <c r="O219" s="545"/>
    </row>
    <row r="220" spans="1:15" ht="18.75" customHeight="1" thickBot="1" x14ac:dyDescent="0.2">
      <c r="A220" s="485"/>
      <c r="B220" s="431"/>
      <c r="C220" s="452"/>
      <c r="D220" s="459" t="s">
        <v>830</v>
      </c>
      <c r="E220" s="454" t="s">
        <v>825</v>
      </c>
      <c r="F220" s="455"/>
      <c r="G220" s="456"/>
      <c r="H220" s="457"/>
      <c r="I220" s="432"/>
      <c r="J220" s="439">
        <f>J218+J219</f>
        <v>0</v>
      </c>
      <c r="K220" s="433"/>
      <c r="L220" s="440">
        <f>L218+L219</f>
        <v>0</v>
      </c>
      <c r="M220" s="434"/>
      <c r="N220" s="441">
        <f t="shared" si="44"/>
        <v>0</v>
      </c>
      <c r="O220" s="435"/>
    </row>
    <row r="221" spans="1:15" ht="18.75" customHeight="1" thickTop="1" x14ac:dyDescent="0.15">
      <c r="A221" s="485"/>
      <c r="B221" s="536"/>
      <c r="C221" s="3140" t="s">
        <v>834</v>
      </c>
      <c r="D221" s="3141"/>
      <c r="E221" s="3142"/>
      <c r="F221" s="410"/>
      <c r="G221" s="537"/>
      <c r="H221" s="538"/>
      <c r="I221" s="540"/>
      <c r="J221" s="540"/>
      <c r="K221" s="541"/>
      <c r="L221" s="542"/>
      <c r="M221" s="571"/>
      <c r="N221" s="544"/>
      <c r="O221" s="545"/>
    </row>
    <row r="222" spans="1:15" ht="18.75" customHeight="1" x14ac:dyDescent="0.15">
      <c r="A222" s="485"/>
      <c r="B222" s="536"/>
      <c r="C222" s="3143" t="s">
        <v>874</v>
      </c>
      <c r="D222" s="3144"/>
      <c r="E222" s="3145"/>
      <c r="F222" s="410"/>
      <c r="G222" s="537"/>
      <c r="H222" s="538"/>
      <c r="I222" s="539"/>
      <c r="J222" s="540"/>
      <c r="K222" s="541"/>
      <c r="L222" s="542"/>
      <c r="M222" s="571" t="str">
        <f t="shared" ref="M222:M242" si="45">IF(I222-K222=0,"",I222-K222)</f>
        <v/>
      </c>
      <c r="N222" s="544"/>
      <c r="O222" s="545"/>
    </row>
    <row r="223" spans="1:15" ht="18.75" customHeight="1" x14ac:dyDescent="0.15">
      <c r="A223" s="485"/>
      <c r="B223" s="536"/>
      <c r="C223" s="667"/>
      <c r="D223" s="1253"/>
      <c r="E223" s="653"/>
      <c r="F223" s="410"/>
      <c r="G223" s="537"/>
      <c r="H223" s="538"/>
      <c r="I223" s="539"/>
      <c r="J223" s="540">
        <f t="shared" ref="J223:J242" si="46">ROUNDDOWN(H223*I223,0)</f>
        <v>0</v>
      </c>
      <c r="K223" s="541"/>
      <c r="L223" s="542">
        <f t="shared" ref="L223:L242" si="47">ROUNDDOWN(H223*K223,0)</f>
        <v>0</v>
      </c>
      <c r="M223" s="571" t="str">
        <f t="shared" si="45"/>
        <v/>
      </c>
      <c r="N223" s="544">
        <f>J223-L223</f>
        <v>0</v>
      </c>
      <c r="O223" s="545"/>
    </row>
    <row r="224" spans="1:15" ht="18.75" customHeight="1" x14ac:dyDescent="0.15">
      <c r="A224" s="485"/>
      <c r="B224" s="536"/>
      <c r="C224" s="667"/>
      <c r="D224" s="652"/>
      <c r="E224" s="653"/>
      <c r="F224" s="410"/>
      <c r="G224" s="537"/>
      <c r="H224" s="538"/>
      <c r="I224" s="539"/>
      <c r="J224" s="540">
        <f t="shared" si="46"/>
        <v>0</v>
      </c>
      <c r="K224" s="541"/>
      <c r="L224" s="542">
        <f t="shared" si="47"/>
        <v>0</v>
      </c>
      <c r="M224" s="571" t="str">
        <f t="shared" si="45"/>
        <v/>
      </c>
      <c r="N224" s="544">
        <f t="shared" ref="N224:N237" si="48">J224-L224</f>
        <v>0</v>
      </c>
      <c r="O224" s="545"/>
    </row>
    <row r="225" spans="1:15" ht="18.75" customHeight="1" x14ac:dyDescent="0.15">
      <c r="A225" s="485"/>
      <c r="B225" s="536"/>
      <c r="C225" s="667"/>
      <c r="D225" s="652"/>
      <c r="E225" s="653"/>
      <c r="F225" s="410"/>
      <c r="G225" s="537"/>
      <c r="H225" s="538"/>
      <c r="I225" s="539"/>
      <c r="J225" s="540">
        <f t="shared" si="46"/>
        <v>0</v>
      </c>
      <c r="K225" s="541"/>
      <c r="L225" s="542">
        <f t="shared" si="47"/>
        <v>0</v>
      </c>
      <c r="M225" s="571" t="str">
        <f t="shared" si="45"/>
        <v/>
      </c>
      <c r="N225" s="544">
        <f t="shared" si="48"/>
        <v>0</v>
      </c>
      <c r="O225" s="545"/>
    </row>
    <row r="226" spans="1:15" ht="18.75" customHeight="1" x14ac:dyDescent="0.15">
      <c r="A226" s="485"/>
      <c r="B226" s="536"/>
      <c r="C226" s="667"/>
      <c r="D226" s="652"/>
      <c r="E226" s="653"/>
      <c r="F226" s="410"/>
      <c r="G226" s="537"/>
      <c r="H226" s="538"/>
      <c r="I226" s="539"/>
      <c r="J226" s="540">
        <f t="shared" si="46"/>
        <v>0</v>
      </c>
      <c r="K226" s="541"/>
      <c r="L226" s="542">
        <f t="shared" si="47"/>
        <v>0</v>
      </c>
      <c r="M226" s="571" t="str">
        <f t="shared" si="45"/>
        <v/>
      </c>
      <c r="N226" s="544">
        <f t="shared" si="48"/>
        <v>0</v>
      </c>
      <c r="O226" s="545"/>
    </row>
    <row r="227" spans="1:15" ht="18.75" customHeight="1" x14ac:dyDescent="0.15">
      <c r="A227" s="485"/>
      <c r="B227" s="536"/>
      <c r="C227" s="667"/>
      <c r="D227" s="652"/>
      <c r="E227" s="653"/>
      <c r="F227" s="410"/>
      <c r="G227" s="537"/>
      <c r="H227" s="538"/>
      <c r="I227" s="539"/>
      <c r="J227" s="540">
        <f t="shared" si="46"/>
        <v>0</v>
      </c>
      <c r="K227" s="541"/>
      <c r="L227" s="542">
        <f t="shared" si="47"/>
        <v>0</v>
      </c>
      <c r="M227" s="571" t="str">
        <f t="shared" si="45"/>
        <v/>
      </c>
      <c r="N227" s="544">
        <f t="shared" si="48"/>
        <v>0</v>
      </c>
      <c r="O227" s="545"/>
    </row>
    <row r="228" spans="1:15" ht="18.75" customHeight="1" x14ac:dyDescent="0.15">
      <c r="A228" s="485"/>
      <c r="B228" s="536"/>
      <c r="C228" s="667"/>
      <c r="D228" s="652"/>
      <c r="E228" s="653"/>
      <c r="F228" s="410"/>
      <c r="G228" s="537"/>
      <c r="H228" s="538"/>
      <c r="I228" s="539"/>
      <c r="J228" s="540">
        <f t="shared" si="46"/>
        <v>0</v>
      </c>
      <c r="K228" s="541"/>
      <c r="L228" s="542">
        <f t="shared" si="47"/>
        <v>0</v>
      </c>
      <c r="M228" s="571" t="str">
        <f t="shared" si="45"/>
        <v/>
      </c>
      <c r="N228" s="544">
        <f t="shared" si="48"/>
        <v>0</v>
      </c>
      <c r="O228" s="545"/>
    </row>
    <row r="229" spans="1:15" ht="18.75" customHeight="1" x14ac:dyDescent="0.15">
      <c r="A229" s="485"/>
      <c r="B229" s="536"/>
      <c r="C229" s="667"/>
      <c r="D229" s="652"/>
      <c r="E229" s="653"/>
      <c r="F229" s="410"/>
      <c r="G229" s="537"/>
      <c r="H229" s="538"/>
      <c r="I229" s="539"/>
      <c r="J229" s="540">
        <f t="shared" si="46"/>
        <v>0</v>
      </c>
      <c r="K229" s="541"/>
      <c r="L229" s="542">
        <f t="shared" si="47"/>
        <v>0</v>
      </c>
      <c r="M229" s="571" t="str">
        <f t="shared" si="45"/>
        <v/>
      </c>
      <c r="N229" s="544">
        <f t="shared" si="48"/>
        <v>0</v>
      </c>
      <c r="O229" s="545"/>
    </row>
    <row r="230" spans="1:15" ht="18.75" customHeight="1" x14ac:dyDescent="0.15">
      <c r="A230" s="485"/>
      <c r="B230" s="536"/>
      <c r="C230" s="667"/>
      <c r="D230" s="652"/>
      <c r="E230" s="653"/>
      <c r="F230" s="410"/>
      <c r="G230" s="537"/>
      <c r="H230" s="538"/>
      <c r="I230" s="539"/>
      <c r="J230" s="540">
        <f t="shared" si="46"/>
        <v>0</v>
      </c>
      <c r="K230" s="541"/>
      <c r="L230" s="542">
        <f t="shared" si="47"/>
        <v>0</v>
      </c>
      <c r="M230" s="571" t="str">
        <f t="shared" si="45"/>
        <v/>
      </c>
      <c r="N230" s="544">
        <f t="shared" si="48"/>
        <v>0</v>
      </c>
      <c r="O230" s="545"/>
    </row>
    <row r="231" spans="1:15" ht="18.75" customHeight="1" x14ac:dyDescent="0.15">
      <c r="A231" s="485"/>
      <c r="B231" s="536"/>
      <c r="C231" s="667"/>
      <c r="D231" s="652"/>
      <c r="E231" s="653"/>
      <c r="F231" s="410"/>
      <c r="G231" s="537"/>
      <c r="H231" s="538"/>
      <c r="I231" s="539"/>
      <c r="J231" s="540">
        <f t="shared" si="46"/>
        <v>0</v>
      </c>
      <c r="K231" s="541"/>
      <c r="L231" s="542">
        <f t="shared" si="47"/>
        <v>0</v>
      </c>
      <c r="M231" s="571" t="str">
        <f t="shared" si="45"/>
        <v/>
      </c>
      <c r="N231" s="544">
        <f t="shared" si="48"/>
        <v>0</v>
      </c>
      <c r="O231" s="545"/>
    </row>
    <row r="232" spans="1:15" ht="18.75" customHeight="1" x14ac:dyDescent="0.15">
      <c r="A232" s="485"/>
      <c r="B232" s="536"/>
      <c r="C232" s="667"/>
      <c r="D232" s="652"/>
      <c r="E232" s="653"/>
      <c r="F232" s="410"/>
      <c r="G232" s="537"/>
      <c r="H232" s="538"/>
      <c r="I232" s="539"/>
      <c r="J232" s="540">
        <f t="shared" si="46"/>
        <v>0</v>
      </c>
      <c r="K232" s="541"/>
      <c r="L232" s="542">
        <f t="shared" si="47"/>
        <v>0</v>
      </c>
      <c r="M232" s="571" t="str">
        <f t="shared" si="45"/>
        <v/>
      </c>
      <c r="N232" s="544">
        <f t="shared" si="48"/>
        <v>0</v>
      </c>
      <c r="O232" s="545"/>
    </row>
    <row r="233" spans="1:15" ht="18.75" customHeight="1" x14ac:dyDescent="0.15">
      <c r="A233" s="485"/>
      <c r="B233" s="536"/>
      <c r="C233" s="667"/>
      <c r="D233" s="652"/>
      <c r="E233" s="653"/>
      <c r="F233" s="410"/>
      <c r="G233" s="537"/>
      <c r="H233" s="538"/>
      <c r="I233" s="539"/>
      <c r="J233" s="540">
        <f t="shared" si="46"/>
        <v>0</v>
      </c>
      <c r="K233" s="541"/>
      <c r="L233" s="542">
        <f t="shared" si="47"/>
        <v>0</v>
      </c>
      <c r="M233" s="571" t="str">
        <f t="shared" si="45"/>
        <v/>
      </c>
      <c r="N233" s="544">
        <f t="shared" si="48"/>
        <v>0</v>
      </c>
      <c r="O233" s="545"/>
    </row>
    <row r="234" spans="1:15" ht="18.75" customHeight="1" x14ac:dyDescent="0.15">
      <c r="A234" s="485"/>
      <c r="B234" s="536"/>
      <c r="C234" s="667"/>
      <c r="D234" s="652"/>
      <c r="E234" s="653"/>
      <c r="F234" s="410"/>
      <c r="G234" s="537"/>
      <c r="H234" s="538"/>
      <c r="I234" s="539"/>
      <c r="J234" s="540">
        <f t="shared" si="46"/>
        <v>0</v>
      </c>
      <c r="K234" s="541"/>
      <c r="L234" s="542">
        <f t="shared" si="47"/>
        <v>0</v>
      </c>
      <c r="M234" s="571" t="str">
        <f t="shared" si="45"/>
        <v/>
      </c>
      <c r="N234" s="544">
        <f t="shared" si="48"/>
        <v>0</v>
      </c>
      <c r="O234" s="545"/>
    </row>
    <row r="235" spans="1:15" ht="18.75" customHeight="1" x14ac:dyDescent="0.15">
      <c r="A235" s="485"/>
      <c r="B235" s="536"/>
      <c r="C235" s="667"/>
      <c r="D235" s="652"/>
      <c r="E235" s="653"/>
      <c r="F235" s="410"/>
      <c r="G235" s="537"/>
      <c r="H235" s="538"/>
      <c r="I235" s="539"/>
      <c r="J235" s="540">
        <f t="shared" si="46"/>
        <v>0</v>
      </c>
      <c r="K235" s="541"/>
      <c r="L235" s="542">
        <f t="shared" si="47"/>
        <v>0</v>
      </c>
      <c r="M235" s="571" t="str">
        <f t="shared" si="45"/>
        <v/>
      </c>
      <c r="N235" s="544">
        <f t="shared" si="48"/>
        <v>0</v>
      </c>
      <c r="O235" s="545"/>
    </row>
    <row r="236" spans="1:15" ht="18.75" customHeight="1" x14ac:dyDescent="0.15">
      <c r="A236" s="485"/>
      <c r="B236" s="536"/>
      <c r="C236" s="667"/>
      <c r="D236" s="652"/>
      <c r="E236" s="653"/>
      <c r="F236" s="410"/>
      <c r="G236" s="537"/>
      <c r="H236" s="538"/>
      <c r="I236" s="539"/>
      <c r="J236" s="540">
        <f t="shared" si="46"/>
        <v>0</v>
      </c>
      <c r="K236" s="541"/>
      <c r="L236" s="542">
        <f t="shared" si="47"/>
        <v>0</v>
      </c>
      <c r="M236" s="571" t="str">
        <f t="shared" si="45"/>
        <v/>
      </c>
      <c r="N236" s="544">
        <f t="shared" si="48"/>
        <v>0</v>
      </c>
      <c r="O236" s="545"/>
    </row>
    <row r="237" spans="1:15" ht="18.75" customHeight="1" x14ac:dyDescent="0.15">
      <c r="A237" s="485"/>
      <c r="B237" s="536"/>
      <c r="C237" s="667"/>
      <c r="D237" s="652"/>
      <c r="E237" s="653"/>
      <c r="F237" s="410"/>
      <c r="G237" s="537"/>
      <c r="H237" s="538"/>
      <c r="I237" s="539"/>
      <c r="J237" s="540">
        <f t="shared" si="46"/>
        <v>0</v>
      </c>
      <c r="K237" s="541"/>
      <c r="L237" s="542">
        <f t="shared" si="47"/>
        <v>0</v>
      </c>
      <c r="M237" s="571" t="str">
        <f t="shared" si="45"/>
        <v/>
      </c>
      <c r="N237" s="544">
        <f t="shared" si="48"/>
        <v>0</v>
      </c>
      <c r="O237" s="545"/>
    </row>
    <row r="238" spans="1:15" ht="18.75" customHeight="1" x14ac:dyDescent="0.15">
      <c r="A238" s="485"/>
      <c r="B238" s="536"/>
      <c r="C238" s="667"/>
      <c r="D238" s="652"/>
      <c r="E238" s="653"/>
      <c r="F238" s="410"/>
      <c r="G238" s="537"/>
      <c r="H238" s="538"/>
      <c r="I238" s="539"/>
      <c r="J238" s="540">
        <f t="shared" si="46"/>
        <v>0</v>
      </c>
      <c r="K238" s="541"/>
      <c r="L238" s="542">
        <f t="shared" si="47"/>
        <v>0</v>
      </c>
      <c r="M238" s="571" t="str">
        <f t="shared" si="45"/>
        <v/>
      </c>
      <c r="N238" s="544">
        <f>J238-L238</f>
        <v>0</v>
      </c>
      <c r="O238" s="545"/>
    </row>
    <row r="239" spans="1:15" ht="18.75" customHeight="1" x14ac:dyDescent="0.15">
      <c r="A239" s="485"/>
      <c r="B239" s="536"/>
      <c r="C239" s="667"/>
      <c r="D239" s="652"/>
      <c r="E239" s="653"/>
      <c r="F239" s="410"/>
      <c r="G239" s="537"/>
      <c r="H239" s="538"/>
      <c r="I239" s="539"/>
      <c r="J239" s="540">
        <f t="shared" si="46"/>
        <v>0</v>
      </c>
      <c r="K239" s="541"/>
      <c r="L239" s="542">
        <f t="shared" si="47"/>
        <v>0</v>
      </c>
      <c r="M239" s="571" t="str">
        <f t="shared" si="45"/>
        <v/>
      </c>
      <c r="N239" s="544">
        <f t="shared" ref="N239:N242" si="49">J239-L239</f>
        <v>0</v>
      </c>
      <c r="O239" s="545"/>
    </row>
    <row r="240" spans="1:15" ht="18.75" customHeight="1" x14ac:dyDescent="0.15">
      <c r="A240" s="485"/>
      <c r="B240" s="536"/>
      <c r="C240" s="667"/>
      <c r="D240" s="652"/>
      <c r="E240" s="653"/>
      <c r="F240" s="410"/>
      <c r="G240" s="537"/>
      <c r="H240" s="538"/>
      <c r="I240" s="539"/>
      <c r="J240" s="540">
        <f t="shared" si="46"/>
        <v>0</v>
      </c>
      <c r="K240" s="541"/>
      <c r="L240" s="542">
        <f t="shared" si="47"/>
        <v>0</v>
      </c>
      <c r="M240" s="571" t="str">
        <f t="shared" si="45"/>
        <v/>
      </c>
      <c r="N240" s="544">
        <f t="shared" si="49"/>
        <v>0</v>
      </c>
      <c r="O240" s="545"/>
    </row>
    <row r="241" spans="1:15" ht="18.75" customHeight="1" x14ac:dyDescent="0.15">
      <c r="A241" s="485"/>
      <c r="B241" s="536"/>
      <c r="C241" s="667"/>
      <c r="D241" s="652"/>
      <c r="E241" s="653"/>
      <c r="F241" s="410"/>
      <c r="G241" s="537"/>
      <c r="H241" s="538"/>
      <c r="I241" s="539"/>
      <c r="J241" s="540">
        <f t="shared" si="46"/>
        <v>0</v>
      </c>
      <c r="K241" s="541"/>
      <c r="L241" s="542">
        <f t="shared" si="47"/>
        <v>0</v>
      </c>
      <c r="M241" s="571" t="str">
        <f t="shared" si="45"/>
        <v/>
      </c>
      <c r="N241" s="544">
        <f t="shared" si="49"/>
        <v>0</v>
      </c>
      <c r="O241" s="545"/>
    </row>
    <row r="242" spans="1:15" ht="18.75" customHeight="1" thickBot="1" x14ac:dyDescent="0.2">
      <c r="A242" s="485"/>
      <c r="B242" s="655"/>
      <c r="C242" s="443"/>
      <c r="D242" s="444"/>
      <c r="E242" s="445"/>
      <c r="F242" s="446"/>
      <c r="G242" s="447"/>
      <c r="H242" s="448"/>
      <c r="I242" s="449"/>
      <c r="J242" s="639">
        <f t="shared" si="46"/>
        <v>0</v>
      </c>
      <c r="K242" s="450"/>
      <c r="L242" s="641">
        <f t="shared" si="47"/>
        <v>0</v>
      </c>
      <c r="M242" s="643" t="str">
        <f t="shared" si="45"/>
        <v/>
      </c>
      <c r="N242" s="451">
        <f t="shared" si="49"/>
        <v>0</v>
      </c>
      <c r="O242" s="501"/>
    </row>
    <row r="243" spans="1:15" ht="18.75" customHeight="1" x14ac:dyDescent="0.15">
      <c r="A243" s="485"/>
      <c r="B243" s="546"/>
      <c r="C243" s="442" t="s">
        <v>875</v>
      </c>
      <c r="D243" s="425" t="s">
        <v>916</v>
      </c>
      <c r="E243" s="426" t="s">
        <v>828</v>
      </c>
      <c r="F243" s="427"/>
      <c r="G243" s="649"/>
      <c r="H243" s="650"/>
      <c r="I243" s="551"/>
      <c r="J243" s="428">
        <f>SUMIFS(J223:J242,B223:B242,"設備")</f>
        <v>0</v>
      </c>
      <c r="K243" s="553"/>
      <c r="L243" s="429">
        <f>SUMIFS(L223:L242,B223:B242,"設備")</f>
        <v>0</v>
      </c>
      <c r="M243" s="651"/>
      <c r="N243" s="430">
        <f>J243-L243</f>
        <v>0</v>
      </c>
      <c r="O243" s="556"/>
    </row>
    <row r="244" spans="1:15" ht="18.75" customHeight="1" x14ac:dyDescent="0.15">
      <c r="A244" s="485"/>
      <c r="B244" s="536"/>
      <c r="C244" s="442" t="s">
        <v>875</v>
      </c>
      <c r="D244" s="654" t="s">
        <v>917</v>
      </c>
      <c r="E244" s="576" t="s">
        <v>828</v>
      </c>
      <c r="F244" s="409"/>
      <c r="G244" s="567"/>
      <c r="H244" s="568"/>
      <c r="I244" s="540"/>
      <c r="J244" s="569">
        <f>SUMIFS(J223:J242,B223:B242,"工事")</f>
        <v>0</v>
      </c>
      <c r="K244" s="542"/>
      <c r="L244" s="570">
        <f>SUMIFS(L223:L242,B223:B242,"工事")</f>
        <v>0</v>
      </c>
      <c r="M244" s="571"/>
      <c r="N244" s="572">
        <f>J244-L244</f>
        <v>0</v>
      </c>
      <c r="O244" s="545"/>
    </row>
    <row r="245" spans="1:15" ht="18.75" customHeight="1" thickBot="1" x14ac:dyDescent="0.2">
      <c r="A245" s="485"/>
      <c r="B245" s="655"/>
      <c r="C245" s="634"/>
      <c r="D245" s="438" t="s">
        <v>875</v>
      </c>
      <c r="E245" s="656" t="s">
        <v>856</v>
      </c>
      <c r="F245" s="436"/>
      <c r="G245" s="637"/>
      <c r="H245" s="638"/>
      <c r="I245" s="639"/>
      <c r="J245" s="640">
        <f>J243+J244</f>
        <v>0</v>
      </c>
      <c r="K245" s="641"/>
      <c r="L245" s="642">
        <f>L243+L244</f>
        <v>0</v>
      </c>
      <c r="M245" s="643"/>
      <c r="N245" s="644">
        <f>J245-L245</f>
        <v>0</v>
      </c>
      <c r="O245" s="501"/>
    </row>
    <row r="246" spans="1:15" ht="18.75" customHeight="1" x14ac:dyDescent="0.15">
      <c r="A246" s="485"/>
      <c r="B246" s="536"/>
      <c r="C246" s="3146" t="s">
        <v>876</v>
      </c>
      <c r="D246" s="3147"/>
      <c r="E246" s="3148"/>
      <c r="F246" s="410"/>
      <c r="G246" s="537"/>
      <c r="H246" s="538"/>
      <c r="I246" s="539"/>
      <c r="J246" s="551"/>
      <c r="K246" s="657"/>
      <c r="L246" s="629"/>
      <c r="M246" s="651" t="str">
        <f t="shared" ref="M246:M266" si="50">IF(I246-K246=0,"",I246-K246)</f>
        <v/>
      </c>
      <c r="N246" s="555"/>
      <c r="O246" s="545"/>
    </row>
    <row r="247" spans="1:15" ht="18.75" customHeight="1" x14ac:dyDescent="0.15">
      <c r="A247" s="485"/>
      <c r="B247" s="536"/>
      <c r="C247" s="667"/>
      <c r="D247" s="1253"/>
      <c r="E247" s="1259"/>
      <c r="F247" s="410"/>
      <c r="G247" s="537"/>
      <c r="H247" s="538"/>
      <c r="I247" s="539"/>
      <c r="J247" s="540">
        <f t="shared" ref="J247:J266" si="51">ROUNDDOWN(H247*I247,0)</f>
        <v>0</v>
      </c>
      <c r="K247" s="541"/>
      <c r="L247" s="542">
        <f t="shared" ref="L247:L266" si="52">ROUNDDOWN(H247*K247,0)</f>
        <v>0</v>
      </c>
      <c r="M247" s="571" t="str">
        <f t="shared" si="50"/>
        <v/>
      </c>
      <c r="N247" s="544">
        <f t="shared" ref="N247" si="53">J247-L247</f>
        <v>0</v>
      </c>
      <c r="O247" s="545"/>
    </row>
    <row r="248" spans="1:15" ht="18.75" customHeight="1" x14ac:dyDescent="0.15">
      <c r="A248" s="485"/>
      <c r="B248" s="536"/>
      <c r="C248" s="667"/>
      <c r="D248" s="652"/>
      <c r="E248" s="653"/>
      <c r="F248" s="410"/>
      <c r="G248" s="537"/>
      <c r="H248" s="538"/>
      <c r="I248" s="539"/>
      <c r="J248" s="540">
        <f t="shared" si="51"/>
        <v>0</v>
      </c>
      <c r="K248" s="541"/>
      <c r="L248" s="542">
        <f t="shared" si="52"/>
        <v>0</v>
      </c>
      <c r="M248" s="571" t="str">
        <f t="shared" si="50"/>
        <v/>
      </c>
      <c r="N248" s="544">
        <f>J248-L248</f>
        <v>0</v>
      </c>
      <c r="O248" s="545"/>
    </row>
    <row r="249" spans="1:15" ht="18.75" customHeight="1" x14ac:dyDescent="0.15">
      <c r="A249" s="485"/>
      <c r="B249" s="536"/>
      <c r="C249" s="667"/>
      <c r="D249" s="652"/>
      <c r="E249" s="653"/>
      <c r="F249" s="410"/>
      <c r="G249" s="537"/>
      <c r="H249" s="538"/>
      <c r="I249" s="539"/>
      <c r="J249" s="540">
        <f t="shared" si="51"/>
        <v>0</v>
      </c>
      <c r="K249" s="541"/>
      <c r="L249" s="542">
        <f t="shared" si="52"/>
        <v>0</v>
      </c>
      <c r="M249" s="571" t="str">
        <f t="shared" si="50"/>
        <v/>
      </c>
      <c r="N249" s="544">
        <f t="shared" ref="N249:N257" si="54">J249-L249</f>
        <v>0</v>
      </c>
      <c r="O249" s="545"/>
    </row>
    <row r="250" spans="1:15" ht="18.75" customHeight="1" x14ac:dyDescent="0.15">
      <c r="A250" s="485"/>
      <c r="B250" s="536"/>
      <c r="C250" s="667"/>
      <c r="D250" s="652"/>
      <c r="E250" s="653"/>
      <c r="F250" s="410"/>
      <c r="G250" s="537"/>
      <c r="H250" s="538"/>
      <c r="I250" s="539"/>
      <c r="J250" s="540">
        <f t="shared" si="51"/>
        <v>0</v>
      </c>
      <c r="K250" s="541"/>
      <c r="L250" s="542">
        <f t="shared" si="52"/>
        <v>0</v>
      </c>
      <c r="M250" s="571" t="str">
        <f t="shared" si="50"/>
        <v/>
      </c>
      <c r="N250" s="544">
        <f t="shared" si="54"/>
        <v>0</v>
      </c>
      <c r="O250" s="545"/>
    </row>
    <row r="251" spans="1:15" ht="18.75" customHeight="1" x14ac:dyDescent="0.15">
      <c r="A251" s="485"/>
      <c r="B251" s="536"/>
      <c r="C251" s="667"/>
      <c r="D251" s="652"/>
      <c r="E251" s="653"/>
      <c r="F251" s="410"/>
      <c r="G251" s="537"/>
      <c r="H251" s="538"/>
      <c r="I251" s="539"/>
      <c r="J251" s="540">
        <f t="shared" si="51"/>
        <v>0</v>
      </c>
      <c r="K251" s="541"/>
      <c r="L251" s="542">
        <f t="shared" si="52"/>
        <v>0</v>
      </c>
      <c r="M251" s="571" t="str">
        <f t="shared" si="50"/>
        <v/>
      </c>
      <c r="N251" s="544">
        <f t="shared" si="54"/>
        <v>0</v>
      </c>
      <c r="O251" s="545"/>
    </row>
    <row r="252" spans="1:15" ht="18.75" customHeight="1" x14ac:dyDescent="0.15">
      <c r="A252" s="485"/>
      <c r="B252" s="536"/>
      <c r="C252" s="667"/>
      <c r="D252" s="652"/>
      <c r="E252" s="653"/>
      <c r="F252" s="410"/>
      <c r="G252" s="537"/>
      <c r="H252" s="538"/>
      <c r="I252" s="539"/>
      <c r="J252" s="540">
        <f t="shared" si="51"/>
        <v>0</v>
      </c>
      <c r="K252" s="541"/>
      <c r="L252" s="542">
        <f t="shared" si="52"/>
        <v>0</v>
      </c>
      <c r="M252" s="571" t="str">
        <f t="shared" si="50"/>
        <v/>
      </c>
      <c r="N252" s="544">
        <f t="shared" si="54"/>
        <v>0</v>
      </c>
      <c r="O252" s="545"/>
    </row>
    <row r="253" spans="1:15" ht="18.75" customHeight="1" x14ac:dyDescent="0.15">
      <c r="A253" s="485"/>
      <c r="B253" s="536"/>
      <c r="C253" s="667"/>
      <c r="D253" s="652"/>
      <c r="E253" s="653"/>
      <c r="F253" s="410"/>
      <c r="G253" s="537"/>
      <c r="H253" s="538"/>
      <c r="I253" s="539"/>
      <c r="J253" s="540">
        <f t="shared" si="51"/>
        <v>0</v>
      </c>
      <c r="K253" s="541"/>
      <c r="L253" s="542">
        <f t="shared" si="52"/>
        <v>0</v>
      </c>
      <c r="M253" s="571" t="str">
        <f t="shared" si="50"/>
        <v/>
      </c>
      <c r="N253" s="544">
        <f t="shared" si="54"/>
        <v>0</v>
      </c>
      <c r="O253" s="545"/>
    </row>
    <row r="254" spans="1:15" ht="18.75" customHeight="1" x14ac:dyDescent="0.15">
      <c r="A254" s="485"/>
      <c r="B254" s="536"/>
      <c r="C254" s="667"/>
      <c r="D254" s="652"/>
      <c r="E254" s="653"/>
      <c r="F254" s="410"/>
      <c r="G254" s="537"/>
      <c r="H254" s="538"/>
      <c r="I254" s="539"/>
      <c r="J254" s="540">
        <f t="shared" si="51"/>
        <v>0</v>
      </c>
      <c r="K254" s="541"/>
      <c r="L254" s="542">
        <f t="shared" si="52"/>
        <v>0</v>
      </c>
      <c r="M254" s="571" t="str">
        <f t="shared" si="50"/>
        <v/>
      </c>
      <c r="N254" s="544">
        <f t="shared" si="54"/>
        <v>0</v>
      </c>
      <c r="O254" s="545"/>
    </row>
    <row r="255" spans="1:15" ht="18.75" customHeight="1" x14ac:dyDescent="0.15">
      <c r="A255" s="485"/>
      <c r="B255" s="536"/>
      <c r="C255" s="667"/>
      <c r="D255" s="652"/>
      <c r="E255" s="653"/>
      <c r="F255" s="410"/>
      <c r="G255" s="537"/>
      <c r="H255" s="538"/>
      <c r="I255" s="539"/>
      <c r="J255" s="540">
        <f t="shared" si="51"/>
        <v>0</v>
      </c>
      <c r="K255" s="541"/>
      <c r="L255" s="542">
        <f t="shared" si="52"/>
        <v>0</v>
      </c>
      <c r="M255" s="571" t="str">
        <f t="shared" si="50"/>
        <v/>
      </c>
      <c r="N255" s="544">
        <f t="shared" si="54"/>
        <v>0</v>
      </c>
      <c r="O255" s="545"/>
    </row>
    <row r="256" spans="1:15" ht="18.75" customHeight="1" x14ac:dyDescent="0.15">
      <c r="A256" s="485"/>
      <c r="B256" s="536"/>
      <c r="C256" s="667"/>
      <c r="D256" s="652"/>
      <c r="E256" s="653"/>
      <c r="F256" s="410"/>
      <c r="G256" s="537"/>
      <c r="H256" s="538"/>
      <c r="I256" s="539"/>
      <c r="J256" s="540">
        <f t="shared" si="51"/>
        <v>0</v>
      </c>
      <c r="K256" s="541"/>
      <c r="L256" s="542">
        <f t="shared" si="52"/>
        <v>0</v>
      </c>
      <c r="M256" s="571" t="str">
        <f t="shared" si="50"/>
        <v/>
      </c>
      <c r="N256" s="544">
        <f t="shared" si="54"/>
        <v>0</v>
      </c>
      <c r="O256" s="545"/>
    </row>
    <row r="257" spans="1:15" ht="18.75" customHeight="1" x14ac:dyDescent="0.15">
      <c r="A257" s="485"/>
      <c r="B257" s="536"/>
      <c r="C257" s="667"/>
      <c r="D257" s="652"/>
      <c r="E257" s="653"/>
      <c r="F257" s="410"/>
      <c r="G257" s="537"/>
      <c r="H257" s="538"/>
      <c r="I257" s="539"/>
      <c r="J257" s="540">
        <f t="shared" si="51"/>
        <v>0</v>
      </c>
      <c r="K257" s="541"/>
      <c r="L257" s="542">
        <f t="shared" si="52"/>
        <v>0</v>
      </c>
      <c r="M257" s="571" t="str">
        <f t="shared" si="50"/>
        <v/>
      </c>
      <c r="N257" s="544">
        <f t="shared" si="54"/>
        <v>0</v>
      </c>
      <c r="O257" s="545"/>
    </row>
    <row r="258" spans="1:15" ht="18.75" customHeight="1" x14ac:dyDescent="0.15">
      <c r="A258" s="485"/>
      <c r="B258" s="536"/>
      <c r="C258" s="667"/>
      <c r="D258" s="652"/>
      <c r="E258" s="653"/>
      <c r="F258" s="410"/>
      <c r="G258" s="537"/>
      <c r="H258" s="538"/>
      <c r="I258" s="539"/>
      <c r="J258" s="540">
        <f t="shared" si="51"/>
        <v>0</v>
      </c>
      <c r="K258" s="541"/>
      <c r="L258" s="542">
        <f t="shared" si="52"/>
        <v>0</v>
      </c>
      <c r="M258" s="571" t="str">
        <f t="shared" si="50"/>
        <v/>
      </c>
      <c r="N258" s="544">
        <f>J258-L258</f>
        <v>0</v>
      </c>
      <c r="O258" s="545"/>
    </row>
    <row r="259" spans="1:15" ht="18.75" customHeight="1" x14ac:dyDescent="0.15">
      <c r="A259" s="485"/>
      <c r="B259" s="536"/>
      <c r="C259" s="667"/>
      <c r="D259" s="652"/>
      <c r="E259" s="653"/>
      <c r="F259" s="410"/>
      <c r="G259" s="537"/>
      <c r="H259" s="538"/>
      <c r="I259" s="539"/>
      <c r="J259" s="540">
        <f t="shared" si="51"/>
        <v>0</v>
      </c>
      <c r="K259" s="541"/>
      <c r="L259" s="542">
        <f t="shared" si="52"/>
        <v>0</v>
      </c>
      <c r="M259" s="571" t="str">
        <f t="shared" si="50"/>
        <v/>
      </c>
      <c r="N259" s="544">
        <f>J259-L259</f>
        <v>0</v>
      </c>
      <c r="O259" s="545"/>
    </row>
    <row r="260" spans="1:15" ht="18.75" customHeight="1" x14ac:dyDescent="0.15">
      <c r="A260" s="485"/>
      <c r="B260" s="536"/>
      <c r="C260" s="667"/>
      <c r="D260" s="652"/>
      <c r="E260" s="653"/>
      <c r="F260" s="410"/>
      <c r="G260" s="537"/>
      <c r="H260" s="538"/>
      <c r="I260" s="539"/>
      <c r="J260" s="540">
        <f t="shared" si="51"/>
        <v>0</v>
      </c>
      <c r="K260" s="541"/>
      <c r="L260" s="542">
        <f t="shared" si="52"/>
        <v>0</v>
      </c>
      <c r="M260" s="571" t="str">
        <f t="shared" si="50"/>
        <v/>
      </c>
      <c r="N260" s="544">
        <f t="shared" ref="N260" si="55">J260-L260</f>
        <v>0</v>
      </c>
      <c r="O260" s="545"/>
    </row>
    <row r="261" spans="1:15" ht="18.75" customHeight="1" x14ac:dyDescent="0.15">
      <c r="A261" s="485"/>
      <c r="B261" s="536"/>
      <c r="C261" s="667"/>
      <c r="D261" s="652"/>
      <c r="E261" s="653"/>
      <c r="F261" s="410"/>
      <c r="G261" s="537"/>
      <c r="H261" s="538"/>
      <c r="I261" s="539"/>
      <c r="J261" s="540">
        <f t="shared" si="51"/>
        <v>0</v>
      </c>
      <c r="K261" s="541"/>
      <c r="L261" s="542">
        <f t="shared" si="52"/>
        <v>0</v>
      </c>
      <c r="M261" s="571" t="str">
        <f t="shared" si="50"/>
        <v/>
      </c>
      <c r="N261" s="544">
        <f>J261-L261</f>
        <v>0</v>
      </c>
      <c r="O261" s="545"/>
    </row>
    <row r="262" spans="1:15" ht="18.75" customHeight="1" x14ac:dyDescent="0.15">
      <c r="A262" s="485"/>
      <c r="B262" s="536"/>
      <c r="C262" s="667"/>
      <c r="D262" s="652"/>
      <c r="E262" s="653"/>
      <c r="F262" s="410"/>
      <c r="G262" s="537"/>
      <c r="H262" s="538"/>
      <c r="I262" s="539"/>
      <c r="J262" s="540">
        <f t="shared" si="51"/>
        <v>0</v>
      </c>
      <c r="K262" s="541"/>
      <c r="L262" s="542">
        <f t="shared" si="52"/>
        <v>0</v>
      </c>
      <c r="M262" s="571" t="str">
        <f t="shared" si="50"/>
        <v/>
      </c>
      <c r="N262" s="544">
        <f t="shared" ref="N262:N264" si="56">J262-L262</f>
        <v>0</v>
      </c>
      <c r="O262" s="545"/>
    </row>
    <row r="263" spans="1:15" ht="18.75" customHeight="1" x14ac:dyDescent="0.15">
      <c r="A263" s="485"/>
      <c r="B263" s="536"/>
      <c r="C263" s="667"/>
      <c r="D263" s="652"/>
      <c r="E263" s="653"/>
      <c r="F263" s="410"/>
      <c r="G263" s="537"/>
      <c r="H263" s="538"/>
      <c r="I263" s="539"/>
      <c r="J263" s="540">
        <f t="shared" si="51"/>
        <v>0</v>
      </c>
      <c r="K263" s="541"/>
      <c r="L263" s="542">
        <f t="shared" si="52"/>
        <v>0</v>
      </c>
      <c r="M263" s="571" t="str">
        <f t="shared" si="50"/>
        <v/>
      </c>
      <c r="N263" s="544">
        <f t="shared" si="56"/>
        <v>0</v>
      </c>
      <c r="O263" s="545"/>
    </row>
    <row r="264" spans="1:15" ht="18.75" customHeight="1" x14ac:dyDescent="0.15">
      <c r="A264" s="485"/>
      <c r="B264" s="536"/>
      <c r="C264" s="667"/>
      <c r="D264" s="652"/>
      <c r="E264" s="653"/>
      <c r="F264" s="410"/>
      <c r="G264" s="537"/>
      <c r="H264" s="538"/>
      <c r="I264" s="539"/>
      <c r="J264" s="540">
        <f t="shared" si="51"/>
        <v>0</v>
      </c>
      <c r="K264" s="541"/>
      <c r="L264" s="542">
        <f t="shared" si="52"/>
        <v>0</v>
      </c>
      <c r="M264" s="571" t="str">
        <f t="shared" si="50"/>
        <v/>
      </c>
      <c r="N264" s="544">
        <f t="shared" si="56"/>
        <v>0</v>
      </c>
      <c r="O264" s="545"/>
    </row>
    <row r="265" spans="1:15" ht="18.75" customHeight="1" x14ac:dyDescent="0.15">
      <c r="A265" s="485"/>
      <c r="B265" s="536"/>
      <c r="C265" s="667"/>
      <c r="D265" s="652"/>
      <c r="E265" s="653"/>
      <c r="F265" s="410"/>
      <c r="G265" s="537"/>
      <c r="H265" s="538"/>
      <c r="I265" s="539"/>
      <c r="J265" s="540">
        <f t="shared" si="51"/>
        <v>0</v>
      </c>
      <c r="K265" s="541"/>
      <c r="L265" s="542">
        <f t="shared" si="52"/>
        <v>0</v>
      </c>
      <c r="M265" s="571" t="str">
        <f t="shared" si="50"/>
        <v/>
      </c>
      <c r="N265" s="544">
        <f>J265-L265</f>
        <v>0</v>
      </c>
      <c r="O265" s="545"/>
    </row>
    <row r="266" spans="1:15" ht="18.75" customHeight="1" thickBot="1" x14ac:dyDescent="0.2">
      <c r="A266" s="485"/>
      <c r="B266" s="655"/>
      <c r="C266" s="443"/>
      <c r="D266" s="444"/>
      <c r="E266" s="445"/>
      <c r="F266" s="446"/>
      <c r="G266" s="447"/>
      <c r="H266" s="448"/>
      <c r="I266" s="449"/>
      <c r="J266" s="639">
        <f t="shared" si="51"/>
        <v>0</v>
      </c>
      <c r="K266" s="450"/>
      <c r="L266" s="641">
        <f t="shared" si="52"/>
        <v>0</v>
      </c>
      <c r="M266" s="643" t="str">
        <f t="shared" si="50"/>
        <v/>
      </c>
      <c r="N266" s="451">
        <f t="shared" ref="N266:N272" si="57">J266-L266</f>
        <v>0</v>
      </c>
      <c r="O266" s="501"/>
    </row>
    <row r="267" spans="1:15" ht="18.75" customHeight="1" x14ac:dyDescent="0.15">
      <c r="A267" s="485"/>
      <c r="B267" s="546"/>
      <c r="C267" s="442" t="s">
        <v>877</v>
      </c>
      <c r="D267" s="425" t="s">
        <v>916</v>
      </c>
      <c r="E267" s="426" t="s">
        <v>828</v>
      </c>
      <c r="F267" s="427"/>
      <c r="G267" s="649"/>
      <c r="H267" s="650"/>
      <c r="I267" s="551"/>
      <c r="J267" s="428">
        <f>SUMIFS(J247:J266,B247:B266,"設備")</f>
        <v>0</v>
      </c>
      <c r="K267" s="553"/>
      <c r="L267" s="429">
        <f>SUMIFS(L247:L266,B247:B266,"設備")</f>
        <v>0</v>
      </c>
      <c r="M267" s="651"/>
      <c r="N267" s="430">
        <f t="shared" si="57"/>
        <v>0</v>
      </c>
      <c r="O267" s="556"/>
    </row>
    <row r="268" spans="1:15" ht="18.75" customHeight="1" x14ac:dyDescent="0.15">
      <c r="A268" s="485"/>
      <c r="B268" s="536"/>
      <c r="C268" s="437" t="s">
        <v>877</v>
      </c>
      <c r="D268" s="654" t="s">
        <v>917</v>
      </c>
      <c r="E268" s="576" t="s">
        <v>828</v>
      </c>
      <c r="F268" s="409"/>
      <c r="G268" s="567"/>
      <c r="H268" s="568"/>
      <c r="I268" s="540"/>
      <c r="J268" s="569">
        <f>SUMIFS(J247:J266,B247:B266,"工事")</f>
        <v>0</v>
      </c>
      <c r="K268" s="542"/>
      <c r="L268" s="570">
        <f>SUMIFS(L247:L266,B247:B266,"工事")</f>
        <v>0</v>
      </c>
      <c r="M268" s="571"/>
      <c r="N268" s="572">
        <f t="shared" si="57"/>
        <v>0</v>
      </c>
      <c r="O268" s="545"/>
    </row>
    <row r="269" spans="1:15" ht="18.75" customHeight="1" thickBot="1" x14ac:dyDescent="0.2">
      <c r="A269" s="485"/>
      <c r="B269" s="431"/>
      <c r="C269" s="452"/>
      <c r="D269" s="453" t="s">
        <v>877</v>
      </c>
      <c r="E269" s="454" t="s">
        <v>856</v>
      </c>
      <c r="F269" s="455"/>
      <c r="G269" s="456"/>
      <c r="H269" s="457"/>
      <c r="I269" s="432"/>
      <c r="J269" s="439">
        <f>J267+J268</f>
        <v>0</v>
      </c>
      <c r="K269" s="433"/>
      <c r="L269" s="440">
        <f>L267+L268</f>
        <v>0</v>
      </c>
      <c r="M269" s="434"/>
      <c r="N269" s="441">
        <f t="shared" si="57"/>
        <v>0</v>
      </c>
      <c r="O269" s="435"/>
    </row>
    <row r="270" spans="1:15" ht="18.75" customHeight="1" thickTop="1" x14ac:dyDescent="0.15">
      <c r="A270" s="485"/>
      <c r="B270" s="546"/>
      <c r="C270" s="424" t="s">
        <v>721</v>
      </c>
      <c r="D270" s="425" t="s">
        <v>823</v>
      </c>
      <c r="E270" s="426" t="s">
        <v>825</v>
      </c>
      <c r="F270" s="427"/>
      <c r="G270" s="649"/>
      <c r="H270" s="650"/>
      <c r="I270" s="551"/>
      <c r="J270" s="428">
        <f>SUMIFS(J223:J269,D223:D269,"設備費4")</f>
        <v>0</v>
      </c>
      <c r="K270" s="553"/>
      <c r="L270" s="429">
        <f>SUMIFS(L223:L269,D223:D269,"設備費4")</f>
        <v>0</v>
      </c>
      <c r="M270" s="651"/>
      <c r="N270" s="430">
        <f t="shared" si="57"/>
        <v>0</v>
      </c>
      <c r="O270" s="556"/>
    </row>
    <row r="271" spans="1:15" ht="18.75" customHeight="1" x14ac:dyDescent="0.15">
      <c r="A271" s="485"/>
      <c r="B271" s="536"/>
      <c r="C271" s="574" t="s">
        <v>721</v>
      </c>
      <c r="D271" s="654" t="s">
        <v>829</v>
      </c>
      <c r="E271" s="576" t="s">
        <v>825</v>
      </c>
      <c r="F271" s="409"/>
      <c r="G271" s="567"/>
      <c r="H271" s="568"/>
      <c r="I271" s="540"/>
      <c r="J271" s="569">
        <f>SUMIFS(J223:J269,D223:D269,"工事費4")</f>
        <v>0</v>
      </c>
      <c r="K271" s="542"/>
      <c r="L271" s="570">
        <f>SUMIFS(L223:L269,D223:D269,"工事費4")</f>
        <v>0</v>
      </c>
      <c r="M271" s="571"/>
      <c r="N271" s="572">
        <f t="shared" si="57"/>
        <v>0</v>
      </c>
      <c r="O271" s="545"/>
    </row>
    <row r="272" spans="1:15" ht="18.75" customHeight="1" thickBot="1" x14ac:dyDescent="0.2">
      <c r="A272" s="485"/>
      <c r="B272" s="431"/>
      <c r="C272" s="452"/>
      <c r="D272" s="459" t="s">
        <v>830</v>
      </c>
      <c r="E272" s="454" t="s">
        <v>825</v>
      </c>
      <c r="F272" s="455"/>
      <c r="G272" s="456"/>
      <c r="H272" s="457"/>
      <c r="I272" s="432"/>
      <c r="J272" s="439">
        <f>J270+J271</f>
        <v>0</v>
      </c>
      <c r="K272" s="433"/>
      <c r="L272" s="440">
        <f>L270+L271</f>
        <v>0</v>
      </c>
      <c r="M272" s="434"/>
      <c r="N272" s="441">
        <f t="shared" si="57"/>
        <v>0</v>
      </c>
      <c r="O272" s="435"/>
    </row>
    <row r="273" spans="1:15" ht="18.75" customHeight="1" thickTop="1" x14ac:dyDescent="0.15">
      <c r="A273" s="485"/>
      <c r="B273" s="536"/>
      <c r="C273" s="3140" t="s">
        <v>835</v>
      </c>
      <c r="D273" s="3141"/>
      <c r="E273" s="3142"/>
      <c r="F273" s="410"/>
      <c r="G273" s="537"/>
      <c r="H273" s="538"/>
      <c r="I273" s="540"/>
      <c r="J273" s="540"/>
      <c r="K273" s="541"/>
      <c r="L273" s="542"/>
      <c r="M273" s="571"/>
      <c r="N273" s="544"/>
      <c r="O273" s="545"/>
    </row>
    <row r="274" spans="1:15" ht="18.75" customHeight="1" x14ac:dyDescent="0.15">
      <c r="A274" s="485"/>
      <c r="B274" s="536"/>
      <c r="C274" s="3143" t="s">
        <v>879</v>
      </c>
      <c r="D274" s="3144"/>
      <c r="E274" s="3145"/>
      <c r="F274" s="410"/>
      <c r="G274" s="537"/>
      <c r="H274" s="538"/>
      <c r="I274" s="539"/>
      <c r="J274" s="540"/>
      <c r="K274" s="541"/>
      <c r="L274" s="542"/>
      <c r="M274" s="571" t="str">
        <f t="shared" ref="M274:M294" si="58">IF(I274-K274=0,"",I274-K274)</f>
        <v/>
      </c>
      <c r="N274" s="544"/>
      <c r="O274" s="545"/>
    </row>
    <row r="275" spans="1:15" ht="18.75" customHeight="1" x14ac:dyDescent="0.15">
      <c r="A275" s="485"/>
      <c r="B275" s="536"/>
      <c r="C275" s="667"/>
      <c r="D275" s="652"/>
      <c r="E275" s="653"/>
      <c r="F275" s="410"/>
      <c r="G275" s="537"/>
      <c r="H275" s="538"/>
      <c r="I275" s="539"/>
      <c r="J275" s="540">
        <f t="shared" ref="J275:J294" si="59">ROUNDDOWN(H275*I275,0)</f>
        <v>0</v>
      </c>
      <c r="K275" s="541"/>
      <c r="L275" s="542">
        <f t="shared" ref="L275:L318" si="60">ROUNDDOWN(H275*K275,0)</f>
        <v>0</v>
      </c>
      <c r="M275" s="571" t="str">
        <f t="shared" si="58"/>
        <v/>
      </c>
      <c r="N275" s="544">
        <f>J275-L275</f>
        <v>0</v>
      </c>
      <c r="O275" s="545"/>
    </row>
    <row r="276" spans="1:15" ht="18.75" customHeight="1" x14ac:dyDescent="0.15">
      <c r="A276" s="485"/>
      <c r="B276" s="536"/>
      <c r="C276" s="667"/>
      <c r="D276" s="652"/>
      <c r="E276" s="653"/>
      <c r="F276" s="410"/>
      <c r="G276" s="537"/>
      <c r="H276" s="538"/>
      <c r="I276" s="539"/>
      <c r="J276" s="540">
        <f t="shared" si="59"/>
        <v>0</v>
      </c>
      <c r="K276" s="541"/>
      <c r="L276" s="542">
        <f t="shared" si="60"/>
        <v>0</v>
      </c>
      <c r="M276" s="571" t="str">
        <f t="shared" si="58"/>
        <v/>
      </c>
      <c r="N276" s="544">
        <f t="shared" ref="N276:N289" si="61">J276-L276</f>
        <v>0</v>
      </c>
      <c r="O276" s="545"/>
    </row>
    <row r="277" spans="1:15" ht="18.75" customHeight="1" x14ac:dyDescent="0.15">
      <c r="A277" s="485"/>
      <c r="B277" s="536"/>
      <c r="C277" s="667"/>
      <c r="D277" s="652"/>
      <c r="E277" s="653"/>
      <c r="F277" s="410"/>
      <c r="G277" s="537"/>
      <c r="H277" s="538"/>
      <c r="I277" s="539"/>
      <c r="J277" s="540">
        <f t="shared" si="59"/>
        <v>0</v>
      </c>
      <c r="K277" s="541"/>
      <c r="L277" s="542">
        <f t="shared" si="60"/>
        <v>0</v>
      </c>
      <c r="M277" s="571" t="str">
        <f t="shared" si="58"/>
        <v/>
      </c>
      <c r="N277" s="544">
        <f t="shared" si="61"/>
        <v>0</v>
      </c>
      <c r="O277" s="545"/>
    </row>
    <row r="278" spans="1:15" ht="18.75" customHeight="1" x14ac:dyDescent="0.15">
      <c r="A278" s="485"/>
      <c r="B278" s="536"/>
      <c r="C278" s="667"/>
      <c r="D278" s="652"/>
      <c r="E278" s="653"/>
      <c r="F278" s="410"/>
      <c r="G278" s="537"/>
      <c r="H278" s="538"/>
      <c r="I278" s="539"/>
      <c r="J278" s="540">
        <f t="shared" si="59"/>
        <v>0</v>
      </c>
      <c r="K278" s="541"/>
      <c r="L278" s="542">
        <f t="shared" si="60"/>
        <v>0</v>
      </c>
      <c r="M278" s="571" t="str">
        <f t="shared" si="58"/>
        <v/>
      </c>
      <c r="N278" s="544">
        <f t="shared" si="61"/>
        <v>0</v>
      </c>
      <c r="O278" s="545"/>
    </row>
    <row r="279" spans="1:15" ht="18.75" customHeight="1" x14ac:dyDescent="0.15">
      <c r="A279" s="485"/>
      <c r="B279" s="536"/>
      <c r="C279" s="667"/>
      <c r="D279" s="652"/>
      <c r="E279" s="653"/>
      <c r="F279" s="410"/>
      <c r="G279" s="537"/>
      <c r="H279" s="538"/>
      <c r="I279" s="539"/>
      <c r="J279" s="540">
        <f t="shared" si="59"/>
        <v>0</v>
      </c>
      <c r="K279" s="541"/>
      <c r="L279" s="542">
        <f t="shared" si="60"/>
        <v>0</v>
      </c>
      <c r="M279" s="571" t="str">
        <f t="shared" si="58"/>
        <v/>
      </c>
      <c r="N279" s="544">
        <f t="shared" si="61"/>
        <v>0</v>
      </c>
      <c r="O279" s="545"/>
    </row>
    <row r="280" spans="1:15" ht="18.75" customHeight="1" x14ac:dyDescent="0.15">
      <c r="A280" s="485"/>
      <c r="B280" s="536"/>
      <c r="C280" s="667"/>
      <c r="D280" s="652"/>
      <c r="E280" s="653"/>
      <c r="F280" s="410"/>
      <c r="G280" s="537"/>
      <c r="H280" s="538"/>
      <c r="I280" s="539"/>
      <c r="J280" s="540">
        <f t="shared" si="59"/>
        <v>0</v>
      </c>
      <c r="K280" s="541"/>
      <c r="L280" s="542">
        <f t="shared" si="60"/>
        <v>0</v>
      </c>
      <c r="M280" s="571" t="str">
        <f t="shared" si="58"/>
        <v/>
      </c>
      <c r="N280" s="544">
        <f t="shared" si="61"/>
        <v>0</v>
      </c>
      <c r="O280" s="545"/>
    </row>
    <row r="281" spans="1:15" ht="18.75" customHeight="1" x14ac:dyDescent="0.15">
      <c r="A281" s="485"/>
      <c r="B281" s="536"/>
      <c r="C281" s="667"/>
      <c r="D281" s="652"/>
      <c r="E281" s="653"/>
      <c r="F281" s="410"/>
      <c r="G281" s="537"/>
      <c r="H281" s="538"/>
      <c r="I281" s="539"/>
      <c r="J281" s="540">
        <f t="shared" si="59"/>
        <v>0</v>
      </c>
      <c r="K281" s="541"/>
      <c r="L281" s="542">
        <f t="shared" si="60"/>
        <v>0</v>
      </c>
      <c r="M281" s="571" t="str">
        <f t="shared" si="58"/>
        <v/>
      </c>
      <c r="N281" s="544">
        <f t="shared" si="61"/>
        <v>0</v>
      </c>
      <c r="O281" s="545"/>
    </row>
    <row r="282" spans="1:15" ht="18.75" customHeight="1" x14ac:dyDescent="0.15">
      <c r="A282" s="485"/>
      <c r="B282" s="536"/>
      <c r="C282" s="667"/>
      <c r="D282" s="652"/>
      <c r="E282" s="653"/>
      <c r="F282" s="410"/>
      <c r="G282" s="537"/>
      <c r="H282" s="538"/>
      <c r="I282" s="539"/>
      <c r="J282" s="540">
        <f t="shared" si="59"/>
        <v>0</v>
      </c>
      <c r="K282" s="541"/>
      <c r="L282" s="542">
        <f t="shared" si="60"/>
        <v>0</v>
      </c>
      <c r="M282" s="571" t="str">
        <f t="shared" si="58"/>
        <v/>
      </c>
      <c r="N282" s="544">
        <f t="shared" si="61"/>
        <v>0</v>
      </c>
      <c r="O282" s="545"/>
    </row>
    <row r="283" spans="1:15" ht="18.75" customHeight="1" x14ac:dyDescent="0.15">
      <c r="A283" s="485"/>
      <c r="B283" s="536"/>
      <c r="C283" s="667"/>
      <c r="D283" s="652"/>
      <c r="E283" s="653"/>
      <c r="F283" s="410"/>
      <c r="G283" s="537"/>
      <c r="H283" s="538"/>
      <c r="I283" s="539"/>
      <c r="J283" s="540">
        <f t="shared" si="59"/>
        <v>0</v>
      </c>
      <c r="K283" s="541"/>
      <c r="L283" s="542">
        <f t="shared" si="60"/>
        <v>0</v>
      </c>
      <c r="M283" s="571" t="str">
        <f t="shared" si="58"/>
        <v/>
      </c>
      <c r="N283" s="544">
        <f t="shared" si="61"/>
        <v>0</v>
      </c>
      <c r="O283" s="545"/>
    </row>
    <row r="284" spans="1:15" ht="18.75" customHeight="1" x14ac:dyDescent="0.15">
      <c r="A284" s="485"/>
      <c r="B284" s="536"/>
      <c r="C284" s="667"/>
      <c r="D284" s="652"/>
      <c r="E284" s="653"/>
      <c r="F284" s="410"/>
      <c r="G284" s="537"/>
      <c r="H284" s="538"/>
      <c r="I284" s="539"/>
      <c r="J284" s="540">
        <f t="shared" si="59"/>
        <v>0</v>
      </c>
      <c r="K284" s="541"/>
      <c r="L284" s="542">
        <f t="shared" si="60"/>
        <v>0</v>
      </c>
      <c r="M284" s="571" t="str">
        <f t="shared" si="58"/>
        <v/>
      </c>
      <c r="N284" s="544">
        <f t="shared" si="61"/>
        <v>0</v>
      </c>
      <c r="O284" s="545"/>
    </row>
    <row r="285" spans="1:15" ht="18.75" customHeight="1" x14ac:dyDescent="0.15">
      <c r="A285" s="485"/>
      <c r="B285" s="536"/>
      <c r="C285" s="667"/>
      <c r="D285" s="652"/>
      <c r="E285" s="653"/>
      <c r="F285" s="410"/>
      <c r="G285" s="537"/>
      <c r="H285" s="538"/>
      <c r="I285" s="539"/>
      <c r="J285" s="540">
        <f t="shared" si="59"/>
        <v>0</v>
      </c>
      <c r="K285" s="541"/>
      <c r="L285" s="542">
        <f t="shared" si="60"/>
        <v>0</v>
      </c>
      <c r="M285" s="571" t="str">
        <f t="shared" si="58"/>
        <v/>
      </c>
      <c r="N285" s="544">
        <f t="shared" si="61"/>
        <v>0</v>
      </c>
      <c r="O285" s="545"/>
    </row>
    <row r="286" spans="1:15" ht="18.75" customHeight="1" x14ac:dyDescent="0.15">
      <c r="A286" s="485"/>
      <c r="B286" s="536"/>
      <c r="C286" s="667"/>
      <c r="D286" s="652"/>
      <c r="E286" s="653"/>
      <c r="F286" s="410"/>
      <c r="G286" s="537"/>
      <c r="H286" s="538"/>
      <c r="I286" s="539"/>
      <c r="J286" s="540">
        <f t="shared" si="59"/>
        <v>0</v>
      </c>
      <c r="K286" s="541"/>
      <c r="L286" s="542">
        <f t="shared" si="60"/>
        <v>0</v>
      </c>
      <c r="M286" s="571" t="str">
        <f t="shared" si="58"/>
        <v/>
      </c>
      <c r="N286" s="544">
        <f t="shared" si="61"/>
        <v>0</v>
      </c>
      <c r="O286" s="545"/>
    </row>
    <row r="287" spans="1:15" ht="18.75" customHeight="1" x14ac:dyDescent="0.15">
      <c r="A287" s="485"/>
      <c r="B287" s="536"/>
      <c r="C287" s="667"/>
      <c r="D287" s="652"/>
      <c r="E287" s="653"/>
      <c r="F287" s="410"/>
      <c r="G287" s="537"/>
      <c r="H287" s="538"/>
      <c r="I287" s="539"/>
      <c r="J287" s="540">
        <f t="shared" si="59"/>
        <v>0</v>
      </c>
      <c r="K287" s="541"/>
      <c r="L287" s="542">
        <f t="shared" si="60"/>
        <v>0</v>
      </c>
      <c r="M287" s="571" t="str">
        <f t="shared" si="58"/>
        <v/>
      </c>
      <c r="N287" s="544">
        <f t="shared" si="61"/>
        <v>0</v>
      </c>
      <c r="O287" s="545"/>
    </row>
    <row r="288" spans="1:15" ht="18.75" customHeight="1" x14ac:dyDescent="0.15">
      <c r="A288" s="485"/>
      <c r="B288" s="536"/>
      <c r="C288" s="667"/>
      <c r="D288" s="652"/>
      <c r="E288" s="653"/>
      <c r="F288" s="410"/>
      <c r="G288" s="537"/>
      <c r="H288" s="538"/>
      <c r="I288" s="539"/>
      <c r="J288" s="540">
        <f t="shared" si="59"/>
        <v>0</v>
      </c>
      <c r="K288" s="541"/>
      <c r="L288" s="542">
        <f t="shared" si="60"/>
        <v>0</v>
      </c>
      <c r="M288" s="571" t="str">
        <f t="shared" si="58"/>
        <v/>
      </c>
      <c r="N288" s="544">
        <f t="shared" si="61"/>
        <v>0</v>
      </c>
      <c r="O288" s="545"/>
    </row>
    <row r="289" spans="1:15" ht="18.75" customHeight="1" x14ac:dyDescent="0.15">
      <c r="A289" s="485"/>
      <c r="B289" s="536"/>
      <c r="C289" s="667"/>
      <c r="D289" s="652"/>
      <c r="E289" s="653"/>
      <c r="F289" s="410"/>
      <c r="G289" s="537"/>
      <c r="H289" s="538"/>
      <c r="I289" s="539"/>
      <c r="J289" s="540">
        <f t="shared" si="59"/>
        <v>0</v>
      </c>
      <c r="K289" s="541"/>
      <c r="L289" s="542">
        <f t="shared" si="60"/>
        <v>0</v>
      </c>
      <c r="M289" s="571" t="str">
        <f t="shared" si="58"/>
        <v/>
      </c>
      <c r="N289" s="544">
        <f t="shared" si="61"/>
        <v>0</v>
      </c>
      <c r="O289" s="545"/>
    </row>
    <row r="290" spans="1:15" ht="18.75" customHeight="1" x14ac:dyDescent="0.15">
      <c r="A290" s="485"/>
      <c r="B290" s="536"/>
      <c r="C290" s="667"/>
      <c r="D290" s="652"/>
      <c r="E290" s="653"/>
      <c r="F290" s="410"/>
      <c r="G290" s="537"/>
      <c r="H290" s="538"/>
      <c r="I290" s="539"/>
      <c r="J290" s="540">
        <f t="shared" si="59"/>
        <v>0</v>
      </c>
      <c r="K290" s="541"/>
      <c r="L290" s="542">
        <f t="shared" si="60"/>
        <v>0</v>
      </c>
      <c r="M290" s="571" t="str">
        <f t="shared" si="58"/>
        <v/>
      </c>
      <c r="N290" s="544">
        <f>J290-L290</f>
        <v>0</v>
      </c>
      <c r="O290" s="545"/>
    </row>
    <row r="291" spans="1:15" ht="18.75" customHeight="1" x14ac:dyDescent="0.15">
      <c r="A291" s="485"/>
      <c r="B291" s="536"/>
      <c r="C291" s="667"/>
      <c r="D291" s="652"/>
      <c r="E291" s="653"/>
      <c r="F291" s="410"/>
      <c r="G291" s="537"/>
      <c r="H291" s="538"/>
      <c r="I291" s="539"/>
      <c r="J291" s="540">
        <f t="shared" si="59"/>
        <v>0</v>
      </c>
      <c r="K291" s="541"/>
      <c r="L291" s="542">
        <f t="shared" si="60"/>
        <v>0</v>
      </c>
      <c r="M291" s="571" t="str">
        <f t="shared" si="58"/>
        <v/>
      </c>
      <c r="N291" s="544">
        <f t="shared" ref="N291:N294" si="62">J291-L291</f>
        <v>0</v>
      </c>
      <c r="O291" s="545"/>
    </row>
    <row r="292" spans="1:15" ht="18.75" customHeight="1" x14ac:dyDescent="0.15">
      <c r="A292" s="485"/>
      <c r="B292" s="536"/>
      <c r="C292" s="667"/>
      <c r="D292" s="652"/>
      <c r="E292" s="653"/>
      <c r="F292" s="410"/>
      <c r="G292" s="537"/>
      <c r="H292" s="538"/>
      <c r="I292" s="539"/>
      <c r="J292" s="540">
        <f t="shared" si="59"/>
        <v>0</v>
      </c>
      <c r="K292" s="541"/>
      <c r="L292" s="542">
        <f t="shared" si="60"/>
        <v>0</v>
      </c>
      <c r="M292" s="571" t="str">
        <f t="shared" si="58"/>
        <v/>
      </c>
      <c r="N292" s="544">
        <f t="shared" si="62"/>
        <v>0</v>
      </c>
      <c r="O292" s="545"/>
    </row>
    <row r="293" spans="1:15" ht="18.75" customHeight="1" x14ac:dyDescent="0.15">
      <c r="A293" s="485"/>
      <c r="B293" s="536"/>
      <c r="C293" s="667"/>
      <c r="D293" s="652"/>
      <c r="E293" s="653"/>
      <c r="F293" s="410"/>
      <c r="G293" s="537"/>
      <c r="H293" s="538"/>
      <c r="I293" s="539"/>
      <c r="J293" s="540">
        <f t="shared" si="59"/>
        <v>0</v>
      </c>
      <c r="K293" s="541"/>
      <c r="L293" s="542">
        <f t="shared" si="60"/>
        <v>0</v>
      </c>
      <c r="M293" s="571" t="str">
        <f t="shared" si="58"/>
        <v/>
      </c>
      <c r="N293" s="544">
        <f t="shared" si="62"/>
        <v>0</v>
      </c>
      <c r="O293" s="545"/>
    </row>
    <row r="294" spans="1:15" ht="18.75" customHeight="1" thickBot="1" x14ac:dyDescent="0.2">
      <c r="A294" s="485"/>
      <c r="B294" s="655"/>
      <c r="C294" s="443"/>
      <c r="D294" s="444"/>
      <c r="E294" s="445"/>
      <c r="F294" s="446"/>
      <c r="G294" s="447"/>
      <c r="H294" s="448"/>
      <c r="I294" s="449"/>
      <c r="J294" s="639">
        <f t="shared" si="59"/>
        <v>0</v>
      </c>
      <c r="K294" s="450"/>
      <c r="L294" s="641">
        <f t="shared" si="60"/>
        <v>0</v>
      </c>
      <c r="M294" s="643" t="str">
        <f t="shared" si="58"/>
        <v/>
      </c>
      <c r="N294" s="451">
        <f t="shared" si="62"/>
        <v>0</v>
      </c>
      <c r="O294" s="501"/>
    </row>
    <row r="295" spans="1:15" ht="18.75" customHeight="1" x14ac:dyDescent="0.15">
      <c r="A295" s="485"/>
      <c r="B295" s="546"/>
      <c r="C295" s="442" t="s">
        <v>880</v>
      </c>
      <c r="D295" s="425" t="s">
        <v>918</v>
      </c>
      <c r="E295" s="426" t="s">
        <v>828</v>
      </c>
      <c r="F295" s="427"/>
      <c r="G295" s="649"/>
      <c r="H295" s="650"/>
      <c r="I295" s="551"/>
      <c r="J295" s="428">
        <f>SUMIFS(J275:J294,B275:B294,"設備")</f>
        <v>0</v>
      </c>
      <c r="K295" s="553"/>
      <c r="L295" s="429">
        <f>SUMIFS(L274:L294,B274:B294,"設備")</f>
        <v>0</v>
      </c>
      <c r="M295" s="651"/>
      <c r="N295" s="430">
        <f>J295-L295</f>
        <v>0</v>
      </c>
      <c r="O295" s="556"/>
    </row>
    <row r="296" spans="1:15" ht="18.75" customHeight="1" x14ac:dyDescent="0.15">
      <c r="A296" s="485"/>
      <c r="B296" s="536"/>
      <c r="C296" s="442" t="s">
        <v>880</v>
      </c>
      <c r="D296" s="654" t="s">
        <v>919</v>
      </c>
      <c r="E296" s="576" t="s">
        <v>828</v>
      </c>
      <c r="F296" s="409"/>
      <c r="G296" s="567"/>
      <c r="H296" s="568"/>
      <c r="I296" s="540"/>
      <c r="J296" s="569">
        <f>SUMIFS(J275:J294,B275:B294,"工事")</f>
        <v>0</v>
      </c>
      <c r="K296" s="542"/>
      <c r="L296" s="570">
        <f>SUMIFS(L274:L294,B274:B294,"工事")</f>
        <v>0</v>
      </c>
      <c r="M296" s="571"/>
      <c r="N296" s="572">
        <f>J296-L296</f>
        <v>0</v>
      </c>
      <c r="O296" s="545"/>
    </row>
    <row r="297" spans="1:15" ht="18.75" customHeight="1" thickBot="1" x14ac:dyDescent="0.2">
      <c r="A297" s="485"/>
      <c r="B297" s="655"/>
      <c r="C297" s="634"/>
      <c r="D297" s="438" t="s">
        <v>880</v>
      </c>
      <c r="E297" s="656" t="s">
        <v>856</v>
      </c>
      <c r="F297" s="436"/>
      <c r="G297" s="637"/>
      <c r="H297" s="638"/>
      <c r="I297" s="639"/>
      <c r="J297" s="640">
        <f>J295+J296</f>
        <v>0</v>
      </c>
      <c r="K297" s="641"/>
      <c r="L297" s="642">
        <f>L295+L296</f>
        <v>0</v>
      </c>
      <c r="M297" s="643"/>
      <c r="N297" s="644">
        <f>J297-L297</f>
        <v>0</v>
      </c>
      <c r="O297" s="501"/>
    </row>
    <row r="298" spans="1:15" ht="18.75" customHeight="1" x14ac:dyDescent="0.15">
      <c r="A298" s="485"/>
      <c r="B298" s="536"/>
      <c r="C298" s="3146" t="s">
        <v>881</v>
      </c>
      <c r="D298" s="3147"/>
      <c r="E298" s="3148"/>
      <c r="F298" s="410"/>
      <c r="G298" s="537"/>
      <c r="H298" s="538"/>
      <c r="I298" s="539"/>
      <c r="J298" s="551"/>
      <c r="K298" s="657"/>
      <c r="L298" s="629">
        <f t="shared" si="60"/>
        <v>0</v>
      </c>
      <c r="M298" s="651" t="str">
        <f t="shared" ref="M298:M318" si="63">IF(I298-K298=0,"",I298-K298)</f>
        <v/>
      </c>
      <c r="N298" s="555"/>
      <c r="O298" s="545"/>
    </row>
    <row r="299" spans="1:15" ht="18.75" customHeight="1" x14ac:dyDescent="0.15">
      <c r="A299" s="485"/>
      <c r="B299" s="536"/>
      <c r="C299" s="667"/>
      <c r="D299" s="1253"/>
      <c r="E299" s="1250"/>
      <c r="F299" s="410"/>
      <c r="G299" s="537"/>
      <c r="H299" s="538"/>
      <c r="I299" s="539"/>
      <c r="J299" s="540">
        <f t="shared" ref="J299:J318" si="64">ROUNDDOWN(H299*I299,0)</f>
        <v>0</v>
      </c>
      <c r="K299" s="541"/>
      <c r="L299" s="542">
        <f t="shared" si="60"/>
        <v>0</v>
      </c>
      <c r="M299" s="571" t="str">
        <f t="shared" si="63"/>
        <v/>
      </c>
      <c r="N299" s="544">
        <f t="shared" ref="N299" si="65">J299-L299</f>
        <v>0</v>
      </c>
      <c r="O299" s="545"/>
    </row>
    <row r="300" spans="1:15" ht="18.75" customHeight="1" x14ac:dyDescent="0.15">
      <c r="A300" s="485"/>
      <c r="B300" s="536"/>
      <c r="C300" s="667"/>
      <c r="D300" s="652"/>
      <c r="E300" s="653"/>
      <c r="F300" s="410"/>
      <c r="G300" s="537"/>
      <c r="H300" s="538"/>
      <c r="I300" s="539"/>
      <c r="J300" s="540">
        <f t="shared" si="64"/>
        <v>0</v>
      </c>
      <c r="K300" s="541"/>
      <c r="L300" s="542">
        <f t="shared" si="60"/>
        <v>0</v>
      </c>
      <c r="M300" s="571" t="str">
        <f t="shared" si="63"/>
        <v/>
      </c>
      <c r="N300" s="544">
        <f>J300-L300</f>
        <v>0</v>
      </c>
      <c r="O300" s="545"/>
    </row>
    <row r="301" spans="1:15" ht="18.75" customHeight="1" x14ac:dyDescent="0.15">
      <c r="A301" s="485"/>
      <c r="B301" s="536"/>
      <c r="C301" s="667"/>
      <c r="D301" s="652"/>
      <c r="E301" s="653"/>
      <c r="F301" s="410"/>
      <c r="G301" s="537"/>
      <c r="H301" s="538"/>
      <c r="I301" s="539"/>
      <c r="J301" s="540">
        <f t="shared" si="64"/>
        <v>0</v>
      </c>
      <c r="K301" s="541"/>
      <c r="L301" s="542">
        <f t="shared" si="60"/>
        <v>0</v>
      </c>
      <c r="M301" s="571" t="str">
        <f t="shared" si="63"/>
        <v/>
      </c>
      <c r="N301" s="544">
        <f t="shared" ref="N301:N310" si="66">J301-L301</f>
        <v>0</v>
      </c>
      <c r="O301" s="545"/>
    </row>
    <row r="302" spans="1:15" ht="18.75" customHeight="1" x14ac:dyDescent="0.15">
      <c r="A302" s="485"/>
      <c r="B302" s="536"/>
      <c r="C302" s="667"/>
      <c r="D302" s="652"/>
      <c r="E302" s="653"/>
      <c r="F302" s="410"/>
      <c r="G302" s="537"/>
      <c r="H302" s="538"/>
      <c r="I302" s="539"/>
      <c r="J302" s="540">
        <f t="shared" si="64"/>
        <v>0</v>
      </c>
      <c r="K302" s="541"/>
      <c r="L302" s="542">
        <f t="shared" si="60"/>
        <v>0</v>
      </c>
      <c r="M302" s="571" t="str">
        <f t="shared" si="63"/>
        <v/>
      </c>
      <c r="N302" s="544">
        <f t="shared" si="66"/>
        <v>0</v>
      </c>
      <c r="O302" s="545"/>
    </row>
    <row r="303" spans="1:15" ht="18.75" customHeight="1" x14ac:dyDescent="0.15">
      <c r="A303" s="485"/>
      <c r="B303" s="536"/>
      <c r="C303" s="667"/>
      <c r="D303" s="652"/>
      <c r="E303" s="653"/>
      <c r="F303" s="410"/>
      <c r="G303" s="537"/>
      <c r="H303" s="538"/>
      <c r="I303" s="539"/>
      <c r="J303" s="540">
        <f t="shared" si="64"/>
        <v>0</v>
      </c>
      <c r="K303" s="541"/>
      <c r="L303" s="542">
        <f t="shared" si="60"/>
        <v>0</v>
      </c>
      <c r="M303" s="571" t="str">
        <f t="shared" si="63"/>
        <v/>
      </c>
      <c r="N303" s="544">
        <f t="shared" si="66"/>
        <v>0</v>
      </c>
      <c r="O303" s="545"/>
    </row>
    <row r="304" spans="1:15" ht="18.75" customHeight="1" x14ac:dyDescent="0.15">
      <c r="A304" s="485"/>
      <c r="B304" s="536"/>
      <c r="C304" s="667"/>
      <c r="D304" s="652"/>
      <c r="E304" s="653"/>
      <c r="F304" s="410"/>
      <c r="G304" s="537"/>
      <c r="H304" s="538"/>
      <c r="I304" s="539"/>
      <c r="J304" s="540">
        <f t="shared" si="64"/>
        <v>0</v>
      </c>
      <c r="K304" s="541"/>
      <c r="L304" s="542">
        <f t="shared" si="60"/>
        <v>0</v>
      </c>
      <c r="M304" s="571" t="str">
        <f t="shared" si="63"/>
        <v/>
      </c>
      <c r="N304" s="544">
        <f t="shared" si="66"/>
        <v>0</v>
      </c>
      <c r="O304" s="545"/>
    </row>
    <row r="305" spans="1:15" ht="18.75" customHeight="1" x14ac:dyDescent="0.15">
      <c r="A305" s="485"/>
      <c r="B305" s="536"/>
      <c r="C305" s="667"/>
      <c r="D305" s="652"/>
      <c r="E305" s="653"/>
      <c r="F305" s="410"/>
      <c r="G305" s="537"/>
      <c r="H305" s="538"/>
      <c r="I305" s="539"/>
      <c r="J305" s="540">
        <f t="shared" si="64"/>
        <v>0</v>
      </c>
      <c r="K305" s="541"/>
      <c r="L305" s="542">
        <f t="shared" si="60"/>
        <v>0</v>
      </c>
      <c r="M305" s="571" t="str">
        <f t="shared" si="63"/>
        <v/>
      </c>
      <c r="N305" s="544">
        <f t="shared" si="66"/>
        <v>0</v>
      </c>
      <c r="O305" s="545"/>
    </row>
    <row r="306" spans="1:15" ht="18.75" customHeight="1" x14ac:dyDescent="0.15">
      <c r="A306" s="485"/>
      <c r="B306" s="536"/>
      <c r="C306" s="667"/>
      <c r="D306" s="652"/>
      <c r="E306" s="653"/>
      <c r="F306" s="410"/>
      <c r="G306" s="537"/>
      <c r="H306" s="538"/>
      <c r="I306" s="539"/>
      <c r="J306" s="540">
        <f t="shared" si="64"/>
        <v>0</v>
      </c>
      <c r="K306" s="541"/>
      <c r="L306" s="542">
        <f t="shared" si="60"/>
        <v>0</v>
      </c>
      <c r="M306" s="571" t="str">
        <f t="shared" si="63"/>
        <v/>
      </c>
      <c r="N306" s="544">
        <f t="shared" si="66"/>
        <v>0</v>
      </c>
      <c r="O306" s="545"/>
    </row>
    <row r="307" spans="1:15" ht="18.75" customHeight="1" x14ac:dyDescent="0.15">
      <c r="A307" s="485"/>
      <c r="B307" s="536"/>
      <c r="C307" s="667"/>
      <c r="D307" s="652"/>
      <c r="E307" s="653"/>
      <c r="F307" s="410"/>
      <c r="G307" s="537"/>
      <c r="H307" s="538"/>
      <c r="I307" s="539"/>
      <c r="J307" s="540">
        <f t="shared" si="64"/>
        <v>0</v>
      </c>
      <c r="K307" s="541"/>
      <c r="L307" s="542">
        <f t="shared" si="60"/>
        <v>0</v>
      </c>
      <c r="M307" s="571" t="str">
        <f t="shared" si="63"/>
        <v/>
      </c>
      <c r="N307" s="544">
        <f t="shared" si="66"/>
        <v>0</v>
      </c>
      <c r="O307" s="545"/>
    </row>
    <row r="308" spans="1:15" ht="18.75" customHeight="1" x14ac:dyDescent="0.15">
      <c r="A308" s="485"/>
      <c r="B308" s="536"/>
      <c r="C308" s="667"/>
      <c r="D308" s="652"/>
      <c r="E308" s="653"/>
      <c r="F308" s="410"/>
      <c r="G308" s="537"/>
      <c r="H308" s="538"/>
      <c r="I308" s="539"/>
      <c r="J308" s="540">
        <f t="shared" si="64"/>
        <v>0</v>
      </c>
      <c r="K308" s="541"/>
      <c r="L308" s="542">
        <f t="shared" si="60"/>
        <v>0</v>
      </c>
      <c r="M308" s="571" t="str">
        <f t="shared" si="63"/>
        <v/>
      </c>
      <c r="N308" s="544">
        <f t="shared" si="66"/>
        <v>0</v>
      </c>
      <c r="O308" s="545"/>
    </row>
    <row r="309" spans="1:15" ht="18.75" customHeight="1" x14ac:dyDescent="0.15">
      <c r="A309" s="485"/>
      <c r="B309" s="536"/>
      <c r="C309" s="667"/>
      <c r="D309" s="652"/>
      <c r="E309" s="653"/>
      <c r="F309" s="410"/>
      <c r="G309" s="537"/>
      <c r="H309" s="538"/>
      <c r="I309" s="539"/>
      <c r="J309" s="540">
        <f t="shared" si="64"/>
        <v>0</v>
      </c>
      <c r="K309" s="541"/>
      <c r="L309" s="542">
        <f t="shared" si="60"/>
        <v>0</v>
      </c>
      <c r="M309" s="571" t="str">
        <f t="shared" si="63"/>
        <v/>
      </c>
      <c r="N309" s="544">
        <f t="shared" si="66"/>
        <v>0</v>
      </c>
      <c r="O309" s="545"/>
    </row>
    <row r="310" spans="1:15" ht="18.75" customHeight="1" x14ac:dyDescent="0.15">
      <c r="A310" s="485"/>
      <c r="B310" s="536"/>
      <c r="C310" s="667"/>
      <c r="D310" s="652"/>
      <c r="E310" s="653"/>
      <c r="F310" s="410"/>
      <c r="G310" s="537"/>
      <c r="H310" s="538"/>
      <c r="I310" s="539"/>
      <c r="J310" s="540">
        <f t="shared" si="64"/>
        <v>0</v>
      </c>
      <c r="K310" s="541"/>
      <c r="L310" s="542">
        <f t="shared" si="60"/>
        <v>0</v>
      </c>
      <c r="M310" s="571" t="str">
        <f t="shared" si="63"/>
        <v/>
      </c>
      <c r="N310" s="544">
        <f t="shared" si="66"/>
        <v>0</v>
      </c>
      <c r="O310" s="545"/>
    </row>
    <row r="311" spans="1:15" ht="18.75" customHeight="1" x14ac:dyDescent="0.15">
      <c r="A311" s="485"/>
      <c r="B311" s="536"/>
      <c r="C311" s="667"/>
      <c r="D311" s="652"/>
      <c r="E311" s="653"/>
      <c r="F311" s="410"/>
      <c r="G311" s="537"/>
      <c r="H311" s="538"/>
      <c r="I311" s="539"/>
      <c r="J311" s="540">
        <f t="shared" si="64"/>
        <v>0</v>
      </c>
      <c r="K311" s="541"/>
      <c r="L311" s="542">
        <f t="shared" si="60"/>
        <v>0</v>
      </c>
      <c r="M311" s="571" t="str">
        <f t="shared" si="63"/>
        <v/>
      </c>
      <c r="N311" s="544">
        <f>J311-L311</f>
        <v>0</v>
      </c>
      <c r="O311" s="545"/>
    </row>
    <row r="312" spans="1:15" ht="18.75" customHeight="1" x14ac:dyDescent="0.15">
      <c r="A312" s="485"/>
      <c r="B312" s="536"/>
      <c r="C312" s="667"/>
      <c r="D312" s="652"/>
      <c r="E312" s="653"/>
      <c r="F312" s="410"/>
      <c r="G312" s="537"/>
      <c r="H312" s="538"/>
      <c r="I312" s="539"/>
      <c r="J312" s="540">
        <f t="shared" si="64"/>
        <v>0</v>
      </c>
      <c r="K312" s="541"/>
      <c r="L312" s="542">
        <f t="shared" si="60"/>
        <v>0</v>
      </c>
      <c r="M312" s="571" t="str">
        <f t="shared" si="63"/>
        <v/>
      </c>
      <c r="N312" s="544">
        <f t="shared" ref="N312" si="67">J312-L312</f>
        <v>0</v>
      </c>
      <c r="O312" s="545"/>
    </row>
    <row r="313" spans="1:15" ht="18.75" customHeight="1" x14ac:dyDescent="0.15">
      <c r="A313" s="485"/>
      <c r="B313" s="536"/>
      <c r="C313" s="667"/>
      <c r="D313" s="652"/>
      <c r="E313" s="653"/>
      <c r="F313" s="410"/>
      <c r="G313" s="537"/>
      <c r="H313" s="538"/>
      <c r="I313" s="539"/>
      <c r="J313" s="540">
        <f t="shared" si="64"/>
        <v>0</v>
      </c>
      <c r="K313" s="541"/>
      <c r="L313" s="542">
        <f t="shared" si="60"/>
        <v>0</v>
      </c>
      <c r="M313" s="571" t="str">
        <f t="shared" si="63"/>
        <v/>
      </c>
      <c r="N313" s="544">
        <f>J313-L313</f>
        <v>0</v>
      </c>
      <c r="O313" s="545"/>
    </row>
    <row r="314" spans="1:15" ht="18.75" customHeight="1" x14ac:dyDescent="0.15">
      <c r="A314" s="485"/>
      <c r="B314" s="536"/>
      <c r="C314" s="667"/>
      <c r="D314" s="652"/>
      <c r="E314" s="653"/>
      <c r="F314" s="410"/>
      <c r="G314" s="537"/>
      <c r="H314" s="538"/>
      <c r="I314" s="539"/>
      <c r="J314" s="540">
        <f t="shared" si="64"/>
        <v>0</v>
      </c>
      <c r="K314" s="541"/>
      <c r="L314" s="542">
        <f t="shared" si="60"/>
        <v>0</v>
      </c>
      <c r="M314" s="571" t="str">
        <f t="shared" si="63"/>
        <v/>
      </c>
      <c r="N314" s="544">
        <f t="shared" ref="N314:N316" si="68">J314-L314</f>
        <v>0</v>
      </c>
      <c r="O314" s="545"/>
    </row>
    <row r="315" spans="1:15" ht="18.75" customHeight="1" x14ac:dyDescent="0.15">
      <c r="A315" s="485"/>
      <c r="B315" s="536"/>
      <c r="C315" s="667"/>
      <c r="D315" s="652"/>
      <c r="E315" s="653"/>
      <c r="F315" s="410"/>
      <c r="G315" s="537"/>
      <c r="H315" s="538"/>
      <c r="I315" s="539"/>
      <c r="J315" s="540">
        <f t="shared" si="64"/>
        <v>0</v>
      </c>
      <c r="K315" s="541"/>
      <c r="L315" s="542">
        <f t="shared" si="60"/>
        <v>0</v>
      </c>
      <c r="M315" s="571" t="str">
        <f t="shared" si="63"/>
        <v/>
      </c>
      <c r="N315" s="544">
        <f t="shared" si="68"/>
        <v>0</v>
      </c>
      <c r="O315" s="545"/>
    </row>
    <row r="316" spans="1:15" ht="18.75" customHeight="1" x14ac:dyDescent="0.15">
      <c r="A316" s="485"/>
      <c r="B316" s="536"/>
      <c r="C316" s="667"/>
      <c r="D316" s="652"/>
      <c r="E316" s="653"/>
      <c r="F316" s="410"/>
      <c r="G316" s="537"/>
      <c r="H316" s="538"/>
      <c r="I316" s="539"/>
      <c r="J316" s="540">
        <f t="shared" si="64"/>
        <v>0</v>
      </c>
      <c r="K316" s="541"/>
      <c r="L316" s="542">
        <f t="shared" si="60"/>
        <v>0</v>
      </c>
      <c r="M316" s="571" t="str">
        <f t="shared" si="63"/>
        <v/>
      </c>
      <c r="N316" s="544">
        <f t="shared" si="68"/>
        <v>0</v>
      </c>
      <c r="O316" s="545"/>
    </row>
    <row r="317" spans="1:15" ht="18.75" customHeight="1" x14ac:dyDescent="0.15">
      <c r="A317" s="485"/>
      <c r="B317" s="536"/>
      <c r="C317" s="667"/>
      <c r="D317" s="652"/>
      <c r="E317" s="653"/>
      <c r="F317" s="410"/>
      <c r="G317" s="537"/>
      <c r="H317" s="538"/>
      <c r="I317" s="539"/>
      <c r="J317" s="540">
        <f t="shared" si="64"/>
        <v>0</v>
      </c>
      <c r="K317" s="541"/>
      <c r="L317" s="542">
        <f t="shared" si="60"/>
        <v>0</v>
      </c>
      <c r="M317" s="571" t="str">
        <f t="shared" si="63"/>
        <v/>
      </c>
      <c r="N317" s="544">
        <f>J317-L317</f>
        <v>0</v>
      </c>
      <c r="O317" s="545"/>
    </row>
    <row r="318" spans="1:15" ht="18.75" customHeight="1" thickBot="1" x14ac:dyDescent="0.2">
      <c r="A318" s="485"/>
      <c r="B318" s="655"/>
      <c r="C318" s="443"/>
      <c r="D318" s="444"/>
      <c r="E318" s="445"/>
      <c r="F318" s="446"/>
      <c r="G318" s="447"/>
      <c r="H318" s="448"/>
      <c r="I318" s="449"/>
      <c r="J318" s="639">
        <f t="shared" si="64"/>
        <v>0</v>
      </c>
      <c r="K318" s="450"/>
      <c r="L318" s="641">
        <f t="shared" si="60"/>
        <v>0</v>
      </c>
      <c r="M318" s="643" t="str">
        <f t="shared" si="63"/>
        <v/>
      </c>
      <c r="N318" s="451">
        <f t="shared" ref="N318:N324" si="69">J318-L318</f>
        <v>0</v>
      </c>
      <c r="O318" s="501"/>
    </row>
    <row r="319" spans="1:15" ht="18.75" customHeight="1" x14ac:dyDescent="0.15">
      <c r="A319" s="485"/>
      <c r="B319" s="546"/>
      <c r="C319" s="442" t="s">
        <v>882</v>
      </c>
      <c r="D319" s="425" t="s">
        <v>918</v>
      </c>
      <c r="E319" s="426" t="s">
        <v>828</v>
      </c>
      <c r="F319" s="427"/>
      <c r="G319" s="649"/>
      <c r="H319" s="650"/>
      <c r="I319" s="551"/>
      <c r="J319" s="428">
        <f>SUMIFS(J299:J318,B299:B318,"設備")</f>
        <v>0</v>
      </c>
      <c r="K319" s="553"/>
      <c r="L319" s="429">
        <f>SUMIFS(L299:L318,B299:B318,"設備")</f>
        <v>0</v>
      </c>
      <c r="M319" s="651"/>
      <c r="N319" s="430">
        <f t="shared" si="69"/>
        <v>0</v>
      </c>
      <c r="O319" s="556"/>
    </row>
    <row r="320" spans="1:15" ht="18.75" customHeight="1" x14ac:dyDescent="0.15">
      <c r="A320" s="485"/>
      <c r="B320" s="536"/>
      <c r="C320" s="442" t="s">
        <v>882</v>
      </c>
      <c r="D320" s="654" t="s">
        <v>919</v>
      </c>
      <c r="E320" s="576" t="s">
        <v>828</v>
      </c>
      <c r="F320" s="409"/>
      <c r="G320" s="567"/>
      <c r="H320" s="568"/>
      <c r="I320" s="540"/>
      <c r="J320" s="569">
        <f>SUMIFS(J299:J318,B299:B318,"工事")</f>
        <v>0</v>
      </c>
      <c r="K320" s="542"/>
      <c r="L320" s="570">
        <f>SUMIFS(L299:L318,B299:B318,"工事")</f>
        <v>0</v>
      </c>
      <c r="M320" s="571"/>
      <c r="N320" s="572">
        <f t="shared" si="69"/>
        <v>0</v>
      </c>
      <c r="O320" s="545"/>
    </row>
    <row r="321" spans="1:15" ht="18.75" customHeight="1" thickBot="1" x14ac:dyDescent="0.2">
      <c r="A321" s="485"/>
      <c r="B321" s="431"/>
      <c r="C321" s="452"/>
      <c r="D321" s="453" t="s">
        <v>882</v>
      </c>
      <c r="E321" s="454" t="s">
        <v>856</v>
      </c>
      <c r="F321" s="455"/>
      <c r="G321" s="456"/>
      <c r="H321" s="457"/>
      <c r="I321" s="432"/>
      <c r="J321" s="439">
        <f>J319+J320</f>
        <v>0</v>
      </c>
      <c r="K321" s="433"/>
      <c r="L321" s="440">
        <f>L319+L320</f>
        <v>0</v>
      </c>
      <c r="M321" s="434"/>
      <c r="N321" s="441">
        <f t="shared" si="69"/>
        <v>0</v>
      </c>
      <c r="O321" s="435"/>
    </row>
    <row r="322" spans="1:15" ht="18.75" customHeight="1" thickTop="1" x14ac:dyDescent="0.15">
      <c r="A322" s="485"/>
      <c r="B322" s="546"/>
      <c r="C322" s="424" t="s">
        <v>721</v>
      </c>
      <c r="D322" s="425" t="s">
        <v>823</v>
      </c>
      <c r="E322" s="426" t="s">
        <v>825</v>
      </c>
      <c r="F322" s="427"/>
      <c r="G322" s="649"/>
      <c r="H322" s="650"/>
      <c r="I322" s="551"/>
      <c r="J322" s="428">
        <f>SUMIFS(J275:J321,D275:D321,"設備費5")</f>
        <v>0</v>
      </c>
      <c r="K322" s="553"/>
      <c r="L322" s="429">
        <f>SUMIFS(L275:L321,D275:D321,"設備費5")</f>
        <v>0</v>
      </c>
      <c r="M322" s="651"/>
      <c r="N322" s="430">
        <f t="shared" si="69"/>
        <v>0</v>
      </c>
      <c r="O322" s="556"/>
    </row>
    <row r="323" spans="1:15" ht="18.75" customHeight="1" x14ac:dyDescent="0.15">
      <c r="A323" s="485"/>
      <c r="B323" s="536"/>
      <c r="C323" s="574" t="s">
        <v>721</v>
      </c>
      <c r="D323" s="654" t="s">
        <v>829</v>
      </c>
      <c r="E323" s="576" t="s">
        <v>825</v>
      </c>
      <c r="F323" s="409"/>
      <c r="G323" s="567"/>
      <c r="H323" s="568"/>
      <c r="I323" s="540"/>
      <c r="J323" s="569">
        <f>SUMIFS(J275:J321,D275:D321,"工事費5")</f>
        <v>0</v>
      </c>
      <c r="K323" s="542"/>
      <c r="L323" s="570">
        <f>SUMIFS(L275:L321,D275:D321,"工事費5")</f>
        <v>0</v>
      </c>
      <c r="M323" s="571"/>
      <c r="N323" s="572">
        <f t="shared" si="69"/>
        <v>0</v>
      </c>
      <c r="O323" s="545"/>
    </row>
    <row r="324" spans="1:15" ht="18.75" customHeight="1" thickBot="1" x14ac:dyDescent="0.2">
      <c r="A324" s="485"/>
      <c r="B324" s="431"/>
      <c r="C324" s="452"/>
      <c r="D324" s="459" t="s">
        <v>830</v>
      </c>
      <c r="E324" s="454" t="s">
        <v>825</v>
      </c>
      <c r="F324" s="455"/>
      <c r="G324" s="456"/>
      <c r="H324" s="457"/>
      <c r="I324" s="432"/>
      <c r="J324" s="439">
        <f>J322+J323</f>
        <v>0</v>
      </c>
      <c r="K324" s="433"/>
      <c r="L324" s="440">
        <f>L322+L323</f>
        <v>0</v>
      </c>
      <c r="M324" s="434"/>
      <c r="N324" s="441">
        <f t="shared" si="69"/>
        <v>0</v>
      </c>
      <c r="O324" s="435"/>
    </row>
    <row r="325" spans="1:15" ht="18.75" customHeight="1" thickTop="1" x14ac:dyDescent="0.15">
      <c r="A325" s="485"/>
      <c r="B325" s="536"/>
      <c r="C325" s="3140" t="s">
        <v>836</v>
      </c>
      <c r="D325" s="3141"/>
      <c r="E325" s="3142"/>
      <c r="F325" s="410"/>
      <c r="G325" s="537"/>
      <c r="H325" s="538"/>
      <c r="I325" s="540"/>
      <c r="J325" s="540"/>
      <c r="K325" s="541"/>
      <c r="L325" s="542"/>
      <c r="M325" s="571"/>
      <c r="N325" s="544"/>
      <c r="O325" s="545"/>
    </row>
    <row r="326" spans="1:15" ht="18.75" customHeight="1" x14ac:dyDescent="0.15">
      <c r="A326" s="485"/>
      <c r="B326" s="536"/>
      <c r="C326" s="3143" t="s">
        <v>884</v>
      </c>
      <c r="D326" s="3144"/>
      <c r="E326" s="3145"/>
      <c r="F326" s="410"/>
      <c r="G326" s="537"/>
      <c r="H326" s="538"/>
      <c r="I326" s="539"/>
      <c r="J326" s="540"/>
      <c r="K326" s="541"/>
      <c r="L326" s="542"/>
      <c r="M326" s="571" t="str">
        <f t="shared" ref="M326:M334" si="70">IF(I326-K326=0,"",I326-K326)</f>
        <v/>
      </c>
      <c r="N326" s="544"/>
      <c r="O326" s="545"/>
    </row>
    <row r="327" spans="1:15" ht="18.75" customHeight="1" x14ac:dyDescent="0.15">
      <c r="A327" s="485"/>
      <c r="B327" s="536"/>
      <c r="C327" s="667"/>
      <c r="D327" s="652"/>
      <c r="E327" s="653"/>
      <c r="F327" s="410"/>
      <c r="G327" s="537"/>
      <c r="H327" s="538"/>
      <c r="I327" s="539"/>
      <c r="J327" s="540">
        <f t="shared" ref="J327:J334" si="71">ROUNDDOWN(H327*I327,0)</f>
        <v>0</v>
      </c>
      <c r="K327" s="541"/>
      <c r="L327" s="542">
        <f t="shared" ref="L327:L334" si="72">ROUNDDOWN(H327*K327,0)</f>
        <v>0</v>
      </c>
      <c r="M327" s="571" t="str">
        <f t="shared" si="70"/>
        <v/>
      </c>
      <c r="N327" s="544">
        <f>J327-L327</f>
        <v>0</v>
      </c>
      <c r="O327" s="545"/>
    </row>
    <row r="328" spans="1:15" ht="18.75" customHeight="1" x14ac:dyDescent="0.15">
      <c r="A328" s="485"/>
      <c r="B328" s="536"/>
      <c r="C328" s="667"/>
      <c r="D328" s="652"/>
      <c r="E328" s="653"/>
      <c r="F328" s="410"/>
      <c r="G328" s="537"/>
      <c r="H328" s="538"/>
      <c r="I328" s="539"/>
      <c r="J328" s="540">
        <f t="shared" si="71"/>
        <v>0</v>
      </c>
      <c r="K328" s="541"/>
      <c r="L328" s="542">
        <f t="shared" si="72"/>
        <v>0</v>
      </c>
      <c r="M328" s="571" t="str">
        <f t="shared" si="70"/>
        <v/>
      </c>
      <c r="N328" s="544">
        <f t="shared" ref="N328:N330" si="73">J328-L328</f>
        <v>0</v>
      </c>
      <c r="O328" s="545"/>
    </row>
    <row r="329" spans="1:15" ht="18.75" customHeight="1" x14ac:dyDescent="0.15">
      <c r="A329" s="485"/>
      <c r="B329" s="536"/>
      <c r="C329" s="667"/>
      <c r="D329" s="652"/>
      <c r="E329" s="653"/>
      <c r="F329" s="410"/>
      <c r="G329" s="537"/>
      <c r="H329" s="538"/>
      <c r="I329" s="539"/>
      <c r="J329" s="540">
        <f t="shared" si="71"/>
        <v>0</v>
      </c>
      <c r="K329" s="541"/>
      <c r="L329" s="542">
        <f t="shared" si="72"/>
        <v>0</v>
      </c>
      <c r="M329" s="571" t="str">
        <f t="shared" si="70"/>
        <v/>
      </c>
      <c r="N329" s="544">
        <f t="shared" si="73"/>
        <v>0</v>
      </c>
      <c r="O329" s="545"/>
    </row>
    <row r="330" spans="1:15" ht="18.75" customHeight="1" x14ac:dyDescent="0.15">
      <c r="A330" s="485"/>
      <c r="B330" s="536"/>
      <c r="C330" s="667"/>
      <c r="D330" s="652"/>
      <c r="E330" s="653"/>
      <c r="F330" s="410"/>
      <c r="G330" s="537"/>
      <c r="H330" s="538"/>
      <c r="I330" s="539"/>
      <c r="J330" s="540">
        <f t="shared" si="71"/>
        <v>0</v>
      </c>
      <c r="K330" s="541"/>
      <c r="L330" s="542">
        <f t="shared" si="72"/>
        <v>0</v>
      </c>
      <c r="M330" s="571" t="str">
        <f t="shared" si="70"/>
        <v/>
      </c>
      <c r="N330" s="544">
        <f t="shared" si="73"/>
        <v>0</v>
      </c>
      <c r="O330" s="545"/>
    </row>
    <row r="331" spans="1:15" ht="18.75" customHeight="1" x14ac:dyDescent="0.15">
      <c r="A331" s="485"/>
      <c r="B331" s="536"/>
      <c r="C331" s="667"/>
      <c r="D331" s="652"/>
      <c r="E331" s="653"/>
      <c r="F331" s="410"/>
      <c r="G331" s="537"/>
      <c r="H331" s="538"/>
      <c r="I331" s="539"/>
      <c r="J331" s="540">
        <f t="shared" si="71"/>
        <v>0</v>
      </c>
      <c r="K331" s="541"/>
      <c r="L331" s="542">
        <f t="shared" si="72"/>
        <v>0</v>
      </c>
      <c r="M331" s="571" t="str">
        <f t="shared" si="70"/>
        <v/>
      </c>
      <c r="N331" s="544">
        <f>J331-L331</f>
        <v>0</v>
      </c>
      <c r="O331" s="545"/>
    </row>
    <row r="332" spans="1:15" ht="18.75" customHeight="1" x14ac:dyDescent="0.15">
      <c r="A332" s="485"/>
      <c r="B332" s="536"/>
      <c r="C332" s="667"/>
      <c r="D332" s="652"/>
      <c r="E332" s="653"/>
      <c r="F332" s="410"/>
      <c r="G332" s="537"/>
      <c r="H332" s="538"/>
      <c r="I332" s="539"/>
      <c r="J332" s="540">
        <f t="shared" si="71"/>
        <v>0</v>
      </c>
      <c r="K332" s="541"/>
      <c r="L332" s="542">
        <f t="shared" si="72"/>
        <v>0</v>
      </c>
      <c r="M332" s="571" t="str">
        <f t="shared" si="70"/>
        <v/>
      </c>
      <c r="N332" s="544">
        <f t="shared" ref="N332:N334" si="74">J332-L332</f>
        <v>0</v>
      </c>
      <c r="O332" s="545"/>
    </row>
    <row r="333" spans="1:15" ht="18.75" customHeight="1" x14ac:dyDescent="0.15">
      <c r="A333" s="485"/>
      <c r="B333" s="536"/>
      <c r="C333" s="667"/>
      <c r="D333" s="652"/>
      <c r="E333" s="653"/>
      <c r="F333" s="410"/>
      <c r="G333" s="537"/>
      <c r="H333" s="538"/>
      <c r="I333" s="539"/>
      <c r="J333" s="540">
        <f t="shared" si="71"/>
        <v>0</v>
      </c>
      <c r="K333" s="541"/>
      <c r="L333" s="542">
        <f t="shared" si="72"/>
        <v>0</v>
      </c>
      <c r="M333" s="571" t="str">
        <f t="shared" si="70"/>
        <v/>
      </c>
      <c r="N333" s="544">
        <f t="shared" si="74"/>
        <v>0</v>
      </c>
      <c r="O333" s="545"/>
    </row>
    <row r="334" spans="1:15" ht="18.75" customHeight="1" thickBot="1" x14ac:dyDescent="0.2">
      <c r="A334" s="485"/>
      <c r="B334" s="655"/>
      <c r="C334" s="443"/>
      <c r="D334" s="444"/>
      <c r="E334" s="445"/>
      <c r="F334" s="446"/>
      <c r="G334" s="447"/>
      <c r="H334" s="448"/>
      <c r="I334" s="449"/>
      <c r="J334" s="639">
        <f t="shared" si="71"/>
        <v>0</v>
      </c>
      <c r="K334" s="450"/>
      <c r="L334" s="641">
        <f t="shared" si="72"/>
        <v>0</v>
      </c>
      <c r="M334" s="643" t="str">
        <f t="shared" si="70"/>
        <v/>
      </c>
      <c r="N334" s="451">
        <f t="shared" si="74"/>
        <v>0</v>
      </c>
      <c r="O334" s="501"/>
    </row>
    <row r="335" spans="1:15" ht="18.75" customHeight="1" x14ac:dyDescent="0.15">
      <c r="A335" s="485"/>
      <c r="B335" s="546"/>
      <c r="C335" s="442" t="s">
        <v>885</v>
      </c>
      <c r="D335" s="425" t="s">
        <v>920</v>
      </c>
      <c r="E335" s="426" t="s">
        <v>828</v>
      </c>
      <c r="F335" s="427"/>
      <c r="G335" s="649"/>
      <c r="H335" s="650"/>
      <c r="I335" s="551"/>
      <c r="J335" s="428">
        <f>SUMIFS(J327:J334,B327:B334,"設備")</f>
        <v>0</v>
      </c>
      <c r="K335" s="553"/>
      <c r="L335" s="429">
        <f>SUMIFS(L327:L334,B327:B334,"設備")</f>
        <v>0</v>
      </c>
      <c r="M335" s="651"/>
      <c r="N335" s="430">
        <f>J335-L335</f>
        <v>0</v>
      </c>
      <c r="O335" s="556"/>
    </row>
    <row r="336" spans="1:15" ht="18.75" customHeight="1" x14ac:dyDescent="0.15">
      <c r="A336" s="485"/>
      <c r="B336" s="536"/>
      <c r="C336" s="442" t="s">
        <v>885</v>
      </c>
      <c r="D336" s="654" t="s">
        <v>921</v>
      </c>
      <c r="E336" s="576" t="s">
        <v>828</v>
      </c>
      <c r="F336" s="409"/>
      <c r="G336" s="567"/>
      <c r="H336" s="568"/>
      <c r="I336" s="540"/>
      <c r="J336" s="569">
        <f>SUMIFS(J327:J334,B327:B334,"工事")</f>
        <v>0</v>
      </c>
      <c r="K336" s="542"/>
      <c r="L336" s="570">
        <f>SUMIFS(L327:L334,B327:B334,"工事")</f>
        <v>0</v>
      </c>
      <c r="M336" s="571"/>
      <c r="N336" s="572">
        <f>J336-L336</f>
        <v>0</v>
      </c>
      <c r="O336" s="545"/>
    </row>
    <row r="337" spans="1:15" ht="18.75" customHeight="1" thickBot="1" x14ac:dyDescent="0.2">
      <c r="A337" s="485"/>
      <c r="B337" s="655"/>
      <c r="C337" s="634"/>
      <c r="D337" s="438" t="s">
        <v>885</v>
      </c>
      <c r="E337" s="656" t="s">
        <v>856</v>
      </c>
      <c r="F337" s="436"/>
      <c r="G337" s="637"/>
      <c r="H337" s="638"/>
      <c r="I337" s="639"/>
      <c r="J337" s="640">
        <f>J335+J336</f>
        <v>0</v>
      </c>
      <c r="K337" s="641"/>
      <c r="L337" s="642">
        <f>L335+L336</f>
        <v>0</v>
      </c>
      <c r="M337" s="643"/>
      <c r="N337" s="644">
        <f>J337-L337</f>
        <v>0</v>
      </c>
      <c r="O337" s="501"/>
    </row>
    <row r="338" spans="1:15" ht="18.75" customHeight="1" x14ac:dyDescent="0.15">
      <c r="A338" s="485"/>
      <c r="B338" s="536"/>
      <c r="C338" s="3146" t="s">
        <v>887</v>
      </c>
      <c r="D338" s="3147"/>
      <c r="E338" s="3148"/>
      <c r="F338" s="410"/>
      <c r="G338" s="537"/>
      <c r="H338" s="538"/>
      <c r="I338" s="539"/>
      <c r="J338" s="551"/>
      <c r="K338" s="657"/>
      <c r="L338" s="629"/>
      <c r="M338" s="651" t="str">
        <f t="shared" ref="M338:M346" si="75">IF(I338-K338=0,"",I338-K338)</f>
        <v/>
      </c>
      <c r="N338" s="555"/>
      <c r="O338" s="545"/>
    </row>
    <row r="339" spans="1:15" ht="18.75" customHeight="1" x14ac:dyDescent="0.15">
      <c r="A339" s="485"/>
      <c r="B339" s="536"/>
      <c r="C339" s="667"/>
      <c r="D339" s="1253"/>
      <c r="E339" s="1250"/>
      <c r="F339" s="410"/>
      <c r="G339" s="537"/>
      <c r="H339" s="538"/>
      <c r="I339" s="539"/>
      <c r="J339" s="540">
        <f t="shared" ref="J339:J346" si="76">ROUNDDOWN(H339*I339,0)</f>
        <v>0</v>
      </c>
      <c r="K339" s="541"/>
      <c r="L339" s="542">
        <f t="shared" ref="L339:L346" si="77">ROUNDDOWN(H339*K339,0)</f>
        <v>0</v>
      </c>
      <c r="M339" s="571" t="str">
        <f t="shared" si="75"/>
        <v/>
      </c>
      <c r="N339" s="544">
        <f t="shared" ref="N339" si="78">J339-L339</f>
        <v>0</v>
      </c>
      <c r="O339" s="545"/>
    </row>
    <row r="340" spans="1:15" ht="18.75" customHeight="1" x14ac:dyDescent="0.15">
      <c r="A340" s="485"/>
      <c r="B340" s="536"/>
      <c r="C340" s="667"/>
      <c r="D340" s="652"/>
      <c r="E340" s="653"/>
      <c r="F340" s="410"/>
      <c r="G340" s="537"/>
      <c r="H340" s="538"/>
      <c r="I340" s="539"/>
      <c r="J340" s="540">
        <f t="shared" si="76"/>
        <v>0</v>
      </c>
      <c r="K340" s="541"/>
      <c r="L340" s="542">
        <f t="shared" si="77"/>
        <v>0</v>
      </c>
      <c r="M340" s="571" t="str">
        <f t="shared" si="75"/>
        <v/>
      </c>
      <c r="N340" s="544">
        <f>J340-L340</f>
        <v>0</v>
      </c>
      <c r="O340" s="545"/>
    </row>
    <row r="341" spans="1:15" ht="18.75" customHeight="1" x14ac:dyDescent="0.15">
      <c r="A341" s="485"/>
      <c r="B341" s="536"/>
      <c r="C341" s="667"/>
      <c r="D341" s="652"/>
      <c r="E341" s="653"/>
      <c r="F341" s="410"/>
      <c r="G341" s="537"/>
      <c r="H341" s="538"/>
      <c r="I341" s="539"/>
      <c r="J341" s="540">
        <f t="shared" si="76"/>
        <v>0</v>
      </c>
      <c r="K341" s="541"/>
      <c r="L341" s="542">
        <f t="shared" si="77"/>
        <v>0</v>
      </c>
      <c r="M341" s="571" t="str">
        <f t="shared" si="75"/>
        <v/>
      </c>
      <c r="N341" s="544">
        <f t="shared" ref="N341:N342" si="79">J341-L341</f>
        <v>0</v>
      </c>
      <c r="O341" s="545"/>
    </row>
    <row r="342" spans="1:15" ht="18.75" customHeight="1" x14ac:dyDescent="0.15">
      <c r="A342" s="485"/>
      <c r="B342" s="536"/>
      <c r="C342" s="667"/>
      <c r="D342" s="652"/>
      <c r="E342" s="653"/>
      <c r="F342" s="410"/>
      <c r="G342" s="537"/>
      <c r="H342" s="538"/>
      <c r="I342" s="539"/>
      <c r="J342" s="540">
        <f t="shared" si="76"/>
        <v>0</v>
      </c>
      <c r="K342" s="541"/>
      <c r="L342" s="542">
        <f t="shared" si="77"/>
        <v>0</v>
      </c>
      <c r="M342" s="571" t="str">
        <f t="shared" si="75"/>
        <v/>
      </c>
      <c r="N342" s="544">
        <f t="shared" si="79"/>
        <v>0</v>
      </c>
      <c r="O342" s="545"/>
    </row>
    <row r="343" spans="1:15" ht="18.75" customHeight="1" x14ac:dyDescent="0.15">
      <c r="A343" s="485"/>
      <c r="B343" s="536"/>
      <c r="C343" s="667"/>
      <c r="D343" s="652"/>
      <c r="E343" s="653"/>
      <c r="F343" s="410"/>
      <c r="G343" s="537"/>
      <c r="H343" s="538"/>
      <c r="I343" s="539"/>
      <c r="J343" s="540">
        <f t="shared" si="76"/>
        <v>0</v>
      </c>
      <c r="K343" s="541"/>
      <c r="L343" s="542">
        <f t="shared" si="77"/>
        <v>0</v>
      </c>
      <c r="M343" s="571" t="str">
        <f t="shared" si="75"/>
        <v/>
      </c>
      <c r="N343" s="544">
        <f>J343-L343</f>
        <v>0</v>
      </c>
      <c r="O343" s="545"/>
    </row>
    <row r="344" spans="1:15" ht="18.75" customHeight="1" x14ac:dyDescent="0.15">
      <c r="A344" s="485"/>
      <c r="B344" s="536"/>
      <c r="C344" s="667"/>
      <c r="D344" s="652"/>
      <c r="E344" s="653"/>
      <c r="F344" s="410"/>
      <c r="G344" s="537"/>
      <c r="H344" s="538"/>
      <c r="I344" s="539"/>
      <c r="J344" s="540">
        <f t="shared" si="76"/>
        <v>0</v>
      </c>
      <c r="K344" s="541"/>
      <c r="L344" s="542">
        <f t="shared" si="77"/>
        <v>0</v>
      </c>
      <c r="M344" s="571" t="str">
        <f t="shared" si="75"/>
        <v/>
      </c>
      <c r="N344" s="544">
        <f t="shared" ref="N344" si="80">J344-L344</f>
        <v>0</v>
      </c>
      <c r="O344" s="545"/>
    </row>
    <row r="345" spans="1:15" ht="18.75" customHeight="1" x14ac:dyDescent="0.15">
      <c r="A345" s="485"/>
      <c r="B345" s="536"/>
      <c r="C345" s="667"/>
      <c r="D345" s="652"/>
      <c r="E345" s="653"/>
      <c r="F345" s="410"/>
      <c r="G345" s="537"/>
      <c r="H345" s="538"/>
      <c r="I345" s="539"/>
      <c r="J345" s="540">
        <f t="shared" si="76"/>
        <v>0</v>
      </c>
      <c r="K345" s="541"/>
      <c r="L345" s="542">
        <f t="shared" si="77"/>
        <v>0</v>
      </c>
      <c r="M345" s="571" t="str">
        <f t="shared" si="75"/>
        <v/>
      </c>
      <c r="N345" s="544">
        <f>J345-L345</f>
        <v>0</v>
      </c>
      <c r="O345" s="545"/>
    </row>
    <row r="346" spans="1:15" ht="18.75" customHeight="1" thickBot="1" x14ac:dyDescent="0.2">
      <c r="A346" s="485"/>
      <c r="B346" s="655"/>
      <c r="C346" s="443"/>
      <c r="D346" s="444"/>
      <c r="E346" s="445"/>
      <c r="F346" s="446"/>
      <c r="G346" s="447"/>
      <c r="H346" s="448"/>
      <c r="I346" s="449"/>
      <c r="J346" s="639">
        <f t="shared" si="76"/>
        <v>0</v>
      </c>
      <c r="K346" s="450"/>
      <c r="L346" s="641">
        <f t="shared" si="77"/>
        <v>0</v>
      </c>
      <c r="M346" s="643" t="str">
        <f t="shared" si="75"/>
        <v/>
      </c>
      <c r="N346" s="451">
        <f t="shared" ref="N346:N352" si="81">J346-L346</f>
        <v>0</v>
      </c>
      <c r="O346" s="501"/>
    </row>
    <row r="347" spans="1:15" ht="18.75" customHeight="1" x14ac:dyDescent="0.15">
      <c r="A347" s="485"/>
      <c r="B347" s="546"/>
      <c r="C347" s="442" t="s">
        <v>888</v>
      </c>
      <c r="D347" s="425" t="s">
        <v>920</v>
      </c>
      <c r="E347" s="426" t="s">
        <v>828</v>
      </c>
      <c r="F347" s="427"/>
      <c r="G347" s="649"/>
      <c r="H347" s="650"/>
      <c r="I347" s="551"/>
      <c r="J347" s="428">
        <f>SUMIFS(J339:J346,B339:B346,"設備")</f>
        <v>0</v>
      </c>
      <c r="K347" s="553"/>
      <c r="L347" s="429">
        <f>SUMIFS(L339:L346,B339:B346,"設備")</f>
        <v>0</v>
      </c>
      <c r="M347" s="651"/>
      <c r="N347" s="430">
        <f t="shared" si="81"/>
        <v>0</v>
      </c>
      <c r="O347" s="556"/>
    </row>
    <row r="348" spans="1:15" ht="18.75" customHeight="1" x14ac:dyDescent="0.15">
      <c r="A348" s="485"/>
      <c r="B348" s="536"/>
      <c r="C348" s="442" t="s">
        <v>888</v>
      </c>
      <c r="D348" s="654" t="s">
        <v>921</v>
      </c>
      <c r="E348" s="576" t="s">
        <v>828</v>
      </c>
      <c r="F348" s="409"/>
      <c r="G348" s="567"/>
      <c r="H348" s="568"/>
      <c r="I348" s="540"/>
      <c r="J348" s="569">
        <f>SUMIFS(J339:J346,B339:B346,"工事")</f>
        <v>0</v>
      </c>
      <c r="K348" s="542"/>
      <c r="L348" s="570">
        <f>SUMIFS(L339:L346,B339:B346,"工事")</f>
        <v>0</v>
      </c>
      <c r="M348" s="571"/>
      <c r="N348" s="572">
        <f t="shared" si="81"/>
        <v>0</v>
      </c>
      <c r="O348" s="545"/>
    </row>
    <row r="349" spans="1:15" ht="18.75" customHeight="1" thickBot="1" x14ac:dyDescent="0.2">
      <c r="A349" s="485"/>
      <c r="B349" s="431"/>
      <c r="C349" s="452"/>
      <c r="D349" s="453" t="s">
        <v>888</v>
      </c>
      <c r="E349" s="454" t="s">
        <v>856</v>
      </c>
      <c r="F349" s="455"/>
      <c r="G349" s="456"/>
      <c r="H349" s="457"/>
      <c r="I349" s="432"/>
      <c r="J349" s="439">
        <f>J347+J348</f>
        <v>0</v>
      </c>
      <c r="K349" s="433"/>
      <c r="L349" s="440">
        <f>L347+L348</f>
        <v>0</v>
      </c>
      <c r="M349" s="434"/>
      <c r="N349" s="441">
        <f t="shared" si="81"/>
        <v>0</v>
      </c>
      <c r="O349" s="435"/>
    </row>
    <row r="350" spans="1:15" ht="18.75" customHeight="1" thickTop="1" x14ac:dyDescent="0.15">
      <c r="A350" s="485"/>
      <c r="B350" s="546"/>
      <c r="C350" s="424" t="s">
        <v>721</v>
      </c>
      <c r="D350" s="425" t="s">
        <v>823</v>
      </c>
      <c r="E350" s="426" t="s">
        <v>825</v>
      </c>
      <c r="F350" s="427"/>
      <c r="G350" s="649"/>
      <c r="H350" s="650"/>
      <c r="I350" s="551"/>
      <c r="J350" s="428">
        <f>SUMIFS(J327:J349,D327:D349,"設備費6")</f>
        <v>0</v>
      </c>
      <c r="K350" s="553"/>
      <c r="L350" s="429">
        <f>SUMIFS(L327:L349,D327:D349,"設備費6")</f>
        <v>0</v>
      </c>
      <c r="M350" s="651"/>
      <c r="N350" s="430">
        <f t="shared" si="81"/>
        <v>0</v>
      </c>
      <c r="O350" s="556"/>
    </row>
    <row r="351" spans="1:15" ht="18.75" customHeight="1" x14ac:dyDescent="0.15">
      <c r="A351" s="485"/>
      <c r="B351" s="536"/>
      <c r="C351" s="574" t="s">
        <v>721</v>
      </c>
      <c r="D351" s="654" t="s">
        <v>829</v>
      </c>
      <c r="E351" s="576" t="s">
        <v>825</v>
      </c>
      <c r="F351" s="409"/>
      <c r="G351" s="567"/>
      <c r="H351" s="568"/>
      <c r="I351" s="540"/>
      <c r="J351" s="569">
        <f>SUMIFS(J327:J349,D327:D349,"工事費6")</f>
        <v>0</v>
      </c>
      <c r="K351" s="542"/>
      <c r="L351" s="570">
        <f>SUMIFS(L327:L349,D327:D349,"工事費6")</f>
        <v>0</v>
      </c>
      <c r="M351" s="571"/>
      <c r="N351" s="572">
        <f t="shared" si="81"/>
        <v>0</v>
      </c>
      <c r="O351" s="545"/>
    </row>
    <row r="352" spans="1:15" ht="18.75" customHeight="1" thickBot="1" x14ac:dyDescent="0.2">
      <c r="A352" s="485"/>
      <c r="B352" s="431"/>
      <c r="C352" s="452"/>
      <c r="D352" s="459" t="s">
        <v>830</v>
      </c>
      <c r="E352" s="454" t="s">
        <v>825</v>
      </c>
      <c r="F352" s="455"/>
      <c r="G352" s="456"/>
      <c r="H352" s="457"/>
      <c r="I352" s="432"/>
      <c r="J352" s="439">
        <f>J350+J351</f>
        <v>0</v>
      </c>
      <c r="K352" s="433"/>
      <c r="L352" s="440">
        <f>L350+L351</f>
        <v>0</v>
      </c>
      <c r="M352" s="434"/>
      <c r="N352" s="441">
        <f t="shared" si="81"/>
        <v>0</v>
      </c>
      <c r="O352" s="435"/>
    </row>
    <row r="353" spans="1:15" ht="18.75" customHeight="1" thickTop="1" x14ac:dyDescent="0.15">
      <c r="A353" s="485"/>
      <c r="B353" s="536"/>
      <c r="C353" s="3140" t="s">
        <v>837</v>
      </c>
      <c r="D353" s="3141"/>
      <c r="E353" s="3142"/>
      <c r="F353" s="410"/>
      <c r="G353" s="537"/>
      <c r="H353" s="538"/>
      <c r="I353" s="540"/>
      <c r="J353" s="540"/>
      <c r="K353" s="541"/>
      <c r="L353" s="542"/>
      <c r="M353" s="571"/>
      <c r="N353" s="544"/>
      <c r="O353" s="545"/>
    </row>
    <row r="354" spans="1:15" ht="18.75" customHeight="1" x14ac:dyDescent="0.15">
      <c r="A354" s="485"/>
      <c r="B354" s="536"/>
      <c r="C354" s="3143" t="s">
        <v>890</v>
      </c>
      <c r="D354" s="3144"/>
      <c r="E354" s="3145"/>
      <c r="F354" s="410"/>
      <c r="G354" s="537"/>
      <c r="H354" s="538"/>
      <c r="I354" s="539"/>
      <c r="J354" s="540"/>
      <c r="K354" s="541"/>
      <c r="L354" s="542"/>
      <c r="M354" s="571" t="str">
        <f t="shared" ref="M354:M362" si="82">IF(I354-K354=0,"",I354-K354)</f>
        <v/>
      </c>
      <c r="N354" s="544"/>
      <c r="O354" s="545"/>
    </row>
    <row r="355" spans="1:15" ht="18.75" customHeight="1" x14ac:dyDescent="0.15">
      <c r="A355" s="485"/>
      <c r="B355" s="536"/>
      <c r="C355" s="667"/>
      <c r="D355" s="652"/>
      <c r="E355" s="653"/>
      <c r="F355" s="410"/>
      <c r="G355" s="537"/>
      <c r="H355" s="538"/>
      <c r="I355" s="539"/>
      <c r="J355" s="540">
        <f t="shared" ref="J355:J362" si="83">ROUNDDOWN(H355*I355,0)</f>
        <v>0</v>
      </c>
      <c r="K355" s="541"/>
      <c r="L355" s="542">
        <f t="shared" ref="L355:L362" si="84">ROUNDDOWN(H355*K355,0)</f>
        <v>0</v>
      </c>
      <c r="M355" s="571" t="str">
        <f t="shared" si="82"/>
        <v/>
      </c>
      <c r="N355" s="544">
        <f>J355-L355</f>
        <v>0</v>
      </c>
      <c r="O355" s="545"/>
    </row>
    <row r="356" spans="1:15" ht="18.75" customHeight="1" x14ac:dyDescent="0.15">
      <c r="A356" s="485"/>
      <c r="B356" s="536"/>
      <c r="C356" s="667"/>
      <c r="D356" s="652"/>
      <c r="E356" s="653"/>
      <c r="F356" s="410"/>
      <c r="G356" s="537"/>
      <c r="H356" s="538"/>
      <c r="I356" s="539"/>
      <c r="J356" s="540">
        <f t="shared" si="83"/>
        <v>0</v>
      </c>
      <c r="K356" s="541"/>
      <c r="L356" s="542">
        <f t="shared" si="84"/>
        <v>0</v>
      </c>
      <c r="M356" s="571" t="str">
        <f t="shared" si="82"/>
        <v/>
      </c>
      <c r="N356" s="544">
        <f t="shared" ref="N356:N362" si="85">J356-L356</f>
        <v>0</v>
      </c>
      <c r="O356" s="545"/>
    </row>
    <row r="357" spans="1:15" ht="18.75" customHeight="1" x14ac:dyDescent="0.15">
      <c r="A357" s="485"/>
      <c r="B357" s="536"/>
      <c r="C357" s="667"/>
      <c r="D357" s="652"/>
      <c r="E357" s="653"/>
      <c r="F357" s="410"/>
      <c r="G357" s="537"/>
      <c r="H357" s="538"/>
      <c r="I357" s="539"/>
      <c r="J357" s="540">
        <f t="shared" si="83"/>
        <v>0</v>
      </c>
      <c r="K357" s="541"/>
      <c r="L357" s="542">
        <f t="shared" si="84"/>
        <v>0</v>
      </c>
      <c r="M357" s="571" t="str">
        <f t="shared" si="82"/>
        <v/>
      </c>
      <c r="N357" s="544">
        <f t="shared" si="85"/>
        <v>0</v>
      </c>
      <c r="O357" s="545"/>
    </row>
    <row r="358" spans="1:15" ht="18.75" customHeight="1" x14ac:dyDescent="0.15">
      <c r="A358" s="485"/>
      <c r="B358" s="536"/>
      <c r="C358" s="667"/>
      <c r="D358" s="652"/>
      <c r="E358" s="653"/>
      <c r="F358" s="410"/>
      <c r="G358" s="537"/>
      <c r="H358" s="538"/>
      <c r="I358" s="539"/>
      <c r="J358" s="540">
        <f t="shared" si="83"/>
        <v>0</v>
      </c>
      <c r="K358" s="541"/>
      <c r="L358" s="542">
        <f t="shared" si="84"/>
        <v>0</v>
      </c>
      <c r="M358" s="571" t="str">
        <f t="shared" si="82"/>
        <v/>
      </c>
      <c r="N358" s="544">
        <f t="shared" si="85"/>
        <v>0</v>
      </c>
      <c r="O358" s="545"/>
    </row>
    <row r="359" spans="1:15" ht="18.75" customHeight="1" x14ac:dyDescent="0.15">
      <c r="A359" s="485"/>
      <c r="B359" s="536"/>
      <c r="C359" s="667"/>
      <c r="D359" s="652"/>
      <c r="E359" s="653"/>
      <c r="F359" s="410"/>
      <c r="G359" s="537"/>
      <c r="H359" s="538"/>
      <c r="I359" s="539"/>
      <c r="J359" s="540">
        <f t="shared" si="83"/>
        <v>0</v>
      </c>
      <c r="K359" s="541"/>
      <c r="L359" s="542">
        <f t="shared" si="84"/>
        <v>0</v>
      </c>
      <c r="M359" s="571" t="str">
        <f t="shared" si="82"/>
        <v/>
      </c>
      <c r="N359" s="544">
        <f t="shared" si="85"/>
        <v>0</v>
      </c>
      <c r="O359" s="545"/>
    </row>
    <row r="360" spans="1:15" ht="18.75" customHeight="1" x14ac:dyDescent="0.15">
      <c r="A360" s="485"/>
      <c r="B360" s="536"/>
      <c r="C360" s="667"/>
      <c r="D360" s="652"/>
      <c r="E360" s="653"/>
      <c r="F360" s="410"/>
      <c r="G360" s="537"/>
      <c r="H360" s="538"/>
      <c r="I360" s="539"/>
      <c r="J360" s="540">
        <f t="shared" si="83"/>
        <v>0</v>
      </c>
      <c r="K360" s="541"/>
      <c r="L360" s="542">
        <f t="shared" si="84"/>
        <v>0</v>
      </c>
      <c r="M360" s="571" t="str">
        <f t="shared" si="82"/>
        <v/>
      </c>
      <c r="N360" s="544">
        <f t="shared" si="85"/>
        <v>0</v>
      </c>
      <c r="O360" s="545"/>
    </row>
    <row r="361" spans="1:15" ht="18.75" customHeight="1" x14ac:dyDescent="0.15">
      <c r="A361" s="485"/>
      <c r="B361" s="536"/>
      <c r="C361" s="667"/>
      <c r="D361" s="652"/>
      <c r="E361" s="653"/>
      <c r="F361" s="410"/>
      <c r="G361" s="537"/>
      <c r="H361" s="538"/>
      <c r="I361" s="539"/>
      <c r="J361" s="540">
        <f t="shared" si="83"/>
        <v>0</v>
      </c>
      <c r="K361" s="541"/>
      <c r="L361" s="542">
        <f t="shared" si="84"/>
        <v>0</v>
      </c>
      <c r="M361" s="571" t="str">
        <f t="shared" si="82"/>
        <v/>
      </c>
      <c r="N361" s="544">
        <f t="shared" si="85"/>
        <v>0</v>
      </c>
      <c r="O361" s="545"/>
    </row>
    <row r="362" spans="1:15" ht="18.75" customHeight="1" thickBot="1" x14ac:dyDescent="0.2">
      <c r="A362" s="485"/>
      <c r="B362" s="655"/>
      <c r="C362" s="443"/>
      <c r="D362" s="444"/>
      <c r="E362" s="445"/>
      <c r="F362" s="446"/>
      <c r="G362" s="447"/>
      <c r="H362" s="448"/>
      <c r="I362" s="449"/>
      <c r="J362" s="639">
        <f t="shared" si="83"/>
        <v>0</v>
      </c>
      <c r="K362" s="450"/>
      <c r="L362" s="641">
        <f t="shared" si="84"/>
        <v>0</v>
      </c>
      <c r="M362" s="643" t="str">
        <f t="shared" si="82"/>
        <v/>
      </c>
      <c r="N362" s="451">
        <f t="shared" si="85"/>
        <v>0</v>
      </c>
      <c r="O362" s="501"/>
    </row>
    <row r="363" spans="1:15" ht="18.75" customHeight="1" x14ac:dyDescent="0.15">
      <c r="A363" s="485"/>
      <c r="B363" s="546"/>
      <c r="C363" s="442" t="s">
        <v>891</v>
      </c>
      <c r="D363" s="425" t="s">
        <v>922</v>
      </c>
      <c r="E363" s="426" t="s">
        <v>828</v>
      </c>
      <c r="F363" s="427"/>
      <c r="G363" s="649"/>
      <c r="H363" s="650"/>
      <c r="I363" s="551"/>
      <c r="J363" s="428">
        <f>SUMIFS(J355:J362,B355:B362,"設備")</f>
        <v>0</v>
      </c>
      <c r="K363" s="553"/>
      <c r="L363" s="429">
        <f>SUMIFS(L355:L362,B355:B362,"設備")</f>
        <v>0</v>
      </c>
      <c r="M363" s="651"/>
      <c r="N363" s="430">
        <f>J363-L363</f>
        <v>0</v>
      </c>
      <c r="O363" s="556"/>
    </row>
    <row r="364" spans="1:15" ht="18.75" customHeight="1" x14ac:dyDescent="0.15">
      <c r="A364" s="485"/>
      <c r="B364" s="536"/>
      <c r="C364" s="442" t="s">
        <v>891</v>
      </c>
      <c r="D364" s="654" t="s">
        <v>923</v>
      </c>
      <c r="E364" s="576" t="s">
        <v>828</v>
      </c>
      <c r="F364" s="409"/>
      <c r="G364" s="567"/>
      <c r="H364" s="568"/>
      <c r="I364" s="540"/>
      <c r="J364" s="569">
        <f>SUMIFS(J355:J362,B355:B362,"工事")</f>
        <v>0</v>
      </c>
      <c r="K364" s="542"/>
      <c r="L364" s="570">
        <f>SUMIFS(L355:L362,B355:B362,"工事")</f>
        <v>0</v>
      </c>
      <c r="M364" s="571"/>
      <c r="N364" s="572">
        <f>J364-L364</f>
        <v>0</v>
      </c>
      <c r="O364" s="545"/>
    </row>
    <row r="365" spans="1:15" ht="18.75" customHeight="1" thickBot="1" x14ac:dyDescent="0.2">
      <c r="A365" s="485"/>
      <c r="B365" s="655"/>
      <c r="C365" s="634"/>
      <c r="D365" s="438" t="s">
        <v>891</v>
      </c>
      <c r="E365" s="656" t="s">
        <v>856</v>
      </c>
      <c r="F365" s="436"/>
      <c r="G365" s="637"/>
      <c r="H365" s="638"/>
      <c r="I365" s="639"/>
      <c r="J365" s="640">
        <f>J363+J364</f>
        <v>0</v>
      </c>
      <c r="K365" s="641"/>
      <c r="L365" s="642">
        <f>L363+L364</f>
        <v>0</v>
      </c>
      <c r="M365" s="643"/>
      <c r="N365" s="644">
        <f>J365-L365</f>
        <v>0</v>
      </c>
      <c r="O365" s="501"/>
    </row>
    <row r="366" spans="1:15" ht="18.75" customHeight="1" x14ac:dyDescent="0.15">
      <c r="A366" s="485"/>
      <c r="B366" s="536"/>
      <c r="C366" s="3146" t="s">
        <v>892</v>
      </c>
      <c r="D366" s="3147"/>
      <c r="E366" s="3148"/>
      <c r="F366" s="410"/>
      <c r="G366" s="537"/>
      <c r="H366" s="538"/>
      <c r="I366" s="539"/>
      <c r="J366" s="551"/>
      <c r="K366" s="657"/>
      <c r="L366" s="629"/>
      <c r="M366" s="651" t="str">
        <f t="shared" ref="M366:M374" si="86">IF(I366-K366=0,"",I366-K366)</f>
        <v/>
      </c>
      <c r="N366" s="555"/>
      <c r="O366" s="545"/>
    </row>
    <row r="367" spans="1:15" ht="18.75" customHeight="1" x14ac:dyDescent="0.15">
      <c r="A367" s="485"/>
      <c r="B367" s="536"/>
      <c r="C367" s="667"/>
      <c r="D367" s="1253"/>
      <c r="E367" s="1250"/>
      <c r="F367" s="410"/>
      <c r="G367" s="537"/>
      <c r="H367" s="538"/>
      <c r="I367" s="539"/>
      <c r="J367" s="540">
        <f t="shared" ref="J367:J374" si="87">ROUNDDOWN(H367*I367,0)</f>
        <v>0</v>
      </c>
      <c r="K367" s="541"/>
      <c r="L367" s="542">
        <f t="shared" ref="L367:L374" si="88">ROUNDDOWN(H367*K367,0)</f>
        <v>0</v>
      </c>
      <c r="M367" s="571" t="str">
        <f t="shared" si="86"/>
        <v/>
      </c>
      <c r="N367" s="544">
        <f t="shared" ref="N367" si="89">J367-L367</f>
        <v>0</v>
      </c>
      <c r="O367" s="545"/>
    </row>
    <row r="368" spans="1:15" ht="18.75" customHeight="1" x14ac:dyDescent="0.15">
      <c r="A368" s="485"/>
      <c r="B368" s="536"/>
      <c r="C368" s="667"/>
      <c r="D368" s="652"/>
      <c r="E368" s="653"/>
      <c r="F368" s="410"/>
      <c r="G368" s="537"/>
      <c r="H368" s="538"/>
      <c r="I368" s="539"/>
      <c r="J368" s="540">
        <f t="shared" si="87"/>
        <v>0</v>
      </c>
      <c r="K368" s="541"/>
      <c r="L368" s="542">
        <f t="shared" si="88"/>
        <v>0</v>
      </c>
      <c r="M368" s="571" t="str">
        <f t="shared" si="86"/>
        <v/>
      </c>
      <c r="N368" s="544">
        <f>J368-L368</f>
        <v>0</v>
      </c>
      <c r="O368" s="545"/>
    </row>
    <row r="369" spans="1:15" ht="18.75" customHeight="1" x14ac:dyDescent="0.15">
      <c r="A369" s="485"/>
      <c r="B369" s="536"/>
      <c r="C369" s="667"/>
      <c r="D369" s="652"/>
      <c r="E369" s="653"/>
      <c r="F369" s="410"/>
      <c r="G369" s="537"/>
      <c r="H369" s="538"/>
      <c r="I369" s="539"/>
      <c r="J369" s="540">
        <f t="shared" si="87"/>
        <v>0</v>
      </c>
      <c r="K369" s="541"/>
      <c r="L369" s="542">
        <f t="shared" si="88"/>
        <v>0</v>
      </c>
      <c r="M369" s="571" t="str">
        <f t="shared" si="86"/>
        <v/>
      </c>
      <c r="N369" s="544">
        <f t="shared" ref="N369:N372" si="90">J369-L369</f>
        <v>0</v>
      </c>
      <c r="O369" s="545"/>
    </row>
    <row r="370" spans="1:15" ht="18.75" customHeight="1" x14ac:dyDescent="0.15">
      <c r="A370" s="485"/>
      <c r="B370" s="536"/>
      <c r="C370" s="667"/>
      <c r="D370" s="652"/>
      <c r="E370" s="653"/>
      <c r="F370" s="410"/>
      <c r="G370" s="537"/>
      <c r="H370" s="538"/>
      <c r="I370" s="539"/>
      <c r="J370" s="540">
        <f t="shared" si="87"/>
        <v>0</v>
      </c>
      <c r="K370" s="541"/>
      <c r="L370" s="542">
        <f t="shared" si="88"/>
        <v>0</v>
      </c>
      <c r="M370" s="571" t="str">
        <f t="shared" si="86"/>
        <v/>
      </c>
      <c r="N370" s="544">
        <f t="shared" si="90"/>
        <v>0</v>
      </c>
      <c r="O370" s="545"/>
    </row>
    <row r="371" spans="1:15" ht="18.75" customHeight="1" x14ac:dyDescent="0.15">
      <c r="A371" s="485"/>
      <c r="B371" s="536"/>
      <c r="C371" s="667"/>
      <c r="D371" s="652"/>
      <c r="E371" s="653"/>
      <c r="F371" s="410"/>
      <c r="G371" s="537"/>
      <c r="H371" s="538"/>
      <c r="I371" s="539"/>
      <c r="J371" s="540">
        <f t="shared" si="87"/>
        <v>0</v>
      </c>
      <c r="K371" s="541"/>
      <c r="L371" s="542">
        <f t="shared" si="88"/>
        <v>0</v>
      </c>
      <c r="M371" s="571" t="str">
        <f t="shared" si="86"/>
        <v/>
      </c>
      <c r="N371" s="544">
        <f t="shared" si="90"/>
        <v>0</v>
      </c>
      <c r="O371" s="545"/>
    </row>
    <row r="372" spans="1:15" ht="18.75" customHeight="1" x14ac:dyDescent="0.15">
      <c r="A372" s="485"/>
      <c r="B372" s="536"/>
      <c r="C372" s="667"/>
      <c r="D372" s="652"/>
      <c r="E372" s="653"/>
      <c r="F372" s="410"/>
      <c r="G372" s="537"/>
      <c r="H372" s="538"/>
      <c r="I372" s="539"/>
      <c r="J372" s="540">
        <f t="shared" si="87"/>
        <v>0</v>
      </c>
      <c r="K372" s="541"/>
      <c r="L372" s="542">
        <f t="shared" si="88"/>
        <v>0</v>
      </c>
      <c r="M372" s="571" t="str">
        <f t="shared" si="86"/>
        <v/>
      </c>
      <c r="N372" s="544">
        <f t="shared" si="90"/>
        <v>0</v>
      </c>
      <c r="O372" s="545"/>
    </row>
    <row r="373" spans="1:15" ht="18.75" customHeight="1" x14ac:dyDescent="0.15">
      <c r="A373" s="485"/>
      <c r="B373" s="536"/>
      <c r="C373" s="667"/>
      <c r="D373" s="652"/>
      <c r="E373" s="653"/>
      <c r="F373" s="410"/>
      <c r="G373" s="537"/>
      <c r="H373" s="538"/>
      <c r="I373" s="539"/>
      <c r="J373" s="540">
        <f t="shared" si="87"/>
        <v>0</v>
      </c>
      <c r="K373" s="541"/>
      <c r="L373" s="542">
        <f t="shared" si="88"/>
        <v>0</v>
      </c>
      <c r="M373" s="571" t="str">
        <f t="shared" si="86"/>
        <v/>
      </c>
      <c r="N373" s="544">
        <f>J373-L373</f>
        <v>0</v>
      </c>
      <c r="O373" s="545"/>
    </row>
    <row r="374" spans="1:15" ht="18.75" customHeight="1" thickBot="1" x14ac:dyDescent="0.2">
      <c r="A374" s="485"/>
      <c r="B374" s="655"/>
      <c r="C374" s="443"/>
      <c r="D374" s="444"/>
      <c r="E374" s="445"/>
      <c r="F374" s="446"/>
      <c r="G374" s="447"/>
      <c r="H374" s="448"/>
      <c r="I374" s="449"/>
      <c r="J374" s="639">
        <f t="shared" si="87"/>
        <v>0</v>
      </c>
      <c r="K374" s="450"/>
      <c r="L374" s="641">
        <f t="shared" si="88"/>
        <v>0</v>
      </c>
      <c r="M374" s="643" t="str">
        <f t="shared" si="86"/>
        <v/>
      </c>
      <c r="N374" s="451">
        <f t="shared" ref="N374:N380" si="91">J374-L374</f>
        <v>0</v>
      </c>
      <c r="O374" s="501"/>
    </row>
    <row r="375" spans="1:15" ht="18.75" customHeight="1" x14ac:dyDescent="0.15">
      <c r="A375" s="485"/>
      <c r="B375" s="546"/>
      <c r="C375" s="442" t="s">
        <v>893</v>
      </c>
      <c r="D375" s="425" t="s">
        <v>922</v>
      </c>
      <c r="E375" s="426" t="s">
        <v>828</v>
      </c>
      <c r="F375" s="427"/>
      <c r="G375" s="649"/>
      <c r="H375" s="650"/>
      <c r="I375" s="551"/>
      <c r="J375" s="428">
        <f>SUMIFS(J367:J374,B367:B374,"設備")</f>
        <v>0</v>
      </c>
      <c r="K375" s="553"/>
      <c r="L375" s="429">
        <f>SUMIFS(L367:L374,B367:B374,"設備")</f>
        <v>0</v>
      </c>
      <c r="M375" s="651"/>
      <c r="N375" s="430">
        <f t="shared" si="91"/>
        <v>0</v>
      </c>
      <c r="O375" s="556"/>
    </row>
    <row r="376" spans="1:15" ht="18.75" customHeight="1" x14ac:dyDescent="0.15">
      <c r="A376" s="485"/>
      <c r="B376" s="536"/>
      <c r="C376" s="442" t="s">
        <v>893</v>
      </c>
      <c r="D376" s="654" t="s">
        <v>923</v>
      </c>
      <c r="E376" s="576" t="s">
        <v>828</v>
      </c>
      <c r="F376" s="409"/>
      <c r="G376" s="567"/>
      <c r="H376" s="568"/>
      <c r="I376" s="540"/>
      <c r="J376" s="569">
        <f>SUMIFS(J367:J374,B367:B374,"工事")</f>
        <v>0</v>
      </c>
      <c r="K376" s="542"/>
      <c r="L376" s="570">
        <f>SUMIFS(L367:L374,B367:B374,"工事")</f>
        <v>0</v>
      </c>
      <c r="M376" s="571"/>
      <c r="N376" s="572">
        <f t="shared" si="91"/>
        <v>0</v>
      </c>
      <c r="O376" s="545"/>
    </row>
    <row r="377" spans="1:15" ht="18.75" customHeight="1" thickBot="1" x14ac:dyDescent="0.2">
      <c r="A377" s="485"/>
      <c r="B377" s="431"/>
      <c r="C377" s="452"/>
      <c r="D377" s="453" t="s">
        <v>893</v>
      </c>
      <c r="E377" s="454" t="s">
        <v>856</v>
      </c>
      <c r="F377" s="455"/>
      <c r="G377" s="456"/>
      <c r="H377" s="457"/>
      <c r="I377" s="432"/>
      <c r="J377" s="439">
        <f>J375+J376</f>
        <v>0</v>
      </c>
      <c r="K377" s="433"/>
      <c r="L377" s="440">
        <f>L375+L376</f>
        <v>0</v>
      </c>
      <c r="M377" s="434"/>
      <c r="N377" s="441">
        <f t="shared" si="91"/>
        <v>0</v>
      </c>
      <c r="O377" s="435"/>
    </row>
    <row r="378" spans="1:15" ht="18.75" customHeight="1" thickTop="1" x14ac:dyDescent="0.15">
      <c r="A378" s="485"/>
      <c r="B378" s="546"/>
      <c r="C378" s="424" t="s">
        <v>721</v>
      </c>
      <c r="D378" s="425" t="s">
        <v>823</v>
      </c>
      <c r="E378" s="426" t="s">
        <v>825</v>
      </c>
      <c r="F378" s="427"/>
      <c r="G378" s="649"/>
      <c r="H378" s="650"/>
      <c r="I378" s="551"/>
      <c r="J378" s="428">
        <f>SUMIFS(J355:J377,D355:D377,"設備費7")</f>
        <v>0</v>
      </c>
      <c r="K378" s="553"/>
      <c r="L378" s="429">
        <f>SUMIFS(L355:L377,D355:D377,"設備費7")</f>
        <v>0</v>
      </c>
      <c r="M378" s="651"/>
      <c r="N378" s="430">
        <f t="shared" si="91"/>
        <v>0</v>
      </c>
      <c r="O378" s="556"/>
    </row>
    <row r="379" spans="1:15" ht="18.75" customHeight="1" x14ac:dyDescent="0.15">
      <c r="A379" s="485"/>
      <c r="B379" s="536"/>
      <c r="C379" s="574" t="s">
        <v>721</v>
      </c>
      <c r="D379" s="654" t="s">
        <v>829</v>
      </c>
      <c r="E379" s="576" t="s">
        <v>825</v>
      </c>
      <c r="F379" s="409"/>
      <c r="G379" s="567"/>
      <c r="H379" s="568"/>
      <c r="I379" s="540"/>
      <c r="J379" s="569">
        <f>SUMIFS(J355:J377,D355:D377,"工事費7")</f>
        <v>0</v>
      </c>
      <c r="K379" s="542"/>
      <c r="L379" s="570">
        <f>SUMIFS(L355:L377,D355:D377,"工事費7")</f>
        <v>0</v>
      </c>
      <c r="M379" s="571"/>
      <c r="N379" s="572">
        <f t="shared" si="91"/>
        <v>0</v>
      </c>
      <c r="O379" s="545"/>
    </row>
    <row r="380" spans="1:15" ht="18.75" customHeight="1" thickBot="1" x14ac:dyDescent="0.2">
      <c r="A380" s="485"/>
      <c r="B380" s="431"/>
      <c r="C380" s="452"/>
      <c r="D380" s="459" t="s">
        <v>830</v>
      </c>
      <c r="E380" s="454" t="s">
        <v>825</v>
      </c>
      <c r="F380" s="455"/>
      <c r="G380" s="456"/>
      <c r="H380" s="457"/>
      <c r="I380" s="432"/>
      <c r="J380" s="439">
        <f>J378+J379</f>
        <v>0</v>
      </c>
      <c r="K380" s="433"/>
      <c r="L380" s="440">
        <f>L378+L379</f>
        <v>0</v>
      </c>
      <c r="M380" s="434"/>
      <c r="N380" s="441">
        <f t="shared" si="91"/>
        <v>0</v>
      </c>
      <c r="O380" s="435"/>
    </row>
    <row r="381" spans="1:15" ht="18.75" customHeight="1" thickTop="1" x14ac:dyDescent="0.15">
      <c r="A381" s="485"/>
      <c r="B381" s="536"/>
      <c r="C381" s="3140" t="s">
        <v>838</v>
      </c>
      <c r="D381" s="3141"/>
      <c r="E381" s="3142"/>
      <c r="F381" s="410"/>
      <c r="G381" s="537"/>
      <c r="H381" s="538"/>
      <c r="I381" s="540"/>
      <c r="J381" s="540"/>
      <c r="K381" s="541"/>
      <c r="L381" s="542"/>
      <c r="M381" s="571"/>
      <c r="N381" s="544"/>
      <c r="O381" s="545"/>
    </row>
    <row r="382" spans="1:15" ht="18.75" customHeight="1" x14ac:dyDescent="0.15">
      <c r="A382" s="485"/>
      <c r="B382" s="536"/>
      <c r="C382" s="3143" t="s">
        <v>895</v>
      </c>
      <c r="D382" s="3144"/>
      <c r="E382" s="3145"/>
      <c r="F382" s="410"/>
      <c r="G382" s="537"/>
      <c r="H382" s="538"/>
      <c r="I382" s="539"/>
      <c r="J382" s="540"/>
      <c r="K382" s="541"/>
      <c r="L382" s="542"/>
      <c r="M382" s="571" t="str">
        <f t="shared" ref="M382:M390" si="92">IF(I382-K382=0,"",I382-K382)</f>
        <v/>
      </c>
      <c r="N382" s="544"/>
      <c r="O382" s="545"/>
    </row>
    <row r="383" spans="1:15" ht="18.75" customHeight="1" x14ac:dyDescent="0.15">
      <c r="A383" s="485"/>
      <c r="B383" s="536"/>
      <c r="C383" s="667"/>
      <c r="D383" s="652"/>
      <c r="E383" s="653"/>
      <c r="F383" s="410"/>
      <c r="G383" s="537"/>
      <c r="H383" s="538"/>
      <c r="I383" s="539"/>
      <c r="J383" s="540">
        <f t="shared" ref="J383:J390" si="93">ROUNDDOWN(H383*I383,0)</f>
        <v>0</v>
      </c>
      <c r="K383" s="541"/>
      <c r="L383" s="542">
        <f t="shared" ref="L383:L390" si="94">ROUNDDOWN(H383*K383,0)</f>
        <v>0</v>
      </c>
      <c r="M383" s="571" t="str">
        <f t="shared" si="92"/>
        <v/>
      </c>
      <c r="N383" s="544">
        <f>J383-L383</f>
        <v>0</v>
      </c>
      <c r="O383" s="545"/>
    </row>
    <row r="384" spans="1:15" ht="18.75" customHeight="1" x14ac:dyDescent="0.15">
      <c r="A384" s="485"/>
      <c r="B384" s="536"/>
      <c r="C384" s="667"/>
      <c r="D384" s="652"/>
      <c r="E384" s="653"/>
      <c r="F384" s="410"/>
      <c r="G384" s="537"/>
      <c r="H384" s="538"/>
      <c r="I384" s="539"/>
      <c r="J384" s="540">
        <f t="shared" si="93"/>
        <v>0</v>
      </c>
      <c r="K384" s="541"/>
      <c r="L384" s="542">
        <f t="shared" si="94"/>
        <v>0</v>
      </c>
      <c r="M384" s="571" t="str">
        <f t="shared" si="92"/>
        <v/>
      </c>
      <c r="N384" s="544">
        <f t="shared" ref="N384:N390" si="95">J384-L384</f>
        <v>0</v>
      </c>
      <c r="O384" s="545"/>
    </row>
    <row r="385" spans="1:15" ht="18.75" customHeight="1" x14ac:dyDescent="0.15">
      <c r="A385" s="485"/>
      <c r="B385" s="536"/>
      <c r="C385" s="667"/>
      <c r="D385" s="652"/>
      <c r="E385" s="653"/>
      <c r="F385" s="410"/>
      <c r="G385" s="537"/>
      <c r="H385" s="538"/>
      <c r="I385" s="539"/>
      <c r="J385" s="540">
        <f t="shared" si="93"/>
        <v>0</v>
      </c>
      <c r="K385" s="541"/>
      <c r="L385" s="542">
        <f t="shared" si="94"/>
        <v>0</v>
      </c>
      <c r="M385" s="571" t="str">
        <f t="shared" si="92"/>
        <v/>
      </c>
      <c r="N385" s="544">
        <f t="shared" si="95"/>
        <v>0</v>
      </c>
      <c r="O385" s="545"/>
    </row>
    <row r="386" spans="1:15" ht="18.75" customHeight="1" x14ac:dyDescent="0.15">
      <c r="A386" s="485"/>
      <c r="B386" s="536"/>
      <c r="C386" s="667"/>
      <c r="D386" s="652"/>
      <c r="E386" s="653"/>
      <c r="F386" s="410"/>
      <c r="G386" s="537"/>
      <c r="H386" s="538"/>
      <c r="I386" s="539"/>
      <c r="J386" s="540">
        <f t="shared" si="93"/>
        <v>0</v>
      </c>
      <c r="K386" s="541"/>
      <c r="L386" s="542">
        <f t="shared" si="94"/>
        <v>0</v>
      </c>
      <c r="M386" s="571" t="str">
        <f t="shared" si="92"/>
        <v/>
      </c>
      <c r="N386" s="544">
        <f t="shared" si="95"/>
        <v>0</v>
      </c>
      <c r="O386" s="545"/>
    </row>
    <row r="387" spans="1:15" ht="18.75" customHeight="1" x14ac:dyDescent="0.15">
      <c r="A387" s="485"/>
      <c r="B387" s="536"/>
      <c r="C387" s="667"/>
      <c r="D387" s="652"/>
      <c r="E387" s="653"/>
      <c r="F387" s="410"/>
      <c r="G387" s="537"/>
      <c r="H387" s="538"/>
      <c r="I387" s="539"/>
      <c r="J387" s="540">
        <f t="shared" si="93"/>
        <v>0</v>
      </c>
      <c r="K387" s="541"/>
      <c r="L387" s="542">
        <f t="shared" si="94"/>
        <v>0</v>
      </c>
      <c r="M387" s="571" t="str">
        <f t="shared" si="92"/>
        <v/>
      </c>
      <c r="N387" s="544">
        <f t="shared" si="95"/>
        <v>0</v>
      </c>
      <c r="O387" s="545"/>
    </row>
    <row r="388" spans="1:15" ht="18.75" customHeight="1" x14ac:dyDescent="0.15">
      <c r="A388" s="485"/>
      <c r="B388" s="536"/>
      <c r="C388" s="667"/>
      <c r="D388" s="652"/>
      <c r="E388" s="653"/>
      <c r="F388" s="410"/>
      <c r="G388" s="537"/>
      <c r="H388" s="538"/>
      <c r="I388" s="539"/>
      <c r="J388" s="540">
        <f t="shared" si="93"/>
        <v>0</v>
      </c>
      <c r="K388" s="541"/>
      <c r="L388" s="542">
        <f t="shared" si="94"/>
        <v>0</v>
      </c>
      <c r="M388" s="571" t="str">
        <f t="shared" si="92"/>
        <v/>
      </c>
      <c r="N388" s="544">
        <f t="shared" si="95"/>
        <v>0</v>
      </c>
      <c r="O388" s="545"/>
    </row>
    <row r="389" spans="1:15" ht="18.75" customHeight="1" x14ac:dyDescent="0.15">
      <c r="A389" s="485"/>
      <c r="B389" s="536"/>
      <c r="C389" s="667"/>
      <c r="D389" s="652"/>
      <c r="E389" s="653"/>
      <c r="F389" s="410"/>
      <c r="G389" s="537"/>
      <c r="H389" s="538"/>
      <c r="I389" s="539"/>
      <c r="J389" s="540">
        <f t="shared" si="93"/>
        <v>0</v>
      </c>
      <c r="K389" s="541"/>
      <c r="L389" s="542">
        <f t="shared" si="94"/>
        <v>0</v>
      </c>
      <c r="M389" s="571" t="str">
        <f t="shared" si="92"/>
        <v/>
      </c>
      <c r="N389" s="544">
        <f t="shared" si="95"/>
        <v>0</v>
      </c>
      <c r="O389" s="545"/>
    </row>
    <row r="390" spans="1:15" ht="18.75" customHeight="1" thickBot="1" x14ac:dyDescent="0.2">
      <c r="A390" s="485"/>
      <c r="B390" s="655"/>
      <c r="C390" s="443"/>
      <c r="D390" s="444"/>
      <c r="E390" s="445"/>
      <c r="F390" s="446"/>
      <c r="G390" s="447"/>
      <c r="H390" s="448"/>
      <c r="I390" s="449"/>
      <c r="J390" s="639">
        <f t="shared" si="93"/>
        <v>0</v>
      </c>
      <c r="K390" s="450"/>
      <c r="L390" s="641">
        <f t="shared" si="94"/>
        <v>0</v>
      </c>
      <c r="M390" s="643" t="str">
        <f t="shared" si="92"/>
        <v/>
      </c>
      <c r="N390" s="451">
        <f t="shared" si="95"/>
        <v>0</v>
      </c>
      <c r="O390" s="501"/>
    </row>
    <row r="391" spans="1:15" ht="18.75" customHeight="1" x14ac:dyDescent="0.15">
      <c r="A391" s="485"/>
      <c r="B391" s="546"/>
      <c r="C391" s="442" t="s">
        <v>896</v>
      </c>
      <c r="D391" s="425" t="s">
        <v>924</v>
      </c>
      <c r="E391" s="426" t="s">
        <v>828</v>
      </c>
      <c r="F391" s="427"/>
      <c r="G391" s="649"/>
      <c r="H391" s="650"/>
      <c r="I391" s="551"/>
      <c r="J391" s="428">
        <f>SUMIFS(J383:J390,B383:B390,"設備")</f>
        <v>0</v>
      </c>
      <c r="K391" s="553"/>
      <c r="L391" s="429">
        <f>SUMIFS(L383:L390,B383:B390,"設備")</f>
        <v>0</v>
      </c>
      <c r="M391" s="651"/>
      <c r="N391" s="430">
        <f>J391-L391</f>
        <v>0</v>
      </c>
      <c r="O391" s="556"/>
    </row>
    <row r="392" spans="1:15" ht="18.75" customHeight="1" x14ac:dyDescent="0.15">
      <c r="A392" s="485"/>
      <c r="B392" s="536"/>
      <c r="C392" s="442" t="s">
        <v>896</v>
      </c>
      <c r="D392" s="654" t="s">
        <v>925</v>
      </c>
      <c r="E392" s="576" t="s">
        <v>828</v>
      </c>
      <c r="F392" s="409"/>
      <c r="G392" s="567"/>
      <c r="H392" s="568"/>
      <c r="I392" s="540"/>
      <c r="J392" s="569">
        <f>SUMIFS(J383:J390,B383:B390,"工事")</f>
        <v>0</v>
      </c>
      <c r="K392" s="542"/>
      <c r="L392" s="570">
        <f>SUMIFS(L383:L390,B383:B390,"工事")</f>
        <v>0</v>
      </c>
      <c r="M392" s="571"/>
      <c r="N392" s="572">
        <f>J392-L392</f>
        <v>0</v>
      </c>
      <c r="O392" s="545"/>
    </row>
    <row r="393" spans="1:15" ht="18.75" customHeight="1" thickBot="1" x14ac:dyDescent="0.2">
      <c r="A393" s="485"/>
      <c r="B393" s="655"/>
      <c r="C393" s="634"/>
      <c r="D393" s="438" t="s">
        <v>896</v>
      </c>
      <c r="E393" s="656" t="s">
        <v>856</v>
      </c>
      <c r="F393" s="436"/>
      <c r="G393" s="637"/>
      <c r="H393" s="638"/>
      <c r="I393" s="639"/>
      <c r="J393" s="640">
        <f>J391+J392</f>
        <v>0</v>
      </c>
      <c r="K393" s="641"/>
      <c r="L393" s="642">
        <f>L391+L392</f>
        <v>0</v>
      </c>
      <c r="M393" s="643"/>
      <c r="N393" s="644">
        <f>J393-L393</f>
        <v>0</v>
      </c>
      <c r="O393" s="501"/>
    </row>
    <row r="394" spans="1:15" ht="18.75" customHeight="1" x14ac:dyDescent="0.15">
      <c r="A394" s="485"/>
      <c r="B394" s="536"/>
      <c r="C394" s="3146" t="s">
        <v>898</v>
      </c>
      <c r="D394" s="3147"/>
      <c r="E394" s="3148"/>
      <c r="F394" s="410"/>
      <c r="G394" s="537"/>
      <c r="H394" s="538"/>
      <c r="I394" s="539"/>
      <c r="J394" s="551"/>
      <c r="K394" s="657"/>
      <c r="L394" s="629"/>
      <c r="M394" s="651" t="str">
        <f t="shared" ref="M394:M402" si="96">IF(I394-K394=0,"",I394-K394)</f>
        <v/>
      </c>
      <c r="N394" s="555"/>
      <c r="O394" s="545"/>
    </row>
    <row r="395" spans="1:15" ht="18.75" customHeight="1" x14ac:dyDescent="0.15">
      <c r="A395" s="485"/>
      <c r="B395" s="536"/>
      <c r="C395" s="667"/>
      <c r="D395" s="1253"/>
      <c r="E395" s="1250"/>
      <c r="F395" s="410"/>
      <c r="G395" s="537"/>
      <c r="H395" s="538"/>
      <c r="I395" s="539"/>
      <c r="J395" s="540">
        <f t="shared" ref="J395:J401" si="97">ROUNDDOWN(H395*I395,0)</f>
        <v>0</v>
      </c>
      <c r="K395" s="541"/>
      <c r="L395" s="542">
        <f t="shared" ref="L395:L401" si="98">ROUNDDOWN(H395*K395,0)</f>
        <v>0</v>
      </c>
      <c r="M395" s="571" t="str">
        <f t="shared" si="96"/>
        <v/>
      </c>
      <c r="N395" s="544">
        <f t="shared" ref="N395" si="99">J395-L395</f>
        <v>0</v>
      </c>
      <c r="O395" s="545"/>
    </row>
    <row r="396" spans="1:15" ht="18.75" customHeight="1" x14ac:dyDescent="0.15">
      <c r="A396" s="485"/>
      <c r="B396" s="536"/>
      <c r="C396" s="667"/>
      <c r="D396" s="652"/>
      <c r="E396" s="653"/>
      <c r="F396" s="410"/>
      <c r="G396" s="537"/>
      <c r="H396" s="538"/>
      <c r="I396" s="539"/>
      <c r="J396" s="540">
        <f t="shared" si="97"/>
        <v>0</v>
      </c>
      <c r="K396" s="541"/>
      <c r="L396" s="542">
        <f t="shared" si="98"/>
        <v>0</v>
      </c>
      <c r="M396" s="571" t="str">
        <f t="shared" si="96"/>
        <v/>
      </c>
      <c r="N396" s="544">
        <f>J396-L396</f>
        <v>0</v>
      </c>
      <c r="O396" s="545"/>
    </row>
    <row r="397" spans="1:15" ht="18.75" customHeight="1" x14ac:dyDescent="0.15">
      <c r="A397" s="485"/>
      <c r="B397" s="536"/>
      <c r="C397" s="667"/>
      <c r="D397" s="652"/>
      <c r="E397" s="653"/>
      <c r="F397" s="410"/>
      <c r="G397" s="537"/>
      <c r="H397" s="538"/>
      <c r="I397" s="539"/>
      <c r="J397" s="540">
        <f t="shared" si="97"/>
        <v>0</v>
      </c>
      <c r="K397" s="541"/>
      <c r="L397" s="542">
        <f t="shared" si="98"/>
        <v>0</v>
      </c>
      <c r="M397" s="571" t="str">
        <f t="shared" si="96"/>
        <v/>
      </c>
      <c r="N397" s="544">
        <f t="shared" ref="N397:N408" si="100">J397-L397</f>
        <v>0</v>
      </c>
      <c r="O397" s="545"/>
    </row>
    <row r="398" spans="1:15" ht="18.75" customHeight="1" x14ac:dyDescent="0.15">
      <c r="A398" s="485"/>
      <c r="B398" s="536"/>
      <c r="C398" s="667"/>
      <c r="D398" s="652"/>
      <c r="E398" s="653"/>
      <c r="F398" s="410"/>
      <c r="G398" s="537"/>
      <c r="H398" s="538"/>
      <c r="I398" s="539"/>
      <c r="J398" s="540">
        <f t="shared" si="97"/>
        <v>0</v>
      </c>
      <c r="K398" s="541"/>
      <c r="L398" s="542">
        <f t="shared" si="98"/>
        <v>0</v>
      </c>
      <c r="M398" s="571" t="str">
        <f t="shared" si="96"/>
        <v/>
      </c>
      <c r="N398" s="544">
        <f t="shared" si="100"/>
        <v>0</v>
      </c>
      <c r="O398" s="545"/>
    </row>
    <row r="399" spans="1:15" ht="18.75" customHeight="1" x14ac:dyDescent="0.15">
      <c r="A399" s="485"/>
      <c r="B399" s="536"/>
      <c r="C399" s="667"/>
      <c r="D399" s="652"/>
      <c r="E399" s="653"/>
      <c r="F399" s="410"/>
      <c r="G399" s="537"/>
      <c r="H399" s="538"/>
      <c r="I399" s="539"/>
      <c r="J399" s="540">
        <f t="shared" si="97"/>
        <v>0</v>
      </c>
      <c r="K399" s="541"/>
      <c r="L399" s="542">
        <f t="shared" si="98"/>
        <v>0</v>
      </c>
      <c r="M399" s="571" t="str">
        <f t="shared" si="96"/>
        <v/>
      </c>
      <c r="N399" s="544">
        <f t="shared" si="100"/>
        <v>0</v>
      </c>
      <c r="O399" s="545"/>
    </row>
    <row r="400" spans="1:15" ht="18.75" customHeight="1" x14ac:dyDescent="0.15">
      <c r="A400" s="485"/>
      <c r="B400" s="536"/>
      <c r="C400" s="667"/>
      <c r="D400" s="652"/>
      <c r="E400" s="653"/>
      <c r="F400" s="410"/>
      <c r="G400" s="537"/>
      <c r="H400" s="538"/>
      <c r="I400" s="539"/>
      <c r="J400" s="540">
        <f t="shared" si="97"/>
        <v>0</v>
      </c>
      <c r="K400" s="541"/>
      <c r="L400" s="542">
        <f t="shared" si="98"/>
        <v>0</v>
      </c>
      <c r="M400" s="571" t="str">
        <f t="shared" si="96"/>
        <v/>
      </c>
      <c r="N400" s="544">
        <f t="shared" si="100"/>
        <v>0</v>
      </c>
      <c r="O400" s="545"/>
    </row>
    <row r="401" spans="1:15" ht="18.75" customHeight="1" x14ac:dyDescent="0.15">
      <c r="A401" s="485"/>
      <c r="B401" s="536"/>
      <c r="C401" s="667"/>
      <c r="D401" s="652"/>
      <c r="E401" s="653"/>
      <c r="F401" s="410"/>
      <c r="G401" s="537"/>
      <c r="H401" s="538"/>
      <c r="I401" s="539"/>
      <c r="J401" s="540">
        <f t="shared" si="97"/>
        <v>0</v>
      </c>
      <c r="K401" s="541"/>
      <c r="L401" s="542">
        <f t="shared" si="98"/>
        <v>0</v>
      </c>
      <c r="M401" s="571" t="str">
        <f t="shared" si="96"/>
        <v/>
      </c>
      <c r="N401" s="544">
        <f t="shared" si="100"/>
        <v>0</v>
      </c>
      <c r="O401" s="545"/>
    </row>
    <row r="402" spans="1:15" ht="18.75" customHeight="1" thickBot="1" x14ac:dyDescent="0.2">
      <c r="A402" s="485"/>
      <c r="B402" s="655"/>
      <c r="C402" s="443"/>
      <c r="D402" s="444"/>
      <c r="E402" s="445"/>
      <c r="F402" s="446"/>
      <c r="G402" s="447"/>
      <c r="H402" s="448"/>
      <c r="I402" s="449"/>
      <c r="J402" s="639">
        <f>ROUNDDOWN(H402*I402,0)</f>
        <v>0</v>
      </c>
      <c r="K402" s="450"/>
      <c r="L402" s="641">
        <f>ROUNDDOWN(H402*K402,0)</f>
        <v>0</v>
      </c>
      <c r="M402" s="643" t="str">
        <f t="shared" si="96"/>
        <v/>
      </c>
      <c r="N402" s="451">
        <f t="shared" si="100"/>
        <v>0</v>
      </c>
      <c r="O402" s="501"/>
    </row>
    <row r="403" spans="1:15" ht="18.75" customHeight="1" x14ac:dyDescent="0.15">
      <c r="A403" s="485"/>
      <c r="B403" s="546"/>
      <c r="C403" s="442" t="s">
        <v>897</v>
      </c>
      <c r="D403" s="425" t="s">
        <v>924</v>
      </c>
      <c r="E403" s="426" t="s">
        <v>828</v>
      </c>
      <c r="F403" s="427"/>
      <c r="G403" s="649"/>
      <c r="H403" s="650"/>
      <c r="I403" s="551"/>
      <c r="J403" s="428">
        <f>SUMIFS(J395:J402,B395:B402,"設備")</f>
        <v>0</v>
      </c>
      <c r="K403" s="553"/>
      <c r="L403" s="429">
        <f>SUMIFS(L395:L402,B395:B402,"設備")</f>
        <v>0</v>
      </c>
      <c r="M403" s="651"/>
      <c r="N403" s="430">
        <f t="shared" si="100"/>
        <v>0</v>
      </c>
      <c r="O403" s="556"/>
    </row>
    <row r="404" spans="1:15" ht="18.75" customHeight="1" x14ac:dyDescent="0.15">
      <c r="A404" s="485"/>
      <c r="B404" s="536"/>
      <c r="C404" s="442" t="s">
        <v>897</v>
      </c>
      <c r="D404" s="654" t="s">
        <v>925</v>
      </c>
      <c r="E404" s="576" t="s">
        <v>828</v>
      </c>
      <c r="F404" s="409"/>
      <c r="G404" s="567"/>
      <c r="H404" s="568"/>
      <c r="I404" s="540"/>
      <c r="J404" s="569">
        <f>SUMIFS(J395:J402,B395:B402,"工事")</f>
        <v>0</v>
      </c>
      <c r="K404" s="542"/>
      <c r="L404" s="570">
        <f>SUMIFS(L395:L402,B395:B402,"工事")</f>
        <v>0</v>
      </c>
      <c r="M404" s="571"/>
      <c r="N404" s="572">
        <f t="shared" si="100"/>
        <v>0</v>
      </c>
      <c r="O404" s="545"/>
    </row>
    <row r="405" spans="1:15" ht="18.75" customHeight="1" thickBot="1" x14ac:dyDescent="0.2">
      <c r="A405" s="485"/>
      <c r="B405" s="431"/>
      <c r="C405" s="452"/>
      <c r="D405" s="453" t="s">
        <v>897</v>
      </c>
      <c r="E405" s="454" t="s">
        <v>856</v>
      </c>
      <c r="F405" s="455"/>
      <c r="G405" s="456"/>
      <c r="H405" s="457"/>
      <c r="I405" s="432"/>
      <c r="J405" s="439">
        <f>J403+J404</f>
        <v>0</v>
      </c>
      <c r="K405" s="433"/>
      <c r="L405" s="440">
        <f>L403+L404</f>
        <v>0</v>
      </c>
      <c r="M405" s="434"/>
      <c r="N405" s="441">
        <f t="shared" si="100"/>
        <v>0</v>
      </c>
      <c r="O405" s="435"/>
    </row>
    <row r="406" spans="1:15" ht="18.75" customHeight="1" thickTop="1" x14ac:dyDescent="0.15">
      <c r="A406" s="485"/>
      <c r="B406" s="546"/>
      <c r="C406" s="424" t="s">
        <v>721</v>
      </c>
      <c r="D406" s="425" t="s">
        <v>823</v>
      </c>
      <c r="E406" s="426" t="s">
        <v>825</v>
      </c>
      <c r="F406" s="427"/>
      <c r="G406" s="649"/>
      <c r="H406" s="650"/>
      <c r="I406" s="551"/>
      <c r="J406" s="428">
        <f>SUMIFS(J383:J405,D383:D405,"設備費8")</f>
        <v>0</v>
      </c>
      <c r="K406" s="553"/>
      <c r="L406" s="429">
        <f>SUMIFS(L383:L405,D383:D405,"設備費8")</f>
        <v>0</v>
      </c>
      <c r="M406" s="651"/>
      <c r="N406" s="430">
        <f t="shared" si="100"/>
        <v>0</v>
      </c>
      <c r="O406" s="556"/>
    </row>
    <row r="407" spans="1:15" ht="18.75" customHeight="1" x14ac:dyDescent="0.15">
      <c r="A407" s="485"/>
      <c r="B407" s="536"/>
      <c r="C407" s="574" t="s">
        <v>721</v>
      </c>
      <c r="D407" s="654" t="s">
        <v>829</v>
      </c>
      <c r="E407" s="576" t="s">
        <v>825</v>
      </c>
      <c r="F407" s="409"/>
      <c r="G407" s="567"/>
      <c r="H407" s="568"/>
      <c r="I407" s="540"/>
      <c r="J407" s="569">
        <f>SUMIFS(J383:J405,D383:D405,"工事費8")</f>
        <v>0</v>
      </c>
      <c r="K407" s="542"/>
      <c r="L407" s="570">
        <f>SUMIFS(L383:L405,D383:D405,"工事費8")</f>
        <v>0</v>
      </c>
      <c r="M407" s="571"/>
      <c r="N407" s="572">
        <f t="shared" si="100"/>
        <v>0</v>
      </c>
      <c r="O407" s="545"/>
    </row>
    <row r="408" spans="1:15" ht="18.75" customHeight="1" thickBot="1" x14ac:dyDescent="0.2">
      <c r="A408" s="485"/>
      <c r="B408" s="431"/>
      <c r="C408" s="452"/>
      <c r="D408" s="459" t="s">
        <v>830</v>
      </c>
      <c r="E408" s="454" t="s">
        <v>825</v>
      </c>
      <c r="F408" s="455"/>
      <c r="G408" s="456"/>
      <c r="H408" s="457"/>
      <c r="I408" s="432"/>
      <c r="J408" s="439">
        <f>J406+J407</f>
        <v>0</v>
      </c>
      <c r="K408" s="433"/>
      <c r="L408" s="440">
        <f>L406+L407</f>
        <v>0</v>
      </c>
      <c r="M408" s="434"/>
      <c r="N408" s="441">
        <f t="shared" si="100"/>
        <v>0</v>
      </c>
      <c r="O408" s="435"/>
    </row>
    <row r="409" spans="1:15" ht="18.75" customHeight="1" thickTop="1" x14ac:dyDescent="0.15"/>
  </sheetData>
  <sheetProtection formatCells="0" formatColumns="0" formatRows="0" insertColumns="0" insertRows="0" insertHyperlinks="0" deleteColumns="0" deleteRows="0" sort="0" autoFilter="0" pivotTables="0"/>
  <mergeCells count="63">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 ref="C46:E46"/>
    <mergeCell ref="C25:E25"/>
    <mergeCell ref="C26:E26"/>
    <mergeCell ref="C27:E27"/>
    <mergeCell ref="C32:E32"/>
    <mergeCell ref="C33:E33"/>
    <mergeCell ref="C34:E34"/>
    <mergeCell ref="C35:E35"/>
    <mergeCell ref="C36:E36"/>
    <mergeCell ref="C37:E37"/>
    <mergeCell ref="C38:E38"/>
    <mergeCell ref="C39:E39"/>
    <mergeCell ref="C90:E90"/>
    <mergeCell ref="C47:E47"/>
    <mergeCell ref="C48:E48"/>
    <mergeCell ref="C49:E49"/>
    <mergeCell ref="C50:E50"/>
    <mergeCell ref="C51:E51"/>
    <mergeCell ref="C52:E52"/>
    <mergeCell ref="C53:E53"/>
    <mergeCell ref="B56:G56"/>
    <mergeCell ref="E64:G64"/>
    <mergeCell ref="C65:E65"/>
    <mergeCell ref="C66:E66"/>
    <mergeCell ref="C58:E58"/>
    <mergeCell ref="C59:E59"/>
    <mergeCell ref="C60:E60"/>
    <mergeCell ref="C61:E61"/>
    <mergeCell ref="C298:E298"/>
    <mergeCell ref="C117:E117"/>
    <mergeCell ref="C118:E118"/>
    <mergeCell ref="C142:E142"/>
    <mergeCell ref="C169:E169"/>
    <mergeCell ref="C170:E170"/>
    <mergeCell ref="C194:E194"/>
    <mergeCell ref="C221:E221"/>
    <mergeCell ref="C222:E222"/>
    <mergeCell ref="C246:E246"/>
    <mergeCell ref="C273:E273"/>
    <mergeCell ref="C274:E274"/>
    <mergeCell ref="C381:E381"/>
    <mergeCell ref="C382:E382"/>
    <mergeCell ref="C394:E394"/>
    <mergeCell ref="C325:E325"/>
    <mergeCell ref="C326:E326"/>
    <mergeCell ref="C338:E338"/>
    <mergeCell ref="C353:E353"/>
    <mergeCell ref="C354:E354"/>
    <mergeCell ref="C366:E366"/>
  </mergeCells>
  <phoneticPr fontId="21"/>
  <dataValidations count="8">
    <dataValidation allowBlank="1" showInputMessage="1" showErrorMessage="1" promptTitle="▼-------------------------" prompt="１ページ目（集計）の_x000a_番号．名称と一致させてください。" sqref="C65:E65 C117:E117 C169:E169 C221:E221 C273:E273 C325:E325 C353:E353 C381:E381" xr:uid="{00000000-0002-0000-0F00-000000000000}"/>
    <dataValidation type="list" allowBlank="1" showInputMessage="1" showErrorMessage="1" sqref="B119:B138 B90:B110 B355:B362 B327:B334 B298:B318 B275:B294 B246:B266 B223:B242 B194:B214 B171:B190 B142:B162 B383:B390 B394:B402 B366:B374 B338:B346 B67:B86" xr:uid="{00000000-0002-0000-0F00-000001000000}">
      <formula1>"設備,工事"</formula1>
    </dataValidation>
    <dataValidation allowBlank="1" showInputMessage="1" sqref="G65 G17:G54 G325 G273 G221 G169 G117 G381 G353" xr:uid="{00000000-0002-0000-0F00-000002000000}"/>
    <dataValidation type="list" allowBlank="1" showInputMessage="1" sqref="G66:G86 G90:G110 G118:G138 G354:G362 G298:G318 G326:G334 G246:G266 G274:G294 G194:G214 G222:G242 G142:G162 G170:G190 G382:G390 G394:G402 G366:G374 G338:G346" xr:uid="{00000000-0002-0000-0F00-000003000000}">
      <formula1>"式,台,個,本,ｍ,面,ヶ所"</formula1>
    </dataValidation>
    <dataValidation type="list" allowBlank="1" showInputMessage="1" showErrorMessage="1" sqref="B58:B61" xr:uid="{50DFA268-F8F2-4250-A466-930CAF8BC61A}">
      <formula1>"設計"</formula1>
    </dataValidation>
    <dataValidation type="list" allowBlank="1" showInputMessage="1" sqref="G58:G61" xr:uid="{CBA72E9D-EE01-4825-AA28-9AED7A87DEEE}">
      <formula1>"式,台,個,本,ｍ,面,ヶ所,㎡"</formula1>
    </dataValidation>
    <dataValidation allowBlank="1" showErrorMessage="1" promptTitle="▼-------------------------" prompt="１ページ目（集計）の_x000a_番号．名称と一致させてください。" sqref="C195 E195 C247 E247 C299 E299 C339 E339 C367 E367 C395 E395 C91 E91 C143 E143" xr:uid="{61B9AD60-05EF-4B42-A0CC-F89D8968F306}"/>
    <dataValidation allowBlank="1" showErrorMessage="1" sqref="C60:E61" xr:uid="{179A6BD6-8411-4F9C-8ACF-A614F35691A3}"/>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1年目（&amp;"Arial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6631912-3237-46A0-94FF-7EDF12B5AA98}">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AC409"/>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477" customWidth="1"/>
    <col min="2" max="2" width="5" style="659" customWidth="1"/>
    <col min="3" max="3" width="27.5" style="477" customWidth="1"/>
    <col min="4" max="5" width="11.25" style="477" customWidth="1"/>
    <col min="6" max="6" width="9.25" style="658" customWidth="1"/>
    <col min="7" max="7" width="4.375" style="658" customWidth="1"/>
    <col min="8" max="8" width="7.5" style="660" customWidth="1"/>
    <col min="9" max="9" width="5" style="660" customWidth="1"/>
    <col min="10" max="10" width="12.625" style="661" customWidth="1"/>
    <col min="11" max="11" width="5" style="660" customWidth="1"/>
    <col min="12" max="12" width="12.625" style="661" customWidth="1"/>
    <col min="13" max="13" width="5" style="660" customWidth="1"/>
    <col min="14" max="14" width="12.625" style="661" customWidth="1"/>
    <col min="15" max="15" width="11.25" style="662" customWidth="1"/>
    <col min="16" max="17" width="9" style="477"/>
    <col min="18" max="20" width="13.875" style="477" customWidth="1"/>
    <col min="21" max="22" width="9" style="477"/>
    <col min="23" max="25" width="13.875" style="477" customWidth="1"/>
    <col min="26" max="26" width="9" style="477"/>
    <col min="27" max="27" width="14.25" style="477" customWidth="1"/>
    <col min="28" max="29" width="12.875" style="477" customWidth="1"/>
    <col min="30" max="16384" width="9" style="477"/>
  </cols>
  <sheetData>
    <row r="1" spans="1:25" ht="18.75" customHeight="1" x14ac:dyDescent="0.15">
      <c r="A1" s="471"/>
      <c r="B1" s="472" t="s">
        <v>810</v>
      </c>
      <c r="C1" s="471"/>
      <c r="D1" s="471"/>
      <c r="E1" s="471"/>
      <c r="F1" s="473"/>
      <c r="G1" s="473"/>
      <c r="H1" s="474"/>
      <c r="I1" s="474"/>
      <c r="J1" s="475"/>
      <c r="K1" s="474"/>
      <c r="L1" s="475"/>
      <c r="M1" s="474"/>
      <c r="N1" s="475"/>
      <c r="O1" s="476"/>
      <c r="P1" s="471"/>
      <c r="Q1" s="471"/>
      <c r="R1" s="471"/>
      <c r="S1" s="471"/>
      <c r="T1" s="471"/>
      <c r="U1" s="471"/>
      <c r="V1" s="471"/>
      <c r="W1" s="471"/>
      <c r="X1" s="471"/>
      <c r="Y1" s="471"/>
    </row>
    <row r="2" spans="1:25" ht="18.75" customHeight="1" x14ac:dyDescent="0.15">
      <c r="A2" s="471"/>
      <c r="B2" s="478"/>
      <c r="C2" s="479" t="s">
        <v>811</v>
      </c>
      <c r="D2" s="471"/>
      <c r="E2" s="471"/>
      <c r="F2" s="473"/>
      <c r="G2" s="473"/>
      <c r="H2" s="474"/>
      <c r="I2" s="474"/>
      <c r="J2" s="475"/>
      <c r="K2" s="474"/>
      <c r="L2" s="475"/>
      <c r="M2" s="474"/>
      <c r="N2" s="475"/>
      <c r="O2" s="476"/>
      <c r="P2" s="471"/>
      <c r="Q2" s="471"/>
      <c r="R2" s="471"/>
      <c r="S2" s="471"/>
      <c r="T2" s="471"/>
      <c r="U2" s="471"/>
      <c r="V2" s="471"/>
      <c r="W2" s="471"/>
      <c r="X2" s="471"/>
      <c r="Y2" s="471"/>
    </row>
    <row r="3" spans="1:25" ht="18.75" customHeight="1" x14ac:dyDescent="0.15">
      <c r="A3" s="471"/>
      <c r="B3" s="478"/>
      <c r="C3" s="479" t="s">
        <v>812</v>
      </c>
      <c r="D3" s="471"/>
      <c r="E3" s="471"/>
      <c r="F3" s="473"/>
      <c r="G3" s="473"/>
      <c r="H3" s="474"/>
      <c r="I3" s="474"/>
      <c r="J3" s="475"/>
      <c r="K3" s="474"/>
      <c r="L3" s="475"/>
      <c r="M3" s="474"/>
      <c r="N3" s="475"/>
      <c r="O3" s="476"/>
      <c r="P3" s="471"/>
      <c r="Q3" s="471"/>
      <c r="R3" s="471"/>
      <c r="S3" s="471"/>
      <c r="T3" s="471"/>
      <c r="U3" s="471"/>
      <c r="V3" s="471"/>
      <c r="W3" s="471"/>
      <c r="X3" s="471"/>
      <c r="Y3" s="471"/>
    </row>
    <row r="4" spans="1:25" ht="18.75" customHeight="1" x14ac:dyDescent="0.15">
      <c r="A4" s="471"/>
      <c r="B4" s="478"/>
      <c r="C4" s="479" t="s">
        <v>813</v>
      </c>
      <c r="D4" s="471"/>
      <c r="E4" s="471"/>
      <c r="F4" s="473"/>
      <c r="G4" s="473"/>
      <c r="H4" s="474"/>
      <c r="I4" s="474"/>
      <c r="J4" s="475"/>
      <c r="K4" s="474"/>
      <c r="L4" s="475"/>
      <c r="M4" s="474"/>
      <c r="N4" s="475"/>
      <c r="O4" s="476"/>
      <c r="P4" s="471"/>
      <c r="Q4" s="471"/>
      <c r="R4" s="471"/>
      <c r="S4" s="471"/>
      <c r="T4" s="471"/>
      <c r="U4" s="471"/>
      <c r="V4" s="471"/>
      <c r="W4" s="471"/>
      <c r="X4" s="471"/>
      <c r="Y4" s="471"/>
    </row>
    <row r="5" spans="1:25" ht="18.75" customHeight="1" x14ac:dyDescent="0.15">
      <c r="A5" s="471"/>
      <c r="B5" s="478"/>
      <c r="C5" s="479" t="s">
        <v>814</v>
      </c>
      <c r="D5" s="471"/>
      <c r="E5" s="471"/>
      <c r="F5" s="473"/>
      <c r="G5" s="473"/>
      <c r="H5" s="474"/>
      <c r="I5" s="474"/>
      <c r="J5" s="475"/>
      <c r="K5" s="474"/>
      <c r="L5" s="475"/>
      <c r="M5" s="474"/>
      <c r="N5" s="475"/>
      <c r="O5" s="476"/>
      <c r="P5" s="471"/>
      <c r="Q5" s="471"/>
      <c r="R5" s="471"/>
      <c r="S5" s="471"/>
      <c r="T5" s="471"/>
      <c r="U5" s="471"/>
      <c r="V5" s="471"/>
      <c r="W5" s="471"/>
      <c r="X5" s="471"/>
      <c r="Y5" s="471"/>
    </row>
    <row r="6" spans="1:25" ht="18.75" customHeight="1" x14ac:dyDescent="0.15">
      <c r="A6" s="471"/>
      <c r="B6" s="472" t="s">
        <v>815</v>
      </c>
      <c r="C6" s="471"/>
      <c r="D6" s="471"/>
      <c r="E6" s="471"/>
      <c r="F6" s="473"/>
      <c r="G6" s="473"/>
      <c r="H6" s="474"/>
      <c r="I6" s="474"/>
      <c r="J6" s="475"/>
      <c r="K6" s="474"/>
      <c r="L6" s="475"/>
      <c r="M6" s="474"/>
      <c r="N6" s="475"/>
      <c r="O6" s="476"/>
      <c r="P6" s="471"/>
      <c r="Q6" s="471"/>
      <c r="R6" s="471"/>
      <c r="S6" s="471"/>
      <c r="T6" s="471"/>
      <c r="U6" s="471"/>
      <c r="V6" s="471"/>
      <c r="W6" s="471"/>
      <c r="X6" s="471"/>
      <c r="Y6" s="471"/>
    </row>
    <row r="7" spans="1:25" ht="18.75" customHeight="1" x14ac:dyDescent="0.15">
      <c r="A7" s="471"/>
      <c r="B7" s="478"/>
      <c r="C7" s="479" t="s">
        <v>816</v>
      </c>
      <c r="D7" s="471"/>
      <c r="E7" s="471"/>
      <c r="F7" s="473"/>
      <c r="G7" s="473"/>
      <c r="H7" s="474"/>
      <c r="I7" s="474"/>
      <c r="J7" s="475"/>
      <c r="K7" s="474"/>
      <c r="L7" s="475"/>
      <c r="M7" s="474"/>
      <c r="N7" s="475"/>
      <c r="O7" s="476"/>
      <c r="P7" s="471"/>
      <c r="Q7" s="471"/>
      <c r="R7" s="471"/>
      <c r="S7" s="471"/>
      <c r="T7" s="471"/>
      <c r="U7" s="471"/>
      <c r="V7" s="471"/>
      <c r="W7" s="471"/>
      <c r="X7" s="471"/>
      <c r="Y7" s="471"/>
    </row>
    <row r="8" spans="1:25" ht="18.75" customHeight="1" x14ac:dyDescent="0.15">
      <c r="A8" s="471"/>
      <c r="B8" s="471"/>
      <c r="C8" s="479" t="s">
        <v>1582</v>
      </c>
      <c r="D8" s="471"/>
      <c r="E8" s="471"/>
      <c r="F8" s="473"/>
      <c r="G8" s="473"/>
      <c r="H8" s="474"/>
      <c r="I8" s="474"/>
      <c r="J8" s="475"/>
      <c r="K8" s="474"/>
      <c r="L8" s="475"/>
      <c r="M8" s="474"/>
      <c r="N8" s="475"/>
      <c r="O8" s="476"/>
      <c r="P8" s="471"/>
      <c r="Q8" s="471"/>
      <c r="R8" s="471"/>
      <c r="S8" s="471"/>
      <c r="T8" s="471"/>
      <c r="U8" s="471"/>
      <c r="V8" s="471"/>
      <c r="W8" s="471"/>
      <c r="X8" s="471"/>
      <c r="Y8" s="471"/>
    </row>
    <row r="9" spans="1:25" ht="18.75" customHeight="1" x14ac:dyDescent="0.15">
      <c r="A9" s="471"/>
      <c r="B9" s="471"/>
      <c r="C9" s="479" t="s">
        <v>933</v>
      </c>
      <c r="D9" s="471"/>
      <c r="E9" s="471"/>
      <c r="F9" s="473"/>
      <c r="G9" s="473"/>
      <c r="H9" s="474"/>
      <c r="I9" s="474"/>
      <c r="J9" s="475"/>
      <c r="K9" s="474"/>
      <c r="L9" s="475"/>
      <c r="M9" s="474"/>
      <c r="N9" s="475"/>
      <c r="O9" s="476"/>
      <c r="P9" s="471"/>
      <c r="Q9" s="471"/>
      <c r="R9" s="471"/>
      <c r="S9" s="471"/>
      <c r="T9" s="471"/>
      <c r="U9" s="471"/>
      <c r="V9" s="471"/>
      <c r="W9" s="471"/>
      <c r="X9" s="471"/>
      <c r="Y9" s="471"/>
    </row>
    <row r="10" spans="1:25" ht="18.75" customHeight="1" x14ac:dyDescent="0.15">
      <c r="A10" s="471"/>
      <c r="B10" s="471"/>
      <c r="C10" s="479" t="s">
        <v>1955</v>
      </c>
      <c r="D10" s="471"/>
      <c r="E10" s="471"/>
      <c r="F10" s="473"/>
      <c r="G10" s="473"/>
      <c r="H10" s="474"/>
      <c r="I10" s="474"/>
      <c r="J10" s="475"/>
      <c r="K10" s="474"/>
      <c r="L10" s="475"/>
      <c r="M10" s="474"/>
      <c r="N10" s="475"/>
      <c r="O10" s="476"/>
      <c r="P10" s="471"/>
      <c r="Q10" s="471"/>
      <c r="R10" s="471"/>
      <c r="S10" s="471"/>
      <c r="T10" s="471"/>
      <c r="U10" s="471"/>
      <c r="V10" s="471"/>
      <c r="W10" s="471"/>
      <c r="X10" s="471"/>
      <c r="Y10" s="471"/>
    </row>
    <row r="11" spans="1:25" ht="18.75" customHeight="1" x14ac:dyDescent="0.15">
      <c r="A11" s="471"/>
      <c r="B11" s="479"/>
      <c r="C11" s="479" t="s">
        <v>1516</v>
      </c>
      <c r="D11" s="471"/>
      <c r="E11" s="471"/>
      <c r="F11" s="473"/>
      <c r="G11" s="473"/>
      <c r="H11" s="474"/>
      <c r="I11" s="474"/>
      <c r="J11" s="475"/>
      <c r="K11" s="474"/>
      <c r="L11" s="475"/>
      <c r="M11" s="474"/>
      <c r="N11" s="475"/>
      <c r="O11" s="476"/>
      <c r="P11" s="471"/>
      <c r="Q11" s="471"/>
      <c r="R11" s="471"/>
      <c r="S11" s="471"/>
      <c r="T11" s="471"/>
      <c r="U11" s="471"/>
      <c r="V11" s="471"/>
      <c r="W11" s="471"/>
      <c r="X11" s="471"/>
      <c r="Y11" s="471"/>
    </row>
    <row r="12" spans="1:25" ht="22.5" customHeight="1" thickBot="1" x14ac:dyDescent="0.25">
      <c r="B12" s="670" t="s">
        <v>1051</v>
      </c>
      <c r="C12" s="671" t="s">
        <v>1050</v>
      </c>
      <c r="D12" s="480"/>
      <c r="E12" s="480"/>
      <c r="F12" s="481"/>
      <c r="G12" s="481"/>
      <c r="H12" s="482"/>
      <c r="I12" s="482"/>
      <c r="J12" s="483"/>
      <c r="K12" s="482"/>
      <c r="L12" s="483"/>
      <c r="M12" s="482"/>
      <c r="N12" s="483"/>
      <c r="O12" s="484"/>
      <c r="P12" s="471"/>
      <c r="Q12" s="471"/>
      <c r="R12" s="471"/>
      <c r="S12" s="471"/>
      <c r="T12" s="471"/>
      <c r="U12" s="471"/>
      <c r="V12" s="471"/>
      <c r="W12" s="471"/>
      <c r="X12" s="471"/>
      <c r="Y12" s="471"/>
    </row>
    <row r="13" spans="1:25" ht="18.75" customHeight="1" x14ac:dyDescent="0.15">
      <c r="A13" s="485"/>
      <c r="B13" s="3163" t="s">
        <v>22</v>
      </c>
      <c r="C13" s="486" t="s">
        <v>649</v>
      </c>
      <c r="D13" s="487"/>
      <c r="E13" s="488"/>
      <c r="F13" s="3182" t="s">
        <v>1423</v>
      </c>
      <c r="G13" s="3166" t="s">
        <v>19</v>
      </c>
      <c r="H13" s="3169" t="s">
        <v>818</v>
      </c>
      <c r="I13" s="3170"/>
      <c r="J13" s="3170"/>
      <c r="K13" s="3170"/>
      <c r="L13" s="3170"/>
      <c r="M13" s="3170"/>
      <c r="N13" s="3171"/>
      <c r="O13" s="489" t="s">
        <v>0</v>
      </c>
      <c r="P13" s="471"/>
      <c r="Q13" s="471"/>
      <c r="R13" s="471"/>
      <c r="S13" s="471"/>
      <c r="T13" s="471"/>
      <c r="U13" s="471"/>
      <c r="V13" s="471"/>
      <c r="W13" s="471"/>
      <c r="X13" s="471"/>
      <c r="Y13" s="471"/>
    </row>
    <row r="14" spans="1:25" ht="18.75" customHeight="1" x14ac:dyDescent="0.15">
      <c r="A14" s="485"/>
      <c r="B14" s="3164"/>
      <c r="C14" s="490" t="s">
        <v>16</v>
      </c>
      <c r="D14" s="491" t="s">
        <v>23</v>
      </c>
      <c r="E14" s="492" t="s">
        <v>819</v>
      </c>
      <c r="F14" s="3183"/>
      <c r="G14" s="3167"/>
      <c r="H14" s="3172" t="s">
        <v>17</v>
      </c>
      <c r="I14" s="3174" t="s">
        <v>24</v>
      </c>
      <c r="J14" s="3174"/>
      <c r="K14" s="3175" t="s">
        <v>25</v>
      </c>
      <c r="L14" s="3176"/>
      <c r="M14" s="3177" t="s">
        <v>26</v>
      </c>
      <c r="N14" s="3178"/>
      <c r="O14" s="493"/>
      <c r="P14" s="471"/>
      <c r="Q14" s="471"/>
      <c r="R14" s="471"/>
      <c r="S14" s="471"/>
      <c r="T14" s="471"/>
      <c r="U14" s="471"/>
      <c r="V14" s="471"/>
      <c r="W14" s="471"/>
      <c r="X14" s="471"/>
      <c r="Y14" s="471"/>
    </row>
    <row r="15" spans="1:25" ht="18.75" customHeight="1" thickBot="1" x14ac:dyDescent="0.2">
      <c r="A15" s="485"/>
      <c r="B15" s="3165"/>
      <c r="C15" s="494"/>
      <c r="D15" s="495"/>
      <c r="E15" s="496"/>
      <c r="F15" s="3184"/>
      <c r="G15" s="3168"/>
      <c r="H15" s="3173"/>
      <c r="I15" s="497" t="s">
        <v>18</v>
      </c>
      <c r="J15" s="497" t="s">
        <v>13</v>
      </c>
      <c r="K15" s="498" t="s">
        <v>18</v>
      </c>
      <c r="L15" s="498" t="s">
        <v>13</v>
      </c>
      <c r="M15" s="499" t="s">
        <v>18</v>
      </c>
      <c r="N15" s="500" t="s">
        <v>13</v>
      </c>
      <c r="O15" s="501"/>
      <c r="P15" s="471"/>
      <c r="Q15" s="471"/>
      <c r="R15" s="471"/>
      <c r="S15" s="471"/>
      <c r="T15" s="471"/>
      <c r="U15" s="471"/>
      <c r="V15" s="471"/>
      <c r="W15" s="471"/>
      <c r="X15" s="471"/>
      <c r="Y15" s="471"/>
    </row>
    <row r="16" spans="1:25" ht="24.75" customHeight="1" thickBot="1" x14ac:dyDescent="0.2">
      <c r="A16" s="485"/>
      <c r="B16" s="3179" t="s">
        <v>27</v>
      </c>
      <c r="C16" s="3180"/>
      <c r="D16" s="3180"/>
      <c r="E16" s="3180"/>
      <c r="F16" s="3180"/>
      <c r="G16" s="3181"/>
      <c r="H16" s="502"/>
      <c r="I16" s="503"/>
      <c r="J16" s="503"/>
      <c r="K16" s="504"/>
      <c r="L16" s="504"/>
      <c r="M16" s="505"/>
      <c r="N16" s="506"/>
      <c r="O16" s="507"/>
      <c r="P16" s="471"/>
      <c r="Q16" s="707" t="s">
        <v>908</v>
      </c>
      <c r="R16" s="707"/>
      <c r="S16" s="707"/>
      <c r="T16" s="707"/>
      <c r="U16" s="707"/>
      <c r="V16" s="707" t="s">
        <v>907</v>
      </c>
      <c r="W16" s="707"/>
      <c r="X16" s="707"/>
      <c r="Y16" s="707"/>
    </row>
    <row r="17" spans="1:25" ht="42" customHeight="1" thickTop="1" x14ac:dyDescent="0.15">
      <c r="A17" s="485"/>
      <c r="B17" s="508"/>
      <c r="C17" s="509" t="s">
        <v>820</v>
      </c>
      <c r="D17" s="510"/>
      <c r="E17" s="511" t="s">
        <v>12</v>
      </c>
      <c r="F17" s="407"/>
      <c r="G17" s="512" t="s">
        <v>20</v>
      </c>
      <c r="H17" s="513"/>
      <c r="I17" s="514"/>
      <c r="J17" s="514">
        <f>J62</f>
        <v>0</v>
      </c>
      <c r="K17" s="515"/>
      <c r="L17" s="515">
        <f>L62</f>
        <v>0</v>
      </c>
      <c r="M17" s="516"/>
      <c r="N17" s="517">
        <f>N62</f>
        <v>0</v>
      </c>
      <c r="O17" s="518"/>
      <c r="P17" s="471"/>
      <c r="Q17" s="1301" t="s">
        <v>1423</v>
      </c>
      <c r="R17" s="708" t="s">
        <v>182</v>
      </c>
      <c r="S17" s="708" t="s">
        <v>183</v>
      </c>
      <c r="T17" s="708" t="s">
        <v>906</v>
      </c>
      <c r="U17" s="707"/>
      <c r="V17" s="1301" t="s">
        <v>1423</v>
      </c>
      <c r="W17" s="708" t="s">
        <v>182</v>
      </c>
      <c r="X17" s="708" t="s">
        <v>183</v>
      </c>
      <c r="Y17" s="708" t="s">
        <v>906</v>
      </c>
    </row>
    <row r="18" spans="1:25" ht="18.75" customHeight="1" thickBot="1" x14ac:dyDescent="0.2">
      <c r="A18" s="485"/>
      <c r="B18" s="519"/>
      <c r="C18" s="520"/>
      <c r="D18" s="521"/>
      <c r="E18" s="522"/>
      <c r="F18" s="408"/>
      <c r="G18" s="523"/>
      <c r="H18" s="524"/>
      <c r="I18" s="525"/>
      <c r="J18" s="526"/>
      <c r="K18" s="527"/>
      <c r="L18" s="528"/>
      <c r="M18" s="529"/>
      <c r="N18" s="530"/>
      <c r="O18" s="531"/>
      <c r="P18" s="471"/>
      <c r="Q18" s="709" t="s">
        <v>709</v>
      </c>
      <c r="R18" s="710">
        <f>SUMIFS('４-５．（２年目）'!J64:J5998,'４-５．（２年目）'!B64:B5998,"設備",'４-５．（２年目）'!F64:F5998,"①")</f>
        <v>0</v>
      </c>
      <c r="S18" s="710">
        <f>SUMIFS('４-５．（２年目）'!L64:L5998,'４-５．（２年目）'!B64:B5998,"設備",'４-５．（２年目）'!F64:F5998,"①")</f>
        <v>0</v>
      </c>
      <c r="T18" s="710">
        <f>SUMIFS('４-５．（２年目）'!N64:N5998,'４-５．（２年目）'!B64:B5998,"設備",'４-５．（２年目）'!F64:F5998,"①")</f>
        <v>0</v>
      </c>
      <c r="U18" s="711"/>
      <c r="V18" s="709" t="s">
        <v>709</v>
      </c>
      <c r="W18" s="710">
        <f>SUMIFS('４-５．（２年目）'!J64:J5998,'４-５．（２年目）'!B64:B5998,"工事",'４-５．（２年目）'!F64:F5998,"①")</f>
        <v>0</v>
      </c>
      <c r="X18" s="710">
        <f>SUMIFS('４-５．（２年目）'!L64:L5998,'４-５．（２年目）'!B64:B5998,"工事",'４-５．（２年目）'!F64:F5998,"①")</f>
        <v>0</v>
      </c>
      <c r="Y18" s="710">
        <f>SUMIFS('４-５．（２年目）'!N64:N5998,'４-５．（２年目）'!B64:B5998,"工事",'４-５．（２年目）'!F64:F5998,"①")</f>
        <v>0</v>
      </c>
    </row>
    <row r="19" spans="1:25" ht="18.75" customHeight="1" thickTop="1" x14ac:dyDescent="0.15">
      <c r="A19" s="485"/>
      <c r="B19" s="508"/>
      <c r="C19" s="509" t="s">
        <v>28</v>
      </c>
      <c r="D19" s="510"/>
      <c r="E19" s="511"/>
      <c r="F19" s="407"/>
      <c r="G19" s="512"/>
      <c r="H19" s="532"/>
      <c r="I19" s="533"/>
      <c r="J19" s="533"/>
      <c r="K19" s="534"/>
      <c r="L19" s="534"/>
      <c r="M19" s="516"/>
      <c r="N19" s="535"/>
      <c r="O19" s="518"/>
      <c r="P19" s="471"/>
      <c r="Q19" s="709" t="s">
        <v>710</v>
      </c>
      <c r="R19" s="710">
        <f>SUMIFS('４-５．（２年目）'!J64:J5998,'４-５．（２年目）'!B64:B5998,"設備",'４-５．（２年目）'!F64:F5998,"②")</f>
        <v>0</v>
      </c>
      <c r="S19" s="710">
        <f>SUMIFS('４-５．（２年目）'!L64:L5998,'４-５．（２年目）'!B64:B5998,"設備",'４-５．（２年目）'!F64:F5998,"②")</f>
        <v>0</v>
      </c>
      <c r="T19" s="710">
        <f>SUMIFS('４-５．（２年目）'!N64:N5998,'４-５．（２年目）'!B64:B5998,"設備",'４-５．（２年目）'!F64:F5998,"②")</f>
        <v>0</v>
      </c>
      <c r="U19" s="711"/>
      <c r="V19" s="709" t="s">
        <v>710</v>
      </c>
      <c r="W19" s="710">
        <f>SUMIFS('４-５．（２年目）'!J64:J5998,'４-５．（２年目）'!B64:B5998,"工事",'４-５．（２年目）'!F64:F5998,"②")</f>
        <v>0</v>
      </c>
      <c r="X19" s="710">
        <f>SUMIFS('４-５．（２年目）'!L64:L5998,'４-５．（２年目）'!B64:B5998,"工事",'４-５．（２年目）'!F64:F5998,"②")</f>
        <v>0</v>
      </c>
      <c r="Y19" s="710">
        <f>SUMIFS('４-５．（２年目）'!N64:N5998,'４-５．（２年目）'!B64:B5998,"工事",'４-５．（２年目）'!F64:F5998,"②")</f>
        <v>0</v>
      </c>
    </row>
    <row r="20" spans="1:25" ht="18.75" customHeight="1" x14ac:dyDescent="0.15">
      <c r="A20" s="485"/>
      <c r="B20" s="536"/>
      <c r="C20" s="3160" t="s">
        <v>33</v>
      </c>
      <c r="D20" s="3161"/>
      <c r="E20" s="3162"/>
      <c r="F20" s="409"/>
      <c r="G20" s="537" t="s">
        <v>821</v>
      </c>
      <c r="H20" s="538"/>
      <c r="I20" s="539"/>
      <c r="J20" s="540">
        <f>J114</f>
        <v>0</v>
      </c>
      <c r="K20" s="541"/>
      <c r="L20" s="542">
        <f>L114</f>
        <v>0</v>
      </c>
      <c r="M20" s="543"/>
      <c r="N20" s="544">
        <f>N114</f>
        <v>0</v>
      </c>
      <c r="O20" s="545"/>
      <c r="P20" s="471"/>
      <c r="Q20" s="709" t="s">
        <v>1721</v>
      </c>
      <c r="R20" s="710">
        <f>SUMIFS('４-５．（２年目）'!J64:J5998,'４-５．（２年目）'!B64:B5998,"設備",'４-５．（２年目）'!F64:F5998,"③-1")</f>
        <v>0</v>
      </c>
      <c r="S20" s="710">
        <f>SUMIFS('４-５．（２年目）'!L64:L5998,'４-５．（２年目）'!B64:B5998,"設備",'４-５．（２年目）'!F64:F5998,"③-1")</f>
        <v>0</v>
      </c>
      <c r="T20" s="710">
        <f>SUMIFS('４-５．（２年目）'!N64:N5998,'４-５．（２年目）'!B64:B5998,"設備",'４-５．（２年目）'!F64:F5998,"③-1")</f>
        <v>0</v>
      </c>
      <c r="U20" s="711"/>
      <c r="V20" s="709" t="s">
        <v>1721</v>
      </c>
      <c r="W20" s="710">
        <f>SUMIFS('４-５．（２年目）'!J64:J5998,'４-５．（２年目）'!B64:B5998,"工事",'４-５．（２年目）'!F64:F5998,"③-1")</f>
        <v>0</v>
      </c>
      <c r="X20" s="710">
        <f>SUMIFS('４-５．（２年目）'!L64:L5998,'４-５．（２年目）'!B64:B5998,"工事",'４-５．（２年目）'!F64:F5998,"③-1")</f>
        <v>0</v>
      </c>
      <c r="Y20" s="710">
        <f>SUMIFS('４-５．（２年目）'!N64:N5998,'４-５．（２年目）'!B64:B5998,"工事",'４-５．（２年目）'!F64:F5998,"③-1")</f>
        <v>0</v>
      </c>
    </row>
    <row r="21" spans="1:25" ht="18.75" customHeight="1" x14ac:dyDescent="0.15">
      <c r="A21" s="485"/>
      <c r="B21" s="536"/>
      <c r="C21" s="3160" t="s">
        <v>822</v>
      </c>
      <c r="D21" s="3161"/>
      <c r="E21" s="3162"/>
      <c r="F21" s="409"/>
      <c r="G21" s="537" t="s">
        <v>821</v>
      </c>
      <c r="H21" s="538"/>
      <c r="I21" s="539"/>
      <c r="J21" s="540">
        <f>J166</f>
        <v>0</v>
      </c>
      <c r="K21" s="541"/>
      <c r="L21" s="542">
        <f>L166</f>
        <v>0</v>
      </c>
      <c r="M21" s="543"/>
      <c r="N21" s="544">
        <f>N166</f>
        <v>0</v>
      </c>
      <c r="O21" s="545"/>
      <c r="P21" s="471"/>
      <c r="Q21" s="709" t="s">
        <v>1722</v>
      </c>
      <c r="R21" s="710">
        <f>SUMIFS('４-５．（２年目）'!J64:J5998,'４-５．（２年目）'!B64:B5998,"設備",'４-５．（２年目）'!F64:F5998,"③-2")</f>
        <v>0</v>
      </c>
      <c r="S21" s="710">
        <f>SUMIFS('４-５．（２年目）'!L64:L5998,'４-５．（２年目）'!B64:B5998,"設備",'４-５．（２年目）'!F64:F5998,"③-2")</f>
        <v>0</v>
      </c>
      <c r="T21" s="710">
        <f>SUMIFS('４-５．（２年目）'!N64:N5998,'４-５．（２年目）'!B64:B5998,"設備",'４-５．（２年目）'!F64:F5998,"③-2")</f>
        <v>0</v>
      </c>
      <c r="U21" s="711"/>
      <c r="V21" s="709" t="s">
        <v>1722</v>
      </c>
      <c r="W21" s="710">
        <f>SUMIFS('４-５．（２年目）'!J64:J5998,'４-５．（２年目）'!B64:B5998,"工事",'４-５．（２年目）'!F64:F5998,"③-2")</f>
        <v>0</v>
      </c>
      <c r="X21" s="710">
        <f>SUMIFS('４-５．（２年目）'!L64:L5998,'４-５．（２年目）'!B64:B5998,"工事",'４-５．（２年目）'!F64:F5998,"③-2")</f>
        <v>0</v>
      </c>
      <c r="Y21" s="710">
        <f>SUMIFS('４-５．（２年目）'!N64:N5998,'４-５．（２年目）'!B64:B5998,"工事",'４-５．（２年目）'!F64:F5998,"③-2")</f>
        <v>0</v>
      </c>
    </row>
    <row r="22" spans="1:25" ht="18.75" customHeight="1" x14ac:dyDescent="0.15">
      <c r="A22" s="485"/>
      <c r="B22" s="536"/>
      <c r="C22" s="3160" t="s">
        <v>34</v>
      </c>
      <c r="D22" s="3161"/>
      <c r="E22" s="3162"/>
      <c r="F22" s="409"/>
      <c r="G22" s="537" t="s">
        <v>821</v>
      </c>
      <c r="H22" s="538"/>
      <c r="I22" s="539"/>
      <c r="J22" s="540">
        <f>J218</f>
        <v>0</v>
      </c>
      <c r="K22" s="541"/>
      <c r="L22" s="542">
        <f>L218</f>
        <v>0</v>
      </c>
      <c r="M22" s="543"/>
      <c r="N22" s="544">
        <f>N218</f>
        <v>0</v>
      </c>
      <c r="O22" s="545"/>
      <c r="P22" s="471"/>
      <c r="Q22" s="709" t="s">
        <v>1723</v>
      </c>
      <c r="R22" s="710">
        <f>SUMIFS('４-５．（２年目）'!J64:J5998,'４-５．（２年目）'!B64:B5998,"設備",'４-５．（２年目）'!F64:F5998,"③-3")</f>
        <v>0</v>
      </c>
      <c r="S22" s="710">
        <f>SUMIFS('４-５．（２年目）'!L64:L5998,'４-５．（２年目）'!B64:B5998,"設備",'４-５．（２年目）'!F64:F5998,"③-3")</f>
        <v>0</v>
      </c>
      <c r="T22" s="710">
        <f>SUMIFS('４-５．（２年目）'!N64:N5998,'４-５．（２年目）'!B64:B5998,"設備",'４-５．（２年目）'!F64:F5998,"③-3")</f>
        <v>0</v>
      </c>
      <c r="U22" s="711"/>
      <c r="V22" s="709" t="s">
        <v>1723</v>
      </c>
      <c r="W22" s="710">
        <f>SUMIFS('４-５．（２年目）'!J64:J5998,'４-５．（２年目）'!B64:B5998,"工事",'４-５．（２年目）'!F64:F5998,"③-3")</f>
        <v>0</v>
      </c>
      <c r="X22" s="710">
        <f>SUMIFS('４-５．（２年目）'!L64:L5998,'４-５．（２年目）'!B64:B5998,"工事",'４-５．（２年目）'!F64:F5998,"③-3")</f>
        <v>0</v>
      </c>
      <c r="Y22" s="710">
        <f>SUMIFS('４-５．（２年目）'!N64:N5998,'４-５．（２年目）'!B64:B5998,"工事",'４-５．（２年目）'!F64:F5998,"③-3")</f>
        <v>0</v>
      </c>
    </row>
    <row r="23" spans="1:25" ht="18.75" customHeight="1" x14ac:dyDescent="0.15">
      <c r="A23" s="485"/>
      <c r="B23" s="536"/>
      <c r="C23" s="3160" t="s">
        <v>35</v>
      </c>
      <c r="D23" s="3161"/>
      <c r="E23" s="3162"/>
      <c r="F23" s="409"/>
      <c r="G23" s="537" t="s">
        <v>821</v>
      </c>
      <c r="H23" s="538"/>
      <c r="I23" s="539"/>
      <c r="J23" s="540">
        <f>J270</f>
        <v>0</v>
      </c>
      <c r="K23" s="541"/>
      <c r="L23" s="542">
        <f>L270</f>
        <v>0</v>
      </c>
      <c r="M23" s="543"/>
      <c r="N23" s="544">
        <f>N270</f>
        <v>0</v>
      </c>
      <c r="O23" s="545"/>
      <c r="P23" s="471"/>
      <c r="Q23" s="709" t="s">
        <v>1724</v>
      </c>
      <c r="R23" s="710">
        <f>SUMIFS('４-５．（２年目）'!J64:J5998,'４-５．（２年目）'!B64:B5998,"設備",'４-５．（２年目）'!F64:F5998,"③-4")</f>
        <v>0</v>
      </c>
      <c r="S23" s="710">
        <f>SUMIFS('４-５．（２年目）'!L64:L5998,'４-５．（２年目）'!B64:B5998,"設備",'４-５．（２年目）'!F64:F5998,"③-4")</f>
        <v>0</v>
      </c>
      <c r="T23" s="710">
        <f>SUMIFS('４-５．（２年目）'!N64:N5998,'４-５．（２年目）'!B64:B5998,"設備",'４-５．（２年目）'!F64:F5998,"③-4")</f>
        <v>0</v>
      </c>
      <c r="U23" s="711"/>
      <c r="V23" s="709" t="s">
        <v>1724</v>
      </c>
      <c r="W23" s="710">
        <f>SUMIFS('４-５．（２年目）'!J64:J5998,'４-５．（２年目）'!B64:B5998,"工事",'４-５．（２年目）'!F64:F5998,"③-4")</f>
        <v>0</v>
      </c>
      <c r="X23" s="710">
        <f>SUMIFS('４-５．（２年目）'!L64:L5998,'４-５．（２年目）'!B64:B5998,"工事",'４-５．（２年目）'!F64:F5998,"③-4")</f>
        <v>0</v>
      </c>
      <c r="Y23" s="710">
        <f>SUMIFS('４-５．（２年目）'!N64:N5998,'４-５．（２年目）'!B64:B5998,"工事",'４-５．（２年目）'!F64:F5998,"③-4")</f>
        <v>0</v>
      </c>
    </row>
    <row r="24" spans="1:25" ht="18.75" customHeight="1" x14ac:dyDescent="0.15">
      <c r="A24" s="485"/>
      <c r="B24" s="536"/>
      <c r="C24" s="3160" t="s">
        <v>36</v>
      </c>
      <c r="D24" s="3161"/>
      <c r="E24" s="3162"/>
      <c r="F24" s="409"/>
      <c r="G24" s="537" t="s">
        <v>821</v>
      </c>
      <c r="H24" s="538"/>
      <c r="I24" s="539"/>
      <c r="J24" s="540">
        <f>J322</f>
        <v>0</v>
      </c>
      <c r="K24" s="541"/>
      <c r="L24" s="542">
        <f>L322</f>
        <v>0</v>
      </c>
      <c r="M24" s="543"/>
      <c r="N24" s="544">
        <f>N322</f>
        <v>0</v>
      </c>
      <c r="O24" s="545"/>
      <c r="P24" s="471"/>
      <c r="Q24" s="709" t="s">
        <v>1725</v>
      </c>
      <c r="R24" s="710">
        <f>SUMIFS('４-５．（２年目）'!J64:J5998,'４-５．（２年目）'!B64:B5998,"設備",'４-５．（２年目）'!F64:F5998,"④-1")</f>
        <v>0</v>
      </c>
      <c r="S24" s="710">
        <f>SUMIFS('４-５．（２年目）'!L64:L5998,'４-５．（２年目）'!B64:B5998,"設備",'４-５．（２年目）'!F64:F5998,"④-1")</f>
        <v>0</v>
      </c>
      <c r="T24" s="710">
        <f>SUMIFS('４-５．（２年目）'!N64:N5998,'４-５．（２年目）'!B64:B5998,"設備",'４-５．（２年目）'!F64:F5998,"④-1")</f>
        <v>0</v>
      </c>
      <c r="U24" s="711"/>
      <c r="V24" s="709" t="s">
        <v>1725</v>
      </c>
      <c r="W24" s="710">
        <f>SUMIFS('４-５．（２年目）'!J64:J5998,'４-５．（２年目）'!B64:B5998,"工事",'４-５．（２年目）'!F64:F5998,"④-1")</f>
        <v>0</v>
      </c>
      <c r="X24" s="710">
        <f>SUMIFS('４-５．（２年目）'!L64:L5998,'４-５．（２年目）'!B64:B5998,"工事",'４-５．（２年目）'!F64:F5998,"④-1")</f>
        <v>0</v>
      </c>
      <c r="Y24" s="710">
        <f>SUMIFS('４-５．（２年目）'!N64:N5998,'４-５．（２年目）'!B64:B5998,"工事",'４-５．（２年目）'!F64:F5998,"④-1")</f>
        <v>0</v>
      </c>
    </row>
    <row r="25" spans="1:25" ht="18.75" customHeight="1" x14ac:dyDescent="0.15">
      <c r="A25" s="485"/>
      <c r="B25" s="536"/>
      <c r="C25" s="3160" t="s">
        <v>37</v>
      </c>
      <c r="D25" s="3161"/>
      <c r="E25" s="3162"/>
      <c r="F25" s="409"/>
      <c r="G25" s="537" t="s">
        <v>821</v>
      </c>
      <c r="H25" s="538"/>
      <c r="I25" s="539"/>
      <c r="J25" s="540">
        <f>J350</f>
        <v>0</v>
      </c>
      <c r="K25" s="541"/>
      <c r="L25" s="542">
        <f>L350</f>
        <v>0</v>
      </c>
      <c r="M25" s="543"/>
      <c r="N25" s="544">
        <f>N350</f>
        <v>0</v>
      </c>
      <c r="O25" s="545"/>
      <c r="P25" s="471"/>
      <c r="Q25" s="709" t="s">
        <v>1726</v>
      </c>
      <c r="R25" s="710">
        <f>SUMIFS('４-５．（２年目）'!J64:J5998,'４-５．（２年目）'!B64:B5998,"設備",'４-５．（２年目）'!F64:F5998,"④-2")</f>
        <v>0</v>
      </c>
      <c r="S25" s="710">
        <f>SUMIFS('４-５．（２年目）'!L64:L5998,'４-５．（２年目）'!B64:B5998,"設備",'４-５．（２年目）'!F64:F5998,"④-2")</f>
        <v>0</v>
      </c>
      <c r="T25" s="710">
        <f>SUMIFS('４-５．（２年目）'!N64:N5998,'４-５．（２年目）'!B64:B5998,"設備",'４-５．（２年目）'!F64:F5998,"④-2")</f>
        <v>0</v>
      </c>
      <c r="U25" s="711"/>
      <c r="V25" s="709" t="s">
        <v>1726</v>
      </c>
      <c r="W25" s="710">
        <f>SUMIFS('４-５．（２年目）'!J64:J5998,'４-５．（２年目）'!B64:B5998,"工事",'４-５．（２年目）'!F64:F5998,"④-2")</f>
        <v>0</v>
      </c>
      <c r="X25" s="710">
        <f>SUMIFS('４-５．（２年目）'!L64:L5998,'４-５．（２年目）'!B64:B5998,"工事",'４-５．（２年目）'!F64:F5998,"④-2")</f>
        <v>0</v>
      </c>
      <c r="Y25" s="710">
        <f>SUMIFS('４-５．（２年目）'!N64:N5998,'４-５．（２年目）'!B64:B5998,"工事",'４-５．（２年目）'!F64:F5998,"④-2")</f>
        <v>0</v>
      </c>
    </row>
    <row r="26" spans="1:25" ht="18.75" customHeight="1" x14ac:dyDescent="0.15">
      <c r="A26" s="485"/>
      <c r="B26" s="536"/>
      <c r="C26" s="3160" t="s">
        <v>38</v>
      </c>
      <c r="D26" s="3161"/>
      <c r="E26" s="3162"/>
      <c r="F26" s="409"/>
      <c r="G26" s="537" t="s">
        <v>821</v>
      </c>
      <c r="H26" s="538"/>
      <c r="I26" s="539"/>
      <c r="J26" s="540">
        <f>J378</f>
        <v>0</v>
      </c>
      <c r="K26" s="541"/>
      <c r="L26" s="542">
        <f>L378</f>
        <v>0</v>
      </c>
      <c r="M26" s="543"/>
      <c r="N26" s="544">
        <f>N378</f>
        <v>0</v>
      </c>
      <c r="O26" s="545"/>
      <c r="P26" s="471"/>
      <c r="Q26" s="709" t="s">
        <v>1727</v>
      </c>
      <c r="R26" s="710">
        <f>SUMIFS('４-５．（２年目）'!J64:J5998,'４-５．（２年目）'!B64:B5998,"設備",'４-５．（２年目）'!F64:F5998,"④-3")</f>
        <v>0</v>
      </c>
      <c r="S26" s="710">
        <f>SUMIFS('４-５．（２年目）'!L64:L5998,'４-５．（２年目）'!B64:B5998,"設備",'４-５．（２年目）'!F64:F5998,"④-3")</f>
        <v>0</v>
      </c>
      <c r="T26" s="710">
        <f>SUMIFS('４-５．（２年目）'!N64:N5998,'４-５．（２年目）'!B64:B5998,"設備",'４-５．（２年目）'!F64:F5998,"④-3")</f>
        <v>0</v>
      </c>
      <c r="U26" s="711"/>
      <c r="V26" s="709" t="s">
        <v>1727</v>
      </c>
      <c r="W26" s="710">
        <f>SUMIFS('４-５．（２年目）'!J64:J5998,'４-５．（２年目）'!B64:B5998,"工事",'４-５．（２年目）'!F64:F5998,"④-3")</f>
        <v>0</v>
      </c>
      <c r="X26" s="710">
        <f>SUMIFS('４-５．（２年目）'!L64:L5998,'４-５．（２年目）'!B64:B5998,"工事",'４-５．（２年目）'!F64:F5998,"④-3")</f>
        <v>0</v>
      </c>
      <c r="Y26" s="710">
        <f>SUMIFS('４-５．（２年目）'!N64:N5998,'４-５．（２年目）'!B64:B5998,"工事",'４-５．（２年目）'!F64:F5998,"④-3")</f>
        <v>0</v>
      </c>
    </row>
    <row r="27" spans="1:25" ht="18.75" customHeight="1" x14ac:dyDescent="0.15">
      <c r="A27" s="485"/>
      <c r="B27" s="536"/>
      <c r="C27" s="3160" t="s">
        <v>39</v>
      </c>
      <c r="D27" s="3161"/>
      <c r="E27" s="3162"/>
      <c r="F27" s="409"/>
      <c r="G27" s="537" t="s">
        <v>821</v>
      </c>
      <c r="H27" s="538"/>
      <c r="I27" s="539"/>
      <c r="J27" s="540">
        <f>J406</f>
        <v>0</v>
      </c>
      <c r="K27" s="541"/>
      <c r="L27" s="542">
        <f>L406</f>
        <v>0</v>
      </c>
      <c r="M27" s="543"/>
      <c r="N27" s="544">
        <f>N406</f>
        <v>0</v>
      </c>
      <c r="O27" s="545"/>
      <c r="P27" s="471"/>
      <c r="Q27" s="709" t="s">
        <v>960</v>
      </c>
      <c r="R27" s="961">
        <f>SUMIFS('４-５．（２年目）'!J64:J5998,'４-５．（２年目）'!B64:B5998,"設備",'４-５．（２年目）'!F64:F5998,"⑤")</f>
        <v>0</v>
      </c>
      <c r="S27" s="961">
        <f>SUMIFS('４-５．（２年目）'!L64:L5998,'４-５．（２年目）'!B64:B5998,"設備",'４-５．（２年目）'!F64:F5998,"⑤")</f>
        <v>0</v>
      </c>
      <c r="T27" s="961">
        <f>SUMIFS('４-５．（２年目）'!N64:N5998,'４-５．（２年目）'!B64:B5998,"設備",'４-５．（２年目）'!F64:F5998,"⑤")</f>
        <v>0</v>
      </c>
      <c r="U27" s="711"/>
      <c r="V27" s="709" t="s">
        <v>960</v>
      </c>
      <c r="W27" s="961">
        <f>SUMIFS('４-５．（２年目）'!J64:J5998,'４-５．（２年目）'!B64:B5998,"工事",'４-５．（２年目）'!F64:F5998,"⑤")</f>
        <v>0</v>
      </c>
      <c r="X27" s="961">
        <f>SUMIFS('４-５．（２年目）'!L64:L5998,'４-５．（２年目）'!B64:B5998,"工事",'４-５．（２年目）'!F64:F5998,"⑤")</f>
        <v>0</v>
      </c>
      <c r="Y27" s="961">
        <f>SUMIFS('４-５．（２年目）'!N64:N5998,'４-５．（２年目）'!B64:B5998,"工事",'４-５．（２年目）'!F64:F5998,"⑤")</f>
        <v>0</v>
      </c>
    </row>
    <row r="28" spans="1:25" ht="18.75" customHeight="1" thickBot="1" x14ac:dyDescent="0.2">
      <c r="A28" s="485"/>
      <c r="B28" s="546"/>
      <c r="C28" s="547"/>
      <c r="D28" s="547"/>
      <c r="E28" s="405"/>
      <c r="F28" s="420"/>
      <c r="G28" s="548"/>
      <c r="H28" s="549"/>
      <c r="I28" s="550"/>
      <c r="J28" s="551"/>
      <c r="K28" s="552"/>
      <c r="L28" s="553"/>
      <c r="M28" s="554"/>
      <c r="N28" s="555"/>
      <c r="O28" s="556"/>
      <c r="P28" s="471"/>
      <c r="Q28" s="709" t="s">
        <v>712</v>
      </c>
      <c r="R28" s="961">
        <f>SUMIFS('４-５．（２年目）'!J64:J5998,'４-５．（２年目）'!B64:B5998,"設備",'４-５．（２年目）'!F64:F5998,"⑥")</f>
        <v>0</v>
      </c>
      <c r="S28" s="961">
        <f>SUMIFS('４-５．（２年目）'!L64:L5998,'４-５．（２年目）'!B64:B5998,"設備",'４-５．（２年目）'!F64:F5998,"⑥")</f>
        <v>0</v>
      </c>
      <c r="T28" s="961">
        <f>SUMIFS('４-５．（２年目）'!N64:N5998,'４-５．（２年目）'!B64:B5998,"設備",'４-５．（２年目）'!F64:F5998,"⑥")</f>
        <v>0</v>
      </c>
      <c r="U28" s="711"/>
      <c r="V28" s="709" t="s">
        <v>712</v>
      </c>
      <c r="W28" s="961">
        <f>SUMIFS('４-５．（２年目）'!J64:J5998,'４-５．（２年目）'!B64:B5998,"工事",'４-５．（２年目）'!F64:F5998,"⑥")</f>
        <v>0</v>
      </c>
      <c r="X28" s="961">
        <f>SUMIFS('４-５．（２年目）'!L64:L5998,'４-５．（２年目）'!B64:B5998,"工事",'４-５．（２年目）'!F64:F5998,"⑥")</f>
        <v>0</v>
      </c>
      <c r="Y28" s="961">
        <f>SUMIFS('４-５．（２年目）'!N64:N5998,'４-５．（２年目）'!B64:B5998,"工事",'４-５．（２年目）'!F64:F5998,"⑥")</f>
        <v>0</v>
      </c>
    </row>
    <row r="29" spans="1:25" ht="30" customHeight="1" thickTop="1" x14ac:dyDescent="0.15">
      <c r="A29" s="485"/>
      <c r="B29" s="508"/>
      <c r="C29" s="557"/>
      <c r="D29" s="557" t="s">
        <v>823</v>
      </c>
      <c r="E29" s="511" t="s">
        <v>12</v>
      </c>
      <c r="F29" s="407"/>
      <c r="G29" s="558"/>
      <c r="H29" s="559"/>
      <c r="I29" s="514"/>
      <c r="J29" s="514">
        <f>SUM(J20:J27)</f>
        <v>0</v>
      </c>
      <c r="K29" s="515"/>
      <c r="L29" s="515">
        <f>SUM(L20:L27)</f>
        <v>0</v>
      </c>
      <c r="M29" s="560"/>
      <c r="N29" s="517">
        <f>SUM(N20:N27)</f>
        <v>0</v>
      </c>
      <c r="O29" s="518"/>
      <c r="P29" s="471"/>
      <c r="Q29" s="709" t="s">
        <v>713</v>
      </c>
      <c r="R29" s="961">
        <f>SUMIFS('４-５．（２年目）'!J64:J5998,'４-５．（２年目）'!B64:B5998,"設備",'４-５．（２年目）'!F64:F5998,"⑦")</f>
        <v>0</v>
      </c>
      <c r="S29" s="961">
        <f>SUMIFS('４-５．（２年目）'!L64:L5998,'４-５．（２年目）'!B64:B5998,"設備",'４-５．（２年目）'!F64:F5998,"⑦")</f>
        <v>0</v>
      </c>
      <c r="T29" s="961">
        <f>SUMIFS('４-５．（２年目）'!N64:N5998,'４-５．（２年目）'!B64:B5998,"設備",'４-５．（２年目）'!F64:F5998,"⑦")</f>
        <v>0</v>
      </c>
      <c r="U29" s="711"/>
      <c r="V29" s="709" t="s">
        <v>713</v>
      </c>
      <c r="W29" s="961">
        <f>SUMIFS('４-５．（２年目）'!J64:J5998,'４-５．（２年目）'!B64:B5998,"工事",'４-５．（２年目）'!F64:F5998,"⑦")</f>
        <v>0</v>
      </c>
      <c r="X29" s="961">
        <f>SUMIFS('４-５．（２年目）'!L64:L5998,'４-５．（２年目）'!B64:B5998,"工事",'４-５．（２年目）'!F64:F5998,"⑦")</f>
        <v>0</v>
      </c>
      <c r="Y29" s="961">
        <f>SUMIFS('４-５．（２年目）'!N64:N5998,'４-５．（２年目）'!B64:B5998,"工事",'４-５．（２年目）'!F64:F5998,"⑦")</f>
        <v>0</v>
      </c>
    </row>
    <row r="30" spans="1:25" ht="18.75" customHeight="1" thickBot="1" x14ac:dyDescent="0.2">
      <c r="A30" s="485"/>
      <c r="B30" s="519"/>
      <c r="C30" s="520"/>
      <c r="D30" s="521"/>
      <c r="E30" s="522"/>
      <c r="F30" s="408"/>
      <c r="G30" s="561"/>
      <c r="H30" s="562"/>
      <c r="I30" s="526"/>
      <c r="J30" s="526"/>
      <c r="K30" s="528"/>
      <c r="L30" s="528"/>
      <c r="M30" s="563"/>
      <c r="N30" s="530"/>
      <c r="O30" s="531"/>
      <c r="P30" s="471"/>
      <c r="Q30" s="709" t="s">
        <v>714</v>
      </c>
      <c r="R30" s="961">
        <f>SUMIFS('４-５．（２年目）'!J64:J5998,'４-５．（２年目）'!B64:B5998,"設備",'４-５．（２年目）'!F64:F5998,"⑧")</f>
        <v>0</v>
      </c>
      <c r="S30" s="961">
        <f>SUMIFS('４-５．（２年目）'!L64:L5998,'４-５．（２年目）'!B64:B5998,"設備",'４-５．（２年目）'!F64:F5998,"⑧")</f>
        <v>0</v>
      </c>
      <c r="T30" s="961">
        <f>SUMIFS('４-５．（２年目）'!N64:N5998,'４-５．（２年目）'!B64:B5998,"設備",'４-５．（２年目）'!F64:F5998,"⑧")</f>
        <v>0</v>
      </c>
      <c r="U30" s="711"/>
      <c r="V30" s="709" t="s">
        <v>714</v>
      </c>
      <c r="W30" s="961">
        <f>SUMIFS('４-５．（２年目）'!J64:J5998,'４-５．（２年目）'!B64:B5998,"工事",'４-５．（２年目）'!F64:F5998,"⑧")</f>
        <v>0</v>
      </c>
      <c r="X30" s="961">
        <f>SUMIFS('４-５．（２年目）'!L64:L5998,'４-５．（２年目）'!B64:B5998,"工事",'４-５．（２年目）'!F64:F5998,"⑧")</f>
        <v>0</v>
      </c>
      <c r="Y30" s="961">
        <f>SUMIFS('４-５．（２年目）'!N64:N5998,'４-５．（２年目）'!B64:B5998,"工事",'４-５．（２年目）'!F64:F5998,"⑧")</f>
        <v>0</v>
      </c>
    </row>
    <row r="31" spans="1:25" ht="18.75" customHeight="1" thickTop="1" x14ac:dyDescent="0.15">
      <c r="A31" s="485"/>
      <c r="B31" s="508"/>
      <c r="C31" s="509" t="s">
        <v>29</v>
      </c>
      <c r="D31" s="510"/>
      <c r="E31" s="511"/>
      <c r="F31" s="407"/>
      <c r="G31" s="512"/>
      <c r="H31" s="559"/>
      <c r="I31" s="514"/>
      <c r="J31" s="514"/>
      <c r="K31" s="515"/>
      <c r="L31" s="515"/>
      <c r="M31" s="560"/>
      <c r="N31" s="517"/>
      <c r="O31" s="518"/>
      <c r="P31" s="471"/>
      <c r="Q31" s="709" t="s">
        <v>715</v>
      </c>
      <c r="R31" s="961">
        <f>SUMIFS('４-５．（２年目）'!J64:J5998,'４-５．（２年目）'!B64:B5998,"設備",'４-５．（２年目）'!F64:F5998,"⑨")</f>
        <v>0</v>
      </c>
      <c r="S31" s="961">
        <f>SUMIFS('４-５．（２年目）'!L64:L5998,'４-５．（２年目）'!B64:B5998,"設備",'４-５．（２年目）'!F64:F5998,"⑨")</f>
        <v>0</v>
      </c>
      <c r="T31" s="961">
        <f>SUMIFS('４-５．（２年目）'!N64:N5998,'４-５．（２年目）'!B64:B5998,"設備",'４-５．（２年目）'!F64:F5998,"⑨")</f>
        <v>0</v>
      </c>
      <c r="U31" s="711"/>
      <c r="V31" s="709" t="s">
        <v>715</v>
      </c>
      <c r="W31" s="961">
        <f>SUMIFS('４-５．（２年目）'!J64:J5998,'４-５．（２年目）'!B64:B5998,"工事",'４-５．（２年目）'!F64:F5998,"⑨")</f>
        <v>0</v>
      </c>
      <c r="X31" s="961">
        <f>SUMIFS('４-５．（２年目）'!L64:L5998,'４-５．（２年目）'!B64:B5998,"工事",'４-５．（２年目）'!F64:F5998,"⑨")</f>
        <v>0</v>
      </c>
      <c r="Y31" s="961">
        <f>SUMIFS('４-５．（２年目）'!N64:N5998,'４-５．（２年目）'!B64:B5998,"工事",'４-５．（２年目）'!F64:F5998,"⑨")</f>
        <v>0</v>
      </c>
    </row>
    <row r="32" spans="1:25" ht="18.75" customHeight="1" x14ac:dyDescent="0.15">
      <c r="A32" s="485"/>
      <c r="B32" s="536"/>
      <c r="C32" s="3160" t="s">
        <v>33</v>
      </c>
      <c r="D32" s="3161"/>
      <c r="E32" s="3162"/>
      <c r="F32" s="409"/>
      <c r="G32" s="537" t="s">
        <v>821</v>
      </c>
      <c r="H32" s="564"/>
      <c r="I32" s="539"/>
      <c r="J32" s="540">
        <f>J115</f>
        <v>0</v>
      </c>
      <c r="K32" s="541"/>
      <c r="L32" s="542">
        <f>L115</f>
        <v>0</v>
      </c>
      <c r="M32" s="543"/>
      <c r="N32" s="544">
        <f>N115</f>
        <v>0</v>
      </c>
      <c r="O32" s="545"/>
      <c r="Q32" s="709" t="s">
        <v>1734</v>
      </c>
      <c r="R32" s="961">
        <f>SUMIFS('４-５．（２年目）'!J64:J5998,'４-５．（２年目）'!B64:B5998,"設備",'４-５．（２年目）'!F64:F5998,"⑩")</f>
        <v>0</v>
      </c>
      <c r="S32" s="961">
        <f>SUMIFS('４-５．（２年目）'!L64:L5998,'４-５．（２年目）'!B64:B5998,"設備",'４-５．（２年目）'!F64:F5998,"⑩")</f>
        <v>0</v>
      </c>
      <c r="T32" s="961">
        <f>SUMIFS('４-５．（２年目）'!N64:N5998,'４-５．（２年目）'!B64:B5998,"設備",'４-５．（２年目）'!F64:F5998,"⑩")</f>
        <v>0</v>
      </c>
      <c r="V32" s="709" t="s">
        <v>1734</v>
      </c>
      <c r="W32" s="961">
        <f>SUMIFS('４-５．（２年目）'!J64:J5998,'４-５．（２年目）'!B64:B5998,"工事",'４-５．（２年目）'!F64:F5998,"⑩")</f>
        <v>0</v>
      </c>
      <c r="X32" s="961">
        <f>SUMIFS('４-５．（２年目）'!L64:L5998,'４-５．（２年目）'!B64:B5998,"工事",'４-５．（２年目）'!F64:F5998,"⑩")</f>
        <v>0</v>
      </c>
      <c r="Y32" s="961">
        <f>SUMIFS('４-５．（２年目）'!N64:N5998,'４-５．（２年目）'!B64:B5998,"工事",'４-５．（２年目）'!F64:F5998,"⑩")</f>
        <v>0</v>
      </c>
    </row>
    <row r="33" spans="1:29" ht="18.75" customHeight="1" x14ac:dyDescent="0.15">
      <c r="A33" s="485"/>
      <c r="B33" s="536"/>
      <c r="C33" s="3160" t="s">
        <v>32</v>
      </c>
      <c r="D33" s="3161"/>
      <c r="E33" s="3162"/>
      <c r="F33" s="409"/>
      <c r="G33" s="537" t="s">
        <v>821</v>
      </c>
      <c r="H33" s="564"/>
      <c r="I33" s="539"/>
      <c r="J33" s="540">
        <f>J167</f>
        <v>0</v>
      </c>
      <c r="K33" s="541"/>
      <c r="L33" s="542">
        <f>L167</f>
        <v>0</v>
      </c>
      <c r="M33" s="543"/>
      <c r="N33" s="544">
        <f>N167</f>
        <v>0</v>
      </c>
      <c r="O33" s="545"/>
      <c r="Q33" s="1278" t="s">
        <v>1728</v>
      </c>
      <c r="R33" s="961">
        <f>SUMIFS('４-５．（２年目）'!J64:J5998,'４-５．（２年目）'!B64:B5998,"設備",'４-５．（２年目）'!F64:F5998,"⑪-1")</f>
        <v>0</v>
      </c>
      <c r="S33" s="961">
        <f>SUMIFS('４-５．（２年目）'!L64:L5998,'４-５．（２年目）'!B64:B5998,"設備",'４-５．（２年目）'!F64:F5998,"⑪-1")</f>
        <v>0</v>
      </c>
      <c r="T33" s="961">
        <f>SUMIFS('４-５．（２年目）'!N64:N5998,'４-５．（２年目）'!B64:B5998,"設備",'４-５．（２年目）'!F64:F5998,"⑪-1")</f>
        <v>0</v>
      </c>
      <c r="V33" s="1278" t="s">
        <v>1735</v>
      </c>
      <c r="W33" s="961">
        <f>SUMIFS('４-５．（２年目）'!J64:J5998,'４-５．（２年目）'!B64:B5998,"工事",'４-５．（２年目）'!F64:F5998,"⑪-1")</f>
        <v>0</v>
      </c>
      <c r="X33" s="961">
        <f>SUMIFS('４-５．（２年目）'!L64:L5998,'４-５．（２年目）'!B64:B5998,"工事",'４-５．（２年目）'!F64:F5998,"⑪-1")</f>
        <v>0</v>
      </c>
      <c r="Y33" s="961">
        <f>SUMIFS('４-５．（２年目）'!N64:N5998,'４-５．（２年目）'!B64:B5998,"工事",'４-５．（２年目）'!F64:F5998,"⑪-1")</f>
        <v>0</v>
      </c>
    </row>
    <row r="34" spans="1:29" ht="18.75" customHeight="1" x14ac:dyDescent="0.15">
      <c r="A34" s="485"/>
      <c r="B34" s="536"/>
      <c r="C34" s="3160" t="s">
        <v>34</v>
      </c>
      <c r="D34" s="3161"/>
      <c r="E34" s="3162"/>
      <c r="F34" s="409"/>
      <c r="G34" s="537" t="s">
        <v>821</v>
      </c>
      <c r="H34" s="564"/>
      <c r="I34" s="539"/>
      <c r="J34" s="540">
        <f>J219</f>
        <v>0</v>
      </c>
      <c r="K34" s="541"/>
      <c r="L34" s="542">
        <f>L219</f>
        <v>0</v>
      </c>
      <c r="M34" s="543"/>
      <c r="N34" s="544">
        <f>N219</f>
        <v>0</v>
      </c>
      <c r="O34" s="545"/>
      <c r="Q34" s="1278" t="s">
        <v>1729</v>
      </c>
      <c r="R34" s="961">
        <f>SUMIFS('４-５．（２年目）'!J64:J5998,'４-５．（２年目）'!B64:B5998,"設備",'４-５．（２年目）'!F64:F5998,"⑪-2")</f>
        <v>0</v>
      </c>
      <c r="S34" s="961">
        <f>SUMIFS('４-５．（２年目）'!L64:L5998,'４-５．（２年目）'!B64:B5998,"設備",'４-５．（２年目）'!F64:F5998,"⑪-2")</f>
        <v>0</v>
      </c>
      <c r="T34" s="961">
        <f>SUMIFS('４-５．（２年目）'!N64:N5998,'４-５．（２年目）'!B64:B5998,"設備",'４-５．（２年目）'!F64:F5998,"⑪-2")</f>
        <v>0</v>
      </c>
      <c r="V34" s="1278" t="s">
        <v>1736</v>
      </c>
      <c r="W34" s="961">
        <f>SUMIFS('４-５．（２年目）'!J64:J5998,'４-５．（２年目）'!B64:B5998,"工事",'４-５．（２年目）'!F64:F5998,"⑪-2")</f>
        <v>0</v>
      </c>
      <c r="X34" s="961">
        <f>SUMIFS('４-５．（２年目）'!L64:L5998,'４-５．（２年目）'!B64:B5998,"工事",'４-５．（２年目）'!F64:F5998,"⑪-2")</f>
        <v>0</v>
      </c>
      <c r="Y34" s="961">
        <f>SUMIFS('４-５．（２年目）'!N64:N5998,'４-５．（２年目）'!B64:B5998,"工事",'４-５．（２年目）'!F64:F5998,"⑪-2")</f>
        <v>0</v>
      </c>
    </row>
    <row r="35" spans="1:29" ht="18.75" customHeight="1" x14ac:dyDescent="0.15">
      <c r="A35" s="485"/>
      <c r="B35" s="536"/>
      <c r="C35" s="3160" t="s">
        <v>35</v>
      </c>
      <c r="D35" s="3161"/>
      <c r="E35" s="3162"/>
      <c r="F35" s="409"/>
      <c r="G35" s="537" t="s">
        <v>821</v>
      </c>
      <c r="H35" s="564"/>
      <c r="I35" s="539"/>
      <c r="J35" s="540">
        <f>J271</f>
        <v>0</v>
      </c>
      <c r="K35" s="541"/>
      <c r="L35" s="542">
        <f>L271</f>
        <v>0</v>
      </c>
      <c r="M35" s="543"/>
      <c r="N35" s="544">
        <f>N271</f>
        <v>0</v>
      </c>
      <c r="O35" s="545"/>
      <c r="Q35" s="1278" t="s">
        <v>1730</v>
      </c>
      <c r="R35" s="961">
        <f>SUMIFS('４-５．（２年目）'!J64:J5998,'４-５．（２年目）'!B64:B5998,"設備",'４-５．（２年目）'!F64:F5998,"⑪-3")</f>
        <v>0</v>
      </c>
      <c r="S35" s="961">
        <f>SUMIFS('４-５．（２年目）'!L64:L5998,'４-５．（２年目）'!B64:B5998,"設備",'４-５．（２年目）'!F64:F5998,"⑪-3")</f>
        <v>0</v>
      </c>
      <c r="T35" s="961">
        <f>SUMIFS('４-５．（２年目）'!N64:N5998,'４-５．（２年目）'!B64:B5998,"設備",'４-５．（２年目）'!F64:F5998,"⑪-3")</f>
        <v>0</v>
      </c>
      <c r="V35" s="1278" t="s">
        <v>1737</v>
      </c>
      <c r="W35" s="961">
        <f>SUMIFS('４-５．（２年目）'!J64:J5998,'４-５．（２年目）'!B64:B5998,"工事",'４-５．（２年目）'!F64:F5998,"⑪-3")</f>
        <v>0</v>
      </c>
      <c r="X35" s="961">
        <f>SUMIFS('４-５．（２年目）'!L64:L5998,'４-５．（２年目）'!B64:B5998,"工事",'４-５．（２年目）'!F64:F5998,"⑪-3")</f>
        <v>0</v>
      </c>
      <c r="Y35" s="961">
        <f>SUMIFS('４-５．（２年目）'!N64:N5998,'４-５．（２年目）'!B64:B5998,"工事",'４-５．（２年目）'!F64:F5998,"⑪-3")</f>
        <v>0</v>
      </c>
    </row>
    <row r="36" spans="1:29" ht="18.75" customHeight="1" x14ac:dyDescent="0.15">
      <c r="A36" s="485"/>
      <c r="B36" s="536"/>
      <c r="C36" s="3160" t="s">
        <v>36</v>
      </c>
      <c r="D36" s="3161"/>
      <c r="E36" s="3162"/>
      <c r="F36" s="409"/>
      <c r="G36" s="537" t="s">
        <v>821</v>
      </c>
      <c r="H36" s="564"/>
      <c r="I36" s="539"/>
      <c r="J36" s="540">
        <f>J323</f>
        <v>0</v>
      </c>
      <c r="K36" s="541"/>
      <c r="L36" s="542">
        <f>L323</f>
        <v>0</v>
      </c>
      <c r="M36" s="543"/>
      <c r="N36" s="544">
        <f>N323</f>
        <v>0</v>
      </c>
      <c r="O36" s="545"/>
      <c r="Q36" s="1278" t="s">
        <v>1731</v>
      </c>
      <c r="R36" s="961">
        <f>SUMIFS('４-５．（２年目）'!J64:J5998,'４-５．（２年目）'!B64:B5998,"設備",'４-５．（２年目）'!F64:F5998,"⑫-1")</f>
        <v>0</v>
      </c>
      <c r="S36" s="961">
        <f>SUMIFS('４-５．（２年目）'!L64:L5998,'４-５．（２年目）'!B64:B5998,"設備",'４-５．（２年目）'!F64:F5998,"⑫-1")</f>
        <v>0</v>
      </c>
      <c r="T36" s="961">
        <f>SUMIFS('４-５．（２年目）'!N64:N5998,'４-５．（２年目）'!B64:B5998,"設備",'４-５．（２年目）'!F64:F5998,"⑫-1")</f>
        <v>0</v>
      </c>
      <c r="V36" s="1278" t="s">
        <v>1738</v>
      </c>
      <c r="W36" s="961">
        <f>SUMIFS('４-５．（２年目）'!J64:J5998,'４-５．（２年目）'!B64:B5998,"工事",'４-５．（２年目）'!F64:F5998,"⑫-1")</f>
        <v>0</v>
      </c>
      <c r="X36" s="961">
        <f>SUMIFS('４-５．（２年目）'!L64:L5998,'４-５．（２年目）'!B64:B5998,"工事",'４-５．（２年目）'!F64:F5998,"⑫-1")</f>
        <v>0</v>
      </c>
      <c r="Y36" s="961">
        <f>SUMIFS('４-５．（２年目）'!N64:N5998,'４-５．（２年目）'!B64:B5998,"工事",'４-５．（２年目）'!F64:F5998,"⑫-1")</f>
        <v>0</v>
      </c>
    </row>
    <row r="37" spans="1:29" ht="18.75" customHeight="1" x14ac:dyDescent="0.15">
      <c r="A37" s="485"/>
      <c r="B37" s="536"/>
      <c r="C37" s="3160" t="s">
        <v>37</v>
      </c>
      <c r="D37" s="3161"/>
      <c r="E37" s="3162"/>
      <c r="F37" s="409"/>
      <c r="G37" s="537" t="s">
        <v>821</v>
      </c>
      <c r="H37" s="564"/>
      <c r="I37" s="539"/>
      <c r="J37" s="540">
        <f>J351</f>
        <v>0</v>
      </c>
      <c r="K37" s="541"/>
      <c r="L37" s="542">
        <f>L351</f>
        <v>0</v>
      </c>
      <c r="M37" s="543"/>
      <c r="N37" s="544">
        <f>N351</f>
        <v>0</v>
      </c>
      <c r="O37" s="545"/>
      <c r="Q37" s="1278" t="s">
        <v>1732</v>
      </c>
      <c r="R37" s="961">
        <f>SUMIFS('４-５．（２年目）'!J64:J5998,'４-５．（２年目）'!B64:B5998,"設備",'４-５．（２年目）'!F64:F5998,"⑫-2")</f>
        <v>0</v>
      </c>
      <c r="S37" s="961">
        <f>SUMIFS('４-５．（２年目）'!L64:L5998,'４-５．（２年目）'!B64:B5998,"設備",'４-５．（２年目）'!F64:F5998,"⑫-2")</f>
        <v>0</v>
      </c>
      <c r="T37" s="961">
        <f>SUMIFS('４-５．（２年目）'!N64:N5998,'４-５．（２年目）'!B64:B5998,"設備",'４-５．（２年目）'!F64:F5998,"⑫-2")</f>
        <v>0</v>
      </c>
      <c r="V37" s="1278" t="s">
        <v>1739</v>
      </c>
      <c r="W37" s="961">
        <f>SUMIFS('４-５．（２年目）'!J64:J5998,'４-５．（２年目）'!B64:B5998,"工事",'４-５．（２年目）'!F64:F5998,"⑫-2")</f>
        <v>0</v>
      </c>
      <c r="X37" s="961">
        <f>SUMIFS('４-５．（２年目）'!L64:L5998,'４-５．（２年目）'!B64:B5998,"工事",'４-５．（２年目）'!F64:F5998,"⑫-2")</f>
        <v>0</v>
      </c>
      <c r="Y37" s="961">
        <f>SUMIFS('４-５．（２年目）'!N64:N5998,'４-５．（２年目）'!B64:B5998,"工事",'４-５．（２年目）'!F64:F5998,"⑫-2")</f>
        <v>0</v>
      </c>
    </row>
    <row r="38" spans="1:29" ht="18.75" customHeight="1" x14ac:dyDescent="0.15">
      <c r="A38" s="485"/>
      <c r="B38" s="536"/>
      <c r="C38" s="3160" t="s">
        <v>38</v>
      </c>
      <c r="D38" s="3161"/>
      <c r="E38" s="3162"/>
      <c r="F38" s="409"/>
      <c r="G38" s="537" t="s">
        <v>821</v>
      </c>
      <c r="H38" s="564"/>
      <c r="I38" s="539"/>
      <c r="J38" s="540">
        <f>J379</f>
        <v>0</v>
      </c>
      <c r="K38" s="541"/>
      <c r="L38" s="542">
        <f>L379</f>
        <v>0</v>
      </c>
      <c r="M38" s="543"/>
      <c r="N38" s="544">
        <f>N379</f>
        <v>0</v>
      </c>
      <c r="O38" s="545"/>
      <c r="Q38" s="1278" t="s">
        <v>1733</v>
      </c>
      <c r="R38" s="961">
        <f>SUMIFS('４-５．（２年目）'!J64:J5998,'４-５．（２年目）'!B64:B5998,"設備",'４-５．（２年目）'!F64:F5998,"⑫-3")</f>
        <v>0</v>
      </c>
      <c r="S38" s="961">
        <f>SUMIFS('４-５．（２年目）'!L64:L5998,'４-５．（２年目）'!B64:B5998,"設備",'４-５．（２年目）'!F64:F5998,"⑫-3")</f>
        <v>0</v>
      </c>
      <c r="T38" s="961">
        <f>SUMIFS('４-５．（２年目）'!N64:N5998,'４-５．（２年目）'!B64:B5998,"設備",'４-５．（２年目）'!F64:F5998,"⑫-3")</f>
        <v>0</v>
      </c>
      <c r="V38" s="1278" t="s">
        <v>1740</v>
      </c>
      <c r="W38" s="961">
        <f>SUMIFS('４-５．（２年目）'!J64:J5998,'４-５．（２年目）'!B64:B5998,"工事",'４-５．（２年目）'!F64:F5998,"⑫-3")</f>
        <v>0</v>
      </c>
      <c r="X38" s="961">
        <f>SUMIFS('４-５．（２年目）'!L64:L5998,'４-５．（２年目）'!B64:B5998,"工事",'４-５．（２年目）'!F64:F5998,"⑫-3")</f>
        <v>0</v>
      </c>
      <c r="Y38" s="961">
        <f>SUMIFS('４-５．（２年目）'!N64:N5998,'４-５．（２年目）'!B64:B5998,"工事",'４-５．（２年目）'!F64:F5998,"⑫-3")</f>
        <v>0</v>
      </c>
    </row>
    <row r="39" spans="1:29" ht="18.75" customHeight="1" x14ac:dyDescent="0.15">
      <c r="A39" s="485"/>
      <c r="B39" s="536"/>
      <c r="C39" s="3160" t="s">
        <v>39</v>
      </c>
      <c r="D39" s="3161"/>
      <c r="E39" s="3162"/>
      <c r="F39" s="409"/>
      <c r="G39" s="537" t="s">
        <v>821</v>
      </c>
      <c r="H39" s="564"/>
      <c r="I39" s="539"/>
      <c r="J39" s="540">
        <f>J407</f>
        <v>0</v>
      </c>
      <c r="K39" s="541"/>
      <c r="L39" s="542">
        <f>L407</f>
        <v>0</v>
      </c>
      <c r="M39" s="543"/>
      <c r="N39" s="544">
        <f>N407</f>
        <v>0</v>
      </c>
      <c r="O39" s="545"/>
      <c r="Q39" s="1278" t="s">
        <v>1327</v>
      </c>
      <c r="R39" s="961">
        <f>SUMIFS('４-５．（２年目）'!J64:J5998,'４-５．（２年目）'!B64:B5998,"設備",'４-５．（２年目）'!F64:F5998,"⑬")</f>
        <v>0</v>
      </c>
      <c r="S39" s="961">
        <f>SUMIFS('４-５．（２年目）'!L64:L5998,'４-５．（２年目）'!B64:B5998,"設備",'４-５．（２年目）'!F64:F5998,"⑬")</f>
        <v>0</v>
      </c>
      <c r="T39" s="961">
        <f>SUMIFS('４-５．（２年目）'!N64:N5998,'４-５．（２年目）'!B64:B5998,"設備",'４-５．（２年目）'!F64:F5998,"⑬")</f>
        <v>0</v>
      </c>
      <c r="V39" s="1278" t="s">
        <v>1741</v>
      </c>
      <c r="W39" s="961">
        <f>SUMIFS('４-５．（２年目）'!J64:J5998,'４-５．（２年目）'!B64:B5998,"工事",'４-５．（２年目）'!F64:F5998,"⑬")</f>
        <v>0</v>
      </c>
      <c r="X39" s="961">
        <f>SUMIFS('４-５．（２年目）'!L64:L5998,'４-５．（２年目）'!B64:B5998,"工事",'４-５．（２年目）'!F64:F5998,"⑬")</f>
        <v>0</v>
      </c>
      <c r="Y39" s="961">
        <f>SUMIFS('４-５．（２年目）'!N64:N5998,'４-５．（２年目）'!B64:B5998,"工事",'４-５．（２年目）'!F64:F5998,"⑬")</f>
        <v>0</v>
      </c>
    </row>
    <row r="40" spans="1:29" ht="18.75" customHeight="1" thickBot="1" x14ac:dyDescent="0.2">
      <c r="A40" s="485"/>
      <c r="B40" s="668"/>
      <c r="C40" s="565"/>
      <c r="D40" s="666"/>
      <c r="E40" s="566"/>
      <c r="F40" s="410"/>
      <c r="G40" s="567"/>
      <c r="H40" s="568"/>
      <c r="I40" s="540"/>
      <c r="J40" s="569"/>
      <c r="K40" s="542"/>
      <c r="L40" s="570"/>
      <c r="M40" s="571"/>
      <c r="N40" s="572"/>
      <c r="O40" s="545"/>
      <c r="Q40" s="1278" t="s">
        <v>1328</v>
      </c>
      <c r="R40" s="961">
        <f>SUMIFS('４-５．（２年目）'!J64:J5998,'４-５．（２年目）'!B64:B5998,"設備",'４-５．（２年目）'!F64:F5998,"⑭")</f>
        <v>0</v>
      </c>
      <c r="S40" s="961">
        <f>SUMIFS('４-５．（２年目）'!L64:L5998,'４-５．（２年目）'!B64:B5998,"設備",'４-５．（２年目）'!F64:F5998,"⑭")</f>
        <v>0</v>
      </c>
      <c r="T40" s="961">
        <f>SUMIFS('４-５．（２年目）'!N64:N5998,'４-５．（２年目）'!B64:B5998,"設備",'４-５．（２年目）'!F64:F5998,"⑭")</f>
        <v>0</v>
      </c>
      <c r="V40" s="1278" t="s">
        <v>1742</v>
      </c>
      <c r="W40" s="961">
        <f>SUMIFS('４-５．（２年目）'!J64:J5998,'４-５．（２年目）'!B64:B5998,"工事",'４-５．（２年目）'!F64:F5998,"⑭")</f>
        <v>0</v>
      </c>
      <c r="X40" s="961">
        <f>SUMIFS('４-５．（２年目）'!L64:L5998,'４-５．（２年目）'!B64:B5998,"工事",'４-５．（２年目）'!F64:F5998,"⑭")</f>
        <v>0</v>
      </c>
      <c r="Y40" s="961">
        <f>SUMIFS('４-５．（２年目）'!N64:N5998,'４-５．（２年目）'!B64:B5998,"工事",'４-５．（２年目）'!F64:F5998,"⑭")</f>
        <v>0</v>
      </c>
      <c r="AA40" s="707" t="s">
        <v>1888</v>
      </c>
    </row>
    <row r="41" spans="1:29" ht="30" customHeight="1" thickTop="1" thickBot="1" x14ac:dyDescent="0.2">
      <c r="A41" s="485"/>
      <c r="B41" s="508"/>
      <c r="C41" s="557"/>
      <c r="D41" s="557" t="s">
        <v>66</v>
      </c>
      <c r="E41" s="511" t="s">
        <v>12</v>
      </c>
      <c r="F41" s="407"/>
      <c r="G41" s="558"/>
      <c r="H41" s="559"/>
      <c r="I41" s="514"/>
      <c r="J41" s="514">
        <f>SUM(J32:J40)</f>
        <v>0</v>
      </c>
      <c r="K41" s="515"/>
      <c r="L41" s="515">
        <f>SUM(L32:L40)</f>
        <v>0</v>
      </c>
      <c r="M41" s="560"/>
      <c r="N41" s="517">
        <f>SUM(N32:N40)</f>
        <v>0</v>
      </c>
      <c r="O41" s="573"/>
      <c r="Q41" s="1278" t="s">
        <v>1329</v>
      </c>
      <c r="R41" s="961">
        <f>SUMIFS('４-５．（２年目）'!J64:J5998,'４-５．（２年目）'!B64:B5998,"設備",'４-５．（２年目）'!F64:F5998,"⑮")</f>
        <v>0</v>
      </c>
      <c r="S41" s="961">
        <f>SUMIFS('４-５．（２年目）'!L64:L5998,'４-５．（２年目）'!B64:B5998,"設備",'４-５．（２年目）'!F64:F5998,"⑮")</f>
        <v>0</v>
      </c>
      <c r="T41" s="961">
        <f>SUMIFS('４-５．（２年目）'!N64:N5998,'４-５．（２年目）'!B64:B5998,"設備",'４-５．（２年目）'!F64:F5998,"⑮")</f>
        <v>0</v>
      </c>
      <c r="V41" s="1278" t="s">
        <v>1743</v>
      </c>
      <c r="W41" s="961">
        <f>SUMIFS('４-５．（２年目）'!J64:J5998,'４-５．（２年目）'!B64:B5998,"工事",'４-５．（２年目）'!F64:F5998,"⑮")</f>
        <v>0</v>
      </c>
      <c r="X41" s="961">
        <f>SUMIFS('４-５．（２年目）'!L64:L5998,'４-５．（２年目）'!B64:B5998,"工事",'４-５．（２年目）'!F64:F5998,"⑮")</f>
        <v>0</v>
      </c>
      <c r="Y41" s="961">
        <f>SUMIFS('４-５．（２年目）'!N64:N5998,'４-５．（２年目）'!B64:B5998,"工事",'４-５．（２年目）'!F64:F5998,"⑮")</f>
        <v>0</v>
      </c>
      <c r="AA41" s="1389" t="s">
        <v>182</v>
      </c>
      <c r="AB41" s="1389" t="s">
        <v>183</v>
      </c>
      <c r="AC41" s="1389" t="s">
        <v>906</v>
      </c>
    </row>
    <row r="42" spans="1:29" ht="18.75" customHeight="1" thickTop="1" thickBot="1" x14ac:dyDescent="0.2">
      <c r="A42" s="485"/>
      <c r="B42" s="668"/>
      <c r="C42" s="574"/>
      <c r="D42" s="575"/>
      <c r="E42" s="576"/>
      <c r="F42" s="411"/>
      <c r="G42" s="577"/>
      <c r="H42" s="578"/>
      <c r="I42" s="569"/>
      <c r="J42" s="569"/>
      <c r="K42" s="570"/>
      <c r="L42" s="570"/>
      <c r="M42" s="579"/>
      <c r="N42" s="572"/>
      <c r="O42" s="580"/>
      <c r="Q42" s="1387" t="s">
        <v>12</v>
      </c>
      <c r="R42" s="1388">
        <f>SUM(R18:R41)</f>
        <v>0</v>
      </c>
      <c r="S42" s="1388">
        <f t="shared" ref="S42:T42" si="0">SUM(S18:S41)</f>
        <v>0</v>
      </c>
      <c r="T42" s="1388">
        <f t="shared" si="0"/>
        <v>0</v>
      </c>
      <c r="V42" s="1387" t="s">
        <v>12</v>
      </c>
      <c r="W42" s="1388">
        <f>SUM(W18:W41)</f>
        <v>0</v>
      </c>
      <c r="X42" s="1388">
        <f t="shared" ref="X42" si="1">SUM(X18:X41)</f>
        <v>0</v>
      </c>
      <c r="Y42" s="1388">
        <f>SUM(Y18:Y41)</f>
        <v>0</v>
      </c>
      <c r="AA42" s="1388">
        <f>SUM(R42,W42)</f>
        <v>0</v>
      </c>
      <c r="AB42" s="1388">
        <f t="shared" ref="AB42" si="2">SUM(S42,X42)</f>
        <v>0</v>
      </c>
      <c r="AC42" s="1388">
        <f>SUM(T42,Y42)</f>
        <v>0</v>
      </c>
    </row>
    <row r="43" spans="1:29" ht="30" customHeight="1" thickTop="1" thickBot="1" x14ac:dyDescent="0.2">
      <c r="A43" s="485"/>
      <c r="B43" s="581"/>
      <c r="C43" s="582"/>
      <c r="D43" s="583"/>
      <c r="E43" s="584" t="s">
        <v>30</v>
      </c>
      <c r="F43" s="412"/>
      <c r="G43" s="585"/>
      <c r="H43" s="586"/>
      <c r="I43" s="587"/>
      <c r="J43" s="587">
        <f>SUM(J17,J29,J41)</f>
        <v>0</v>
      </c>
      <c r="K43" s="588"/>
      <c r="L43" s="588">
        <f>SUM(L17,L29,L41)</f>
        <v>0</v>
      </c>
      <c r="M43" s="589"/>
      <c r="N43" s="590">
        <f>SUM(N17,N29,N41)</f>
        <v>0</v>
      </c>
      <c r="O43" s="591"/>
    </row>
    <row r="44" spans="1:29" ht="8.25" customHeight="1" thickBot="1" x14ac:dyDescent="0.2">
      <c r="B44" s="592"/>
      <c r="C44" s="593"/>
      <c r="D44" s="593"/>
      <c r="E44" s="593"/>
      <c r="F44" s="592"/>
      <c r="G44" s="594"/>
      <c r="H44" s="529"/>
      <c r="I44" s="529"/>
      <c r="J44" s="529"/>
      <c r="K44" s="529"/>
      <c r="L44" s="529"/>
      <c r="M44" s="529"/>
      <c r="N44" s="529"/>
      <c r="O44" s="593"/>
    </row>
    <row r="45" spans="1:29" ht="18.75" customHeight="1" x14ac:dyDescent="0.15">
      <c r="A45" s="485"/>
      <c r="B45" s="595"/>
      <c r="C45" s="596" t="s">
        <v>1697</v>
      </c>
      <c r="D45" s="597"/>
      <c r="E45" s="598"/>
      <c r="F45" s="413"/>
      <c r="G45" s="599"/>
      <c r="H45" s="600"/>
      <c r="I45" s="601"/>
      <c r="J45" s="601"/>
      <c r="K45" s="601"/>
      <c r="L45" s="601"/>
      <c r="M45" s="601"/>
      <c r="N45" s="602"/>
      <c r="O45" s="603"/>
    </row>
    <row r="46" spans="1:29" ht="18.75" customHeight="1" x14ac:dyDescent="0.15">
      <c r="A46" s="485"/>
      <c r="B46" s="604"/>
      <c r="C46" s="3149" t="s">
        <v>33</v>
      </c>
      <c r="D46" s="3150"/>
      <c r="E46" s="3151"/>
      <c r="F46" s="414"/>
      <c r="G46" s="605" t="s">
        <v>20</v>
      </c>
      <c r="H46" s="606"/>
      <c r="I46" s="607"/>
      <c r="J46" s="608">
        <f t="shared" ref="J46:J53" si="3">SUM(J20,J32)</f>
        <v>0</v>
      </c>
      <c r="K46" s="607"/>
      <c r="L46" s="608">
        <f t="shared" ref="L46:L53" si="4">SUM(L20,L32)</f>
        <v>0</v>
      </c>
      <c r="M46" s="607"/>
      <c r="N46" s="609">
        <f t="shared" ref="N46:N53" si="5">SUM(N20,N32)</f>
        <v>0</v>
      </c>
      <c r="O46" s="610"/>
    </row>
    <row r="47" spans="1:29" ht="18.75" customHeight="1" x14ac:dyDescent="0.15">
      <c r="A47" s="485"/>
      <c r="B47" s="604"/>
      <c r="C47" s="3149" t="s">
        <v>32</v>
      </c>
      <c r="D47" s="3150"/>
      <c r="E47" s="3151"/>
      <c r="F47" s="414"/>
      <c r="G47" s="605" t="s">
        <v>20</v>
      </c>
      <c r="H47" s="606"/>
      <c r="I47" s="607"/>
      <c r="J47" s="608">
        <f t="shared" si="3"/>
        <v>0</v>
      </c>
      <c r="K47" s="607"/>
      <c r="L47" s="608">
        <f t="shared" si="4"/>
        <v>0</v>
      </c>
      <c r="M47" s="607"/>
      <c r="N47" s="609">
        <f t="shared" si="5"/>
        <v>0</v>
      </c>
      <c r="O47" s="610"/>
    </row>
    <row r="48" spans="1:29" ht="18.75" customHeight="1" x14ac:dyDescent="0.15">
      <c r="A48" s="485"/>
      <c r="B48" s="604"/>
      <c r="C48" s="3149" t="s">
        <v>34</v>
      </c>
      <c r="D48" s="3150"/>
      <c r="E48" s="3151"/>
      <c r="F48" s="414"/>
      <c r="G48" s="605" t="s">
        <v>20</v>
      </c>
      <c r="H48" s="606"/>
      <c r="I48" s="607"/>
      <c r="J48" s="608">
        <f t="shared" si="3"/>
        <v>0</v>
      </c>
      <c r="K48" s="607"/>
      <c r="L48" s="608">
        <f t="shared" si="4"/>
        <v>0</v>
      </c>
      <c r="M48" s="607"/>
      <c r="N48" s="609">
        <f t="shared" si="5"/>
        <v>0</v>
      </c>
      <c r="O48" s="610"/>
    </row>
    <row r="49" spans="1:15" ht="18.75" customHeight="1" x14ac:dyDescent="0.15">
      <c r="A49" s="485"/>
      <c r="B49" s="604"/>
      <c r="C49" s="3149" t="s">
        <v>35</v>
      </c>
      <c r="D49" s="3150"/>
      <c r="E49" s="3151"/>
      <c r="F49" s="414"/>
      <c r="G49" s="605" t="s">
        <v>20</v>
      </c>
      <c r="H49" s="606"/>
      <c r="I49" s="607"/>
      <c r="J49" s="608">
        <f t="shared" si="3"/>
        <v>0</v>
      </c>
      <c r="K49" s="607"/>
      <c r="L49" s="608">
        <f t="shared" si="4"/>
        <v>0</v>
      </c>
      <c r="M49" s="607"/>
      <c r="N49" s="609">
        <f t="shared" si="5"/>
        <v>0</v>
      </c>
      <c r="O49" s="610"/>
    </row>
    <row r="50" spans="1:15" ht="18.75" customHeight="1" x14ac:dyDescent="0.15">
      <c r="A50" s="485"/>
      <c r="B50" s="604"/>
      <c r="C50" s="3149" t="s">
        <v>36</v>
      </c>
      <c r="D50" s="3150"/>
      <c r="E50" s="3151"/>
      <c r="F50" s="414"/>
      <c r="G50" s="605" t="s">
        <v>20</v>
      </c>
      <c r="H50" s="606"/>
      <c r="I50" s="607"/>
      <c r="J50" s="608">
        <f t="shared" si="3"/>
        <v>0</v>
      </c>
      <c r="K50" s="607"/>
      <c r="L50" s="608">
        <f t="shared" si="4"/>
        <v>0</v>
      </c>
      <c r="M50" s="607"/>
      <c r="N50" s="609">
        <f t="shared" si="5"/>
        <v>0</v>
      </c>
      <c r="O50" s="610"/>
    </row>
    <row r="51" spans="1:15" ht="18.75" customHeight="1" x14ac:dyDescent="0.15">
      <c r="A51" s="485"/>
      <c r="B51" s="604"/>
      <c r="C51" s="3149" t="s">
        <v>37</v>
      </c>
      <c r="D51" s="3150"/>
      <c r="E51" s="3151"/>
      <c r="F51" s="414"/>
      <c r="G51" s="605" t="s">
        <v>20</v>
      </c>
      <c r="H51" s="606"/>
      <c r="I51" s="607"/>
      <c r="J51" s="608">
        <f t="shared" si="3"/>
        <v>0</v>
      </c>
      <c r="K51" s="607"/>
      <c r="L51" s="608">
        <f t="shared" si="4"/>
        <v>0</v>
      </c>
      <c r="M51" s="607"/>
      <c r="N51" s="609">
        <f t="shared" si="5"/>
        <v>0</v>
      </c>
      <c r="O51" s="610"/>
    </row>
    <row r="52" spans="1:15" ht="18.75" customHeight="1" x14ac:dyDescent="0.15">
      <c r="A52" s="485"/>
      <c r="B52" s="604"/>
      <c r="C52" s="3149" t="s">
        <v>38</v>
      </c>
      <c r="D52" s="3150"/>
      <c r="E52" s="3151"/>
      <c r="F52" s="414"/>
      <c r="G52" s="605" t="s">
        <v>20</v>
      </c>
      <c r="H52" s="606"/>
      <c r="I52" s="607"/>
      <c r="J52" s="608">
        <f t="shared" si="3"/>
        <v>0</v>
      </c>
      <c r="K52" s="607"/>
      <c r="L52" s="608">
        <f t="shared" si="4"/>
        <v>0</v>
      </c>
      <c r="M52" s="607"/>
      <c r="N52" s="609">
        <f t="shared" si="5"/>
        <v>0</v>
      </c>
      <c r="O52" s="610"/>
    </row>
    <row r="53" spans="1:15" ht="18.75" customHeight="1" x14ac:dyDescent="0.15">
      <c r="A53" s="485"/>
      <c r="B53" s="604"/>
      <c r="C53" s="3149" t="s">
        <v>39</v>
      </c>
      <c r="D53" s="3150"/>
      <c r="E53" s="3151"/>
      <c r="F53" s="414"/>
      <c r="G53" s="605" t="s">
        <v>20</v>
      </c>
      <c r="H53" s="606"/>
      <c r="I53" s="607"/>
      <c r="J53" s="608">
        <f t="shared" si="3"/>
        <v>0</v>
      </c>
      <c r="K53" s="607"/>
      <c r="L53" s="608">
        <f t="shared" si="4"/>
        <v>0</v>
      </c>
      <c r="M53" s="607"/>
      <c r="N53" s="609">
        <f t="shared" si="5"/>
        <v>0</v>
      </c>
      <c r="O53" s="610"/>
    </row>
    <row r="54" spans="1:15" ht="18.75" customHeight="1" thickBot="1" x14ac:dyDescent="0.2">
      <c r="A54" s="485"/>
      <c r="B54" s="611"/>
      <c r="C54" s="1366"/>
      <c r="D54" s="612"/>
      <c r="E54" s="613"/>
      <c r="F54" s="415"/>
      <c r="G54" s="614"/>
      <c r="H54" s="615"/>
      <c r="I54" s="608"/>
      <c r="J54" s="616"/>
      <c r="K54" s="616"/>
      <c r="L54" s="616"/>
      <c r="M54" s="616"/>
      <c r="N54" s="617"/>
      <c r="O54" s="610"/>
    </row>
    <row r="55" spans="1:15" ht="30" customHeight="1" thickTop="1" thickBot="1" x14ac:dyDescent="0.2">
      <c r="A55" s="485"/>
      <c r="B55" s="618"/>
      <c r="C55" s="619"/>
      <c r="D55" s="620" t="s">
        <v>31</v>
      </c>
      <c r="E55" s="621" t="s">
        <v>12</v>
      </c>
      <c r="F55" s="416"/>
      <c r="G55" s="622"/>
      <c r="H55" s="623"/>
      <c r="I55" s="624"/>
      <c r="J55" s="624">
        <f>SUM(J46:J54)</f>
        <v>0</v>
      </c>
      <c r="K55" s="624"/>
      <c r="L55" s="624">
        <f>SUM(L46:L54)</f>
        <v>0</v>
      </c>
      <c r="M55" s="624"/>
      <c r="N55" s="625">
        <f>SUM(N46:N54)</f>
        <v>0</v>
      </c>
      <c r="O55" s="626"/>
    </row>
    <row r="56" spans="1:15" ht="24.75" customHeight="1" x14ac:dyDescent="0.15">
      <c r="A56" s="485"/>
      <c r="B56" s="3152" t="s">
        <v>341</v>
      </c>
      <c r="C56" s="3153"/>
      <c r="D56" s="3153"/>
      <c r="E56" s="3153"/>
      <c r="F56" s="3153"/>
      <c r="G56" s="3154"/>
      <c r="H56" s="627"/>
      <c r="I56" s="628"/>
      <c r="J56" s="628"/>
      <c r="K56" s="629"/>
      <c r="L56" s="629"/>
      <c r="M56" s="630"/>
      <c r="N56" s="631"/>
      <c r="O56" s="632"/>
    </row>
    <row r="57" spans="1:15" ht="18.75" customHeight="1" x14ac:dyDescent="0.15">
      <c r="A57" s="485"/>
      <c r="B57" s="668"/>
      <c r="C57" s="633" t="s">
        <v>342</v>
      </c>
      <c r="D57" s="666"/>
      <c r="E57" s="566"/>
      <c r="F57" s="417"/>
      <c r="G57" s="567"/>
      <c r="H57" s="568"/>
      <c r="I57" s="540"/>
      <c r="J57" s="540"/>
      <c r="K57" s="542"/>
      <c r="L57" s="542"/>
      <c r="M57" s="571"/>
      <c r="N57" s="544"/>
      <c r="O57" s="545"/>
    </row>
    <row r="58" spans="1:15" ht="18.75" customHeight="1" x14ac:dyDescent="0.15">
      <c r="A58" s="485"/>
      <c r="B58" s="536" t="s">
        <v>592</v>
      </c>
      <c r="C58" s="663"/>
      <c r="D58" s="664"/>
      <c r="E58" s="665"/>
      <c r="F58" s="410"/>
      <c r="G58" s="537"/>
      <c r="H58" s="538"/>
      <c r="I58" s="539"/>
      <c r="J58" s="540">
        <f>ROUNDDOWN(H58*I58,0)</f>
        <v>0</v>
      </c>
      <c r="K58" s="541"/>
      <c r="L58" s="542">
        <f>ROUNDDOWN(H58*K58,0)</f>
        <v>0</v>
      </c>
      <c r="M58" s="571" t="str">
        <f>IF(I58-K58=0,"",I58-K58)</f>
        <v/>
      </c>
      <c r="N58" s="544">
        <f>J58-L58</f>
        <v>0</v>
      </c>
      <c r="O58" s="545"/>
    </row>
    <row r="59" spans="1:15" ht="18.75" customHeight="1" x14ac:dyDescent="0.15">
      <c r="A59" s="485"/>
      <c r="B59" s="536"/>
      <c r="C59" s="663"/>
      <c r="D59" s="664"/>
      <c r="E59" s="665"/>
      <c r="F59" s="410"/>
      <c r="G59" s="537"/>
      <c r="H59" s="538"/>
      <c r="I59" s="539"/>
      <c r="J59" s="540">
        <f t="shared" ref="J59:J61" si="6">ROUNDDOWN(H59*I59,0)</f>
        <v>0</v>
      </c>
      <c r="K59" s="541"/>
      <c r="L59" s="542">
        <f t="shared" ref="L59:L61" si="7">ROUNDDOWN(H59*K59,0)</f>
        <v>0</v>
      </c>
      <c r="M59" s="571" t="str">
        <f t="shared" ref="M59:M61" si="8">IF(I59-K59=0,"",I59-K59)</f>
        <v/>
      </c>
      <c r="N59" s="544">
        <f t="shared" ref="N59" si="9">J59-L59</f>
        <v>0</v>
      </c>
      <c r="O59" s="545"/>
    </row>
    <row r="60" spans="1:15" ht="18.75" customHeight="1" x14ac:dyDescent="0.15">
      <c r="A60" s="485"/>
      <c r="B60" s="536"/>
      <c r="C60" s="663"/>
      <c r="D60" s="664"/>
      <c r="E60" s="665"/>
      <c r="F60" s="410"/>
      <c r="G60" s="537"/>
      <c r="H60" s="538"/>
      <c r="I60" s="539"/>
      <c r="J60" s="540">
        <f t="shared" si="6"/>
        <v>0</v>
      </c>
      <c r="K60" s="541"/>
      <c r="L60" s="542">
        <f t="shared" si="7"/>
        <v>0</v>
      </c>
      <c r="M60" s="571" t="str">
        <f t="shared" si="8"/>
        <v/>
      </c>
      <c r="N60" s="544">
        <f>J60-L60</f>
        <v>0</v>
      </c>
      <c r="O60" s="545"/>
    </row>
    <row r="61" spans="1:15" ht="18.75" customHeight="1" x14ac:dyDescent="0.15">
      <c r="A61" s="485"/>
      <c r="B61" s="536"/>
      <c r="C61" s="663"/>
      <c r="D61" s="664"/>
      <c r="E61" s="665"/>
      <c r="F61" s="410"/>
      <c r="G61" s="537"/>
      <c r="H61" s="538"/>
      <c r="I61" s="539"/>
      <c r="J61" s="540">
        <f t="shared" si="6"/>
        <v>0</v>
      </c>
      <c r="K61" s="541"/>
      <c r="L61" s="542">
        <f t="shared" si="7"/>
        <v>0</v>
      </c>
      <c r="M61" s="571" t="str">
        <f t="shared" si="8"/>
        <v/>
      </c>
      <c r="N61" s="544">
        <f>J61-L61</f>
        <v>0</v>
      </c>
      <c r="O61" s="545"/>
    </row>
    <row r="62" spans="1:15" ht="18.75" customHeight="1" thickBot="1" x14ac:dyDescent="0.2">
      <c r="A62" s="485"/>
      <c r="B62" s="669"/>
      <c r="C62" s="634"/>
      <c r="D62" s="635" t="s">
        <v>824</v>
      </c>
      <c r="E62" s="636" t="s">
        <v>825</v>
      </c>
      <c r="F62" s="418"/>
      <c r="G62" s="637"/>
      <c r="H62" s="638"/>
      <c r="I62" s="639"/>
      <c r="J62" s="640">
        <f>SUM(J58:J61)</f>
        <v>0</v>
      </c>
      <c r="K62" s="641"/>
      <c r="L62" s="642">
        <f>SUM(L58:L61)</f>
        <v>0</v>
      </c>
      <c r="M62" s="643"/>
      <c r="N62" s="644">
        <f>SUM(N58:N61)</f>
        <v>0</v>
      </c>
      <c r="O62" s="501"/>
    </row>
    <row r="63" spans="1:15" ht="18.75" customHeight="1" x14ac:dyDescent="0.15">
      <c r="A63" s="485"/>
      <c r="B63" s="645"/>
      <c r="C63" s="646"/>
      <c r="D63" s="647"/>
      <c r="E63" s="648"/>
      <c r="F63" s="419"/>
      <c r="G63" s="649"/>
      <c r="H63" s="650"/>
      <c r="I63" s="551"/>
      <c r="J63" s="551"/>
      <c r="K63" s="553"/>
      <c r="L63" s="553"/>
      <c r="M63" s="651"/>
      <c r="N63" s="555"/>
      <c r="O63" s="556"/>
    </row>
    <row r="64" spans="1:15" ht="18.75" customHeight="1" x14ac:dyDescent="0.15">
      <c r="A64" s="485"/>
      <c r="B64" s="668"/>
      <c r="C64" s="633" t="s">
        <v>826</v>
      </c>
      <c r="D64" s="575"/>
      <c r="E64" s="3155"/>
      <c r="F64" s="3155"/>
      <c r="G64" s="3156"/>
      <c r="H64" s="568"/>
      <c r="I64" s="540"/>
      <c r="J64" s="540"/>
      <c r="K64" s="542"/>
      <c r="L64" s="542"/>
      <c r="M64" s="571"/>
      <c r="N64" s="544"/>
      <c r="O64" s="545"/>
    </row>
    <row r="65" spans="1:15" ht="18.75" customHeight="1" x14ac:dyDescent="0.15">
      <c r="A65" s="485"/>
      <c r="B65" s="536"/>
      <c r="C65" s="3140" t="s">
        <v>827</v>
      </c>
      <c r="D65" s="3141"/>
      <c r="E65" s="3142"/>
      <c r="F65" s="410"/>
      <c r="G65" s="537"/>
      <c r="H65" s="538"/>
      <c r="I65" s="540"/>
      <c r="J65" s="540"/>
      <c r="K65" s="541"/>
      <c r="L65" s="542"/>
      <c r="M65" s="571"/>
      <c r="N65" s="544"/>
      <c r="O65" s="545"/>
    </row>
    <row r="66" spans="1:15" ht="18.75" customHeight="1" x14ac:dyDescent="0.15">
      <c r="A66" s="485"/>
      <c r="B66" s="536"/>
      <c r="C66" s="3143" t="s">
        <v>858</v>
      </c>
      <c r="D66" s="3144"/>
      <c r="E66" s="3145"/>
      <c r="F66" s="410"/>
      <c r="G66" s="537"/>
      <c r="H66" s="538"/>
      <c r="I66" s="539"/>
      <c r="J66" s="540"/>
      <c r="K66" s="541"/>
      <c r="L66" s="542"/>
      <c r="M66" s="571" t="str">
        <f t="shared" ref="M66:M110" si="10">IF(I66-K66=0,"",I66-K66)</f>
        <v/>
      </c>
      <c r="N66" s="544"/>
      <c r="O66" s="545"/>
    </row>
    <row r="67" spans="1:15" ht="18.75" customHeight="1" x14ac:dyDescent="0.15">
      <c r="A67" s="485"/>
      <c r="B67" s="536" t="s">
        <v>839</v>
      </c>
      <c r="C67" s="667"/>
      <c r="D67" s="652"/>
      <c r="E67" s="653"/>
      <c r="F67" s="410"/>
      <c r="G67" s="537"/>
      <c r="H67" s="538"/>
      <c r="I67" s="539"/>
      <c r="J67" s="540">
        <f t="shared" ref="J67:J86" si="11">ROUNDDOWN(H67*I67,0)</f>
        <v>0</v>
      </c>
      <c r="K67" s="541"/>
      <c r="L67" s="542">
        <f t="shared" ref="L67:L86" si="12">ROUNDDOWN(H67*K67,0)</f>
        <v>0</v>
      </c>
      <c r="M67" s="571" t="str">
        <f t="shared" si="10"/>
        <v/>
      </c>
      <c r="N67" s="544">
        <f>J67-L67</f>
        <v>0</v>
      </c>
      <c r="O67" s="545"/>
    </row>
    <row r="68" spans="1:15" ht="18.75" customHeight="1" x14ac:dyDescent="0.15">
      <c r="A68" s="485"/>
      <c r="B68" s="536" t="s">
        <v>840</v>
      </c>
      <c r="C68" s="667"/>
      <c r="D68" s="652"/>
      <c r="E68" s="653"/>
      <c r="F68" s="410"/>
      <c r="G68" s="537"/>
      <c r="H68" s="538"/>
      <c r="I68" s="539"/>
      <c r="J68" s="540">
        <f t="shared" si="11"/>
        <v>0</v>
      </c>
      <c r="K68" s="541"/>
      <c r="L68" s="542">
        <f t="shared" si="12"/>
        <v>0</v>
      </c>
      <c r="M68" s="571" t="str">
        <f t="shared" si="10"/>
        <v/>
      </c>
      <c r="N68" s="544">
        <f t="shared" ref="N68:N116" si="13">J68-L68</f>
        <v>0</v>
      </c>
      <c r="O68" s="545"/>
    </row>
    <row r="69" spans="1:15" ht="18.75" customHeight="1" x14ac:dyDescent="0.15">
      <c r="A69" s="485"/>
      <c r="B69" s="536"/>
      <c r="C69" s="667"/>
      <c r="D69" s="652"/>
      <c r="E69" s="653"/>
      <c r="F69" s="410"/>
      <c r="G69" s="537"/>
      <c r="H69" s="538"/>
      <c r="I69" s="539"/>
      <c r="J69" s="540">
        <f t="shared" si="11"/>
        <v>0</v>
      </c>
      <c r="K69" s="541"/>
      <c r="L69" s="542">
        <f t="shared" si="12"/>
        <v>0</v>
      </c>
      <c r="M69" s="571" t="str">
        <f t="shared" si="10"/>
        <v/>
      </c>
      <c r="N69" s="544">
        <f t="shared" si="13"/>
        <v>0</v>
      </c>
      <c r="O69" s="545"/>
    </row>
    <row r="70" spans="1:15" ht="18.75" customHeight="1" x14ac:dyDescent="0.15">
      <c r="A70" s="485"/>
      <c r="B70" s="536"/>
      <c r="C70" s="667"/>
      <c r="D70" s="652"/>
      <c r="E70" s="653"/>
      <c r="F70" s="410"/>
      <c r="G70" s="537"/>
      <c r="H70" s="538"/>
      <c r="I70" s="539"/>
      <c r="J70" s="540">
        <f t="shared" si="11"/>
        <v>0</v>
      </c>
      <c r="K70" s="541"/>
      <c r="L70" s="542">
        <f t="shared" si="12"/>
        <v>0</v>
      </c>
      <c r="M70" s="571" t="str">
        <f t="shared" si="10"/>
        <v/>
      </c>
      <c r="N70" s="544">
        <f t="shared" si="13"/>
        <v>0</v>
      </c>
      <c r="O70" s="545"/>
    </row>
    <row r="71" spans="1:15" ht="18.75" customHeight="1" x14ac:dyDescent="0.15">
      <c r="A71" s="485"/>
      <c r="B71" s="536"/>
      <c r="C71" s="667"/>
      <c r="D71" s="652"/>
      <c r="E71" s="653"/>
      <c r="F71" s="410"/>
      <c r="G71" s="537"/>
      <c r="H71" s="538"/>
      <c r="I71" s="539"/>
      <c r="J71" s="540">
        <f t="shared" si="11"/>
        <v>0</v>
      </c>
      <c r="K71" s="541"/>
      <c r="L71" s="542">
        <f t="shared" si="12"/>
        <v>0</v>
      </c>
      <c r="M71" s="571"/>
      <c r="N71" s="544">
        <f t="shared" si="13"/>
        <v>0</v>
      </c>
      <c r="O71" s="545"/>
    </row>
    <row r="72" spans="1:15" ht="18.75" customHeight="1" x14ac:dyDescent="0.15">
      <c r="A72" s="485"/>
      <c r="B72" s="536"/>
      <c r="C72" s="667"/>
      <c r="D72" s="652"/>
      <c r="E72" s="653"/>
      <c r="F72" s="410"/>
      <c r="G72" s="537"/>
      <c r="H72" s="538"/>
      <c r="I72" s="539"/>
      <c r="J72" s="540">
        <f t="shared" si="11"/>
        <v>0</v>
      </c>
      <c r="K72" s="541"/>
      <c r="L72" s="542">
        <f t="shared" si="12"/>
        <v>0</v>
      </c>
      <c r="M72" s="571"/>
      <c r="N72" s="544">
        <f t="shared" si="13"/>
        <v>0</v>
      </c>
      <c r="O72" s="545"/>
    </row>
    <row r="73" spans="1:15" ht="18.75" customHeight="1" x14ac:dyDescent="0.15">
      <c r="A73" s="485"/>
      <c r="B73" s="536"/>
      <c r="C73" s="667"/>
      <c r="D73" s="652"/>
      <c r="E73" s="653"/>
      <c r="F73" s="410"/>
      <c r="G73" s="537"/>
      <c r="H73" s="538"/>
      <c r="I73" s="539"/>
      <c r="J73" s="540">
        <f t="shared" si="11"/>
        <v>0</v>
      </c>
      <c r="K73" s="541"/>
      <c r="L73" s="542">
        <f t="shared" si="12"/>
        <v>0</v>
      </c>
      <c r="M73" s="571" t="str">
        <f t="shared" si="10"/>
        <v/>
      </c>
      <c r="N73" s="544">
        <f t="shared" si="13"/>
        <v>0</v>
      </c>
      <c r="O73" s="545"/>
    </row>
    <row r="74" spans="1:15" ht="18.75" customHeight="1" x14ac:dyDescent="0.15">
      <c r="A74" s="485"/>
      <c r="B74" s="536"/>
      <c r="C74" s="667"/>
      <c r="D74" s="652"/>
      <c r="E74" s="653"/>
      <c r="F74" s="410"/>
      <c r="G74" s="537"/>
      <c r="H74" s="538"/>
      <c r="I74" s="539"/>
      <c r="J74" s="540">
        <f t="shared" si="11"/>
        <v>0</v>
      </c>
      <c r="K74" s="541"/>
      <c r="L74" s="542">
        <f t="shared" si="12"/>
        <v>0</v>
      </c>
      <c r="M74" s="571" t="str">
        <f t="shared" si="10"/>
        <v/>
      </c>
      <c r="N74" s="544">
        <f t="shared" si="13"/>
        <v>0</v>
      </c>
      <c r="O74" s="545"/>
    </row>
    <row r="75" spans="1:15" ht="18.75" customHeight="1" x14ac:dyDescent="0.15">
      <c r="A75" s="485"/>
      <c r="B75" s="536"/>
      <c r="C75" s="667"/>
      <c r="D75" s="652"/>
      <c r="E75" s="653"/>
      <c r="F75" s="410"/>
      <c r="G75" s="537"/>
      <c r="H75" s="538"/>
      <c r="I75" s="539"/>
      <c r="J75" s="540">
        <f t="shared" si="11"/>
        <v>0</v>
      </c>
      <c r="K75" s="541"/>
      <c r="L75" s="542">
        <f t="shared" si="12"/>
        <v>0</v>
      </c>
      <c r="M75" s="571" t="str">
        <f t="shared" si="10"/>
        <v/>
      </c>
      <c r="N75" s="544">
        <f t="shared" si="13"/>
        <v>0</v>
      </c>
      <c r="O75" s="545"/>
    </row>
    <row r="76" spans="1:15" ht="18.75" customHeight="1" x14ac:dyDescent="0.15">
      <c r="A76" s="485"/>
      <c r="B76" s="536"/>
      <c r="C76" s="667"/>
      <c r="D76" s="652"/>
      <c r="E76" s="653"/>
      <c r="F76" s="410"/>
      <c r="G76" s="537"/>
      <c r="H76" s="538"/>
      <c r="I76" s="539"/>
      <c r="J76" s="540">
        <f t="shared" si="11"/>
        <v>0</v>
      </c>
      <c r="K76" s="541"/>
      <c r="L76" s="542">
        <f t="shared" si="12"/>
        <v>0</v>
      </c>
      <c r="M76" s="571" t="str">
        <f t="shared" si="10"/>
        <v/>
      </c>
      <c r="N76" s="544">
        <f t="shared" si="13"/>
        <v>0</v>
      </c>
      <c r="O76" s="545"/>
    </row>
    <row r="77" spans="1:15" ht="18.75" customHeight="1" x14ac:dyDescent="0.15">
      <c r="A77" s="485"/>
      <c r="B77" s="536"/>
      <c r="C77" s="667"/>
      <c r="D77" s="652"/>
      <c r="E77" s="653"/>
      <c r="F77" s="410"/>
      <c r="G77" s="537"/>
      <c r="H77" s="538"/>
      <c r="I77" s="539"/>
      <c r="J77" s="540">
        <f t="shared" si="11"/>
        <v>0</v>
      </c>
      <c r="K77" s="541"/>
      <c r="L77" s="542">
        <f t="shared" si="12"/>
        <v>0</v>
      </c>
      <c r="M77" s="571" t="str">
        <f t="shared" si="10"/>
        <v/>
      </c>
      <c r="N77" s="544">
        <f>J77-L77</f>
        <v>0</v>
      </c>
      <c r="O77" s="545"/>
    </row>
    <row r="78" spans="1:15" ht="18.75" customHeight="1" x14ac:dyDescent="0.15">
      <c r="A78" s="485"/>
      <c r="B78" s="536"/>
      <c r="C78" s="667"/>
      <c r="D78" s="652"/>
      <c r="E78" s="653"/>
      <c r="F78" s="410"/>
      <c r="G78" s="537"/>
      <c r="H78" s="538"/>
      <c r="I78" s="539"/>
      <c r="J78" s="540">
        <f t="shared" si="11"/>
        <v>0</v>
      </c>
      <c r="K78" s="541"/>
      <c r="L78" s="542">
        <f t="shared" si="12"/>
        <v>0</v>
      </c>
      <c r="M78" s="571" t="str">
        <f t="shared" si="10"/>
        <v/>
      </c>
      <c r="N78" s="544">
        <f t="shared" ref="N78" si="14">J78-L78</f>
        <v>0</v>
      </c>
      <c r="O78" s="545"/>
    </row>
    <row r="79" spans="1:15" ht="18.75" customHeight="1" x14ac:dyDescent="0.15">
      <c r="A79" s="485"/>
      <c r="B79" s="536"/>
      <c r="C79" s="667"/>
      <c r="D79" s="652"/>
      <c r="E79" s="653"/>
      <c r="F79" s="410"/>
      <c r="G79" s="537"/>
      <c r="H79" s="538"/>
      <c r="I79" s="539"/>
      <c r="J79" s="540">
        <f t="shared" si="11"/>
        <v>0</v>
      </c>
      <c r="K79" s="541"/>
      <c r="L79" s="542">
        <f t="shared" si="12"/>
        <v>0</v>
      </c>
      <c r="M79" s="571" t="str">
        <f t="shared" si="10"/>
        <v/>
      </c>
      <c r="N79" s="544">
        <f t="shared" si="13"/>
        <v>0</v>
      </c>
      <c r="O79" s="545"/>
    </row>
    <row r="80" spans="1:15" ht="18.75" customHeight="1" x14ac:dyDescent="0.15">
      <c r="A80" s="485"/>
      <c r="B80" s="536"/>
      <c r="C80" s="667"/>
      <c r="D80" s="652"/>
      <c r="E80" s="653"/>
      <c r="F80" s="410"/>
      <c r="G80" s="537"/>
      <c r="H80" s="538"/>
      <c r="I80" s="539"/>
      <c r="J80" s="540">
        <f t="shared" si="11"/>
        <v>0</v>
      </c>
      <c r="K80" s="541"/>
      <c r="L80" s="542">
        <f t="shared" si="12"/>
        <v>0</v>
      </c>
      <c r="M80" s="571" t="str">
        <f t="shared" si="10"/>
        <v/>
      </c>
      <c r="N80" s="544">
        <f t="shared" si="13"/>
        <v>0</v>
      </c>
      <c r="O80" s="545"/>
    </row>
    <row r="81" spans="1:15" ht="18.75" customHeight="1" x14ac:dyDescent="0.15">
      <c r="A81" s="485"/>
      <c r="B81" s="536"/>
      <c r="C81" s="667"/>
      <c r="D81" s="652"/>
      <c r="E81" s="653"/>
      <c r="F81" s="410"/>
      <c r="G81" s="537"/>
      <c r="H81" s="538"/>
      <c r="I81" s="539"/>
      <c r="J81" s="540">
        <f t="shared" si="11"/>
        <v>0</v>
      </c>
      <c r="K81" s="541"/>
      <c r="L81" s="542">
        <f t="shared" si="12"/>
        <v>0</v>
      </c>
      <c r="M81" s="571" t="str">
        <f t="shared" si="10"/>
        <v/>
      </c>
      <c r="N81" s="544">
        <f t="shared" si="13"/>
        <v>0</v>
      </c>
      <c r="O81" s="545"/>
    </row>
    <row r="82" spans="1:15" ht="18.75" customHeight="1" x14ac:dyDescent="0.15">
      <c r="A82" s="485"/>
      <c r="B82" s="536"/>
      <c r="C82" s="667"/>
      <c r="D82" s="652"/>
      <c r="E82" s="653"/>
      <c r="F82" s="410"/>
      <c r="G82" s="537"/>
      <c r="H82" s="538"/>
      <c r="I82" s="539"/>
      <c r="J82" s="540">
        <f t="shared" si="11"/>
        <v>0</v>
      </c>
      <c r="K82" s="541"/>
      <c r="L82" s="542">
        <f t="shared" si="12"/>
        <v>0</v>
      </c>
      <c r="M82" s="571" t="str">
        <f t="shared" si="10"/>
        <v/>
      </c>
      <c r="N82" s="544">
        <f>J82-L82</f>
        <v>0</v>
      </c>
      <c r="O82" s="545"/>
    </row>
    <row r="83" spans="1:15" ht="18.75" customHeight="1" x14ac:dyDescent="0.15">
      <c r="A83" s="485"/>
      <c r="B83" s="536"/>
      <c r="C83" s="667"/>
      <c r="D83" s="652"/>
      <c r="E83" s="653"/>
      <c r="F83" s="410"/>
      <c r="G83" s="537"/>
      <c r="H83" s="538"/>
      <c r="I83" s="539"/>
      <c r="J83" s="540">
        <f t="shared" si="11"/>
        <v>0</v>
      </c>
      <c r="K83" s="541"/>
      <c r="L83" s="542">
        <f t="shared" si="12"/>
        <v>0</v>
      </c>
      <c r="M83" s="571" t="str">
        <f t="shared" si="10"/>
        <v/>
      </c>
      <c r="N83" s="544">
        <f t="shared" si="13"/>
        <v>0</v>
      </c>
      <c r="O83" s="545"/>
    </row>
    <row r="84" spans="1:15" ht="18.75" customHeight="1" x14ac:dyDescent="0.15">
      <c r="A84" s="485"/>
      <c r="B84" s="536"/>
      <c r="C84" s="667"/>
      <c r="D84" s="652"/>
      <c r="E84" s="653"/>
      <c r="F84" s="410"/>
      <c r="G84" s="537"/>
      <c r="H84" s="538"/>
      <c r="I84" s="539"/>
      <c r="J84" s="540">
        <f t="shared" si="11"/>
        <v>0</v>
      </c>
      <c r="K84" s="541"/>
      <c r="L84" s="542">
        <f t="shared" si="12"/>
        <v>0</v>
      </c>
      <c r="M84" s="571" t="str">
        <f t="shared" si="10"/>
        <v/>
      </c>
      <c r="N84" s="544">
        <f t="shared" si="13"/>
        <v>0</v>
      </c>
      <c r="O84" s="545"/>
    </row>
    <row r="85" spans="1:15" ht="18.75" customHeight="1" x14ac:dyDescent="0.15">
      <c r="A85" s="485"/>
      <c r="B85" s="536"/>
      <c r="C85" s="667"/>
      <c r="D85" s="652"/>
      <c r="E85" s="653"/>
      <c r="F85" s="410"/>
      <c r="G85" s="537"/>
      <c r="H85" s="538"/>
      <c r="I85" s="539"/>
      <c r="J85" s="540">
        <f t="shared" si="11"/>
        <v>0</v>
      </c>
      <c r="K85" s="541"/>
      <c r="L85" s="542">
        <f t="shared" si="12"/>
        <v>0</v>
      </c>
      <c r="M85" s="571" t="str">
        <f t="shared" si="10"/>
        <v/>
      </c>
      <c r="N85" s="544">
        <f t="shared" si="13"/>
        <v>0</v>
      </c>
      <c r="O85" s="545"/>
    </row>
    <row r="86" spans="1:15" ht="18.75" customHeight="1" thickBot="1" x14ac:dyDescent="0.2">
      <c r="A86" s="485"/>
      <c r="B86" s="655"/>
      <c r="C86" s="443"/>
      <c r="D86" s="444"/>
      <c r="E86" s="445"/>
      <c r="F86" s="446"/>
      <c r="G86" s="447"/>
      <c r="H86" s="448"/>
      <c r="I86" s="449"/>
      <c r="J86" s="639">
        <f t="shared" si="11"/>
        <v>0</v>
      </c>
      <c r="K86" s="450"/>
      <c r="L86" s="641">
        <f t="shared" si="12"/>
        <v>0</v>
      </c>
      <c r="M86" s="643" t="str">
        <f t="shared" si="10"/>
        <v/>
      </c>
      <c r="N86" s="451">
        <f t="shared" si="13"/>
        <v>0</v>
      </c>
      <c r="O86" s="501"/>
    </row>
    <row r="87" spans="1:15" ht="18.75" customHeight="1" x14ac:dyDescent="0.15">
      <c r="A87" s="485"/>
      <c r="B87" s="546"/>
      <c r="C87" s="442" t="s">
        <v>860</v>
      </c>
      <c r="D87" s="425" t="s">
        <v>909</v>
      </c>
      <c r="E87" s="426" t="s">
        <v>828</v>
      </c>
      <c r="F87" s="427"/>
      <c r="G87" s="649"/>
      <c r="H87" s="650"/>
      <c r="I87" s="551"/>
      <c r="J87" s="428">
        <f>SUMIFS(J67:J86,B67:B86,"設備")</f>
        <v>0</v>
      </c>
      <c r="K87" s="553"/>
      <c r="L87" s="429">
        <f>SUMIFS(L67:L86,B67:B86,"設備")</f>
        <v>0</v>
      </c>
      <c r="M87" s="651"/>
      <c r="N87" s="430">
        <f>J87-L87</f>
        <v>0</v>
      </c>
      <c r="O87" s="556"/>
    </row>
    <row r="88" spans="1:15" ht="18.75" customHeight="1" x14ac:dyDescent="0.15">
      <c r="A88" s="485"/>
      <c r="B88" s="536"/>
      <c r="C88" s="437" t="s">
        <v>860</v>
      </c>
      <c r="D88" s="654" t="s">
        <v>911</v>
      </c>
      <c r="E88" s="576" t="s">
        <v>828</v>
      </c>
      <c r="F88" s="409"/>
      <c r="G88" s="567"/>
      <c r="H88" s="568"/>
      <c r="I88" s="540"/>
      <c r="J88" s="569">
        <f>SUMIFS(J67:J86,B67:B86,"工事")</f>
        <v>0</v>
      </c>
      <c r="K88" s="542"/>
      <c r="L88" s="570">
        <f>SUMIFS(L67:L86,B67:B86,"工事")</f>
        <v>0</v>
      </c>
      <c r="M88" s="571"/>
      <c r="N88" s="572">
        <f>J88-L88</f>
        <v>0</v>
      </c>
      <c r="O88" s="545"/>
    </row>
    <row r="89" spans="1:15" ht="18.75" customHeight="1" thickBot="1" x14ac:dyDescent="0.2">
      <c r="A89" s="485"/>
      <c r="B89" s="655"/>
      <c r="C89" s="634"/>
      <c r="D89" s="438" t="s">
        <v>860</v>
      </c>
      <c r="E89" s="656" t="s">
        <v>856</v>
      </c>
      <c r="F89" s="436"/>
      <c r="G89" s="637"/>
      <c r="H89" s="638"/>
      <c r="I89" s="639"/>
      <c r="J89" s="640">
        <f>J87+J88</f>
        <v>0</v>
      </c>
      <c r="K89" s="641"/>
      <c r="L89" s="642">
        <f>L87+L88</f>
        <v>0</v>
      </c>
      <c r="M89" s="643"/>
      <c r="N89" s="644">
        <f>J89-L89</f>
        <v>0</v>
      </c>
      <c r="O89" s="501"/>
    </row>
    <row r="90" spans="1:15" ht="18.75" customHeight="1" x14ac:dyDescent="0.15">
      <c r="A90" s="485"/>
      <c r="B90" s="536"/>
      <c r="C90" s="3146" t="s">
        <v>859</v>
      </c>
      <c r="D90" s="3147"/>
      <c r="E90" s="3148"/>
      <c r="F90" s="410"/>
      <c r="G90" s="537"/>
      <c r="H90" s="538"/>
      <c r="I90" s="539"/>
      <c r="J90" s="551"/>
      <c r="K90" s="657"/>
      <c r="L90" s="629"/>
      <c r="M90" s="651" t="str">
        <f t="shared" si="10"/>
        <v/>
      </c>
      <c r="N90" s="555"/>
      <c r="O90" s="545"/>
    </row>
    <row r="91" spans="1:15" ht="18.75" customHeight="1" x14ac:dyDescent="0.15">
      <c r="A91" s="485"/>
      <c r="B91" s="536"/>
      <c r="C91" s="667"/>
      <c r="D91" s="1253"/>
      <c r="E91" s="1250"/>
      <c r="F91" s="410"/>
      <c r="G91" s="537"/>
      <c r="H91" s="538"/>
      <c r="I91" s="539"/>
      <c r="J91" s="540">
        <f t="shared" ref="J91:J110" si="15">ROUNDDOWN(H91*I91,0)</f>
        <v>0</v>
      </c>
      <c r="K91" s="541"/>
      <c r="L91" s="542">
        <f t="shared" ref="L91:L110" si="16">ROUNDDOWN(H91*K91,0)</f>
        <v>0</v>
      </c>
      <c r="M91" s="571" t="str">
        <f t="shared" si="10"/>
        <v/>
      </c>
      <c r="N91" s="544">
        <f t="shared" ref="N91" si="17">J91-L91</f>
        <v>0</v>
      </c>
      <c r="O91" s="545"/>
    </row>
    <row r="92" spans="1:15" ht="18.75" customHeight="1" x14ac:dyDescent="0.15">
      <c r="A92" s="485"/>
      <c r="B92" s="536"/>
      <c r="C92" s="667"/>
      <c r="D92" s="652"/>
      <c r="E92" s="653"/>
      <c r="F92" s="410"/>
      <c r="G92" s="537"/>
      <c r="H92" s="538"/>
      <c r="I92" s="539"/>
      <c r="J92" s="540">
        <f t="shared" si="15"/>
        <v>0</v>
      </c>
      <c r="K92" s="541"/>
      <c r="L92" s="542">
        <f t="shared" si="16"/>
        <v>0</v>
      </c>
      <c r="M92" s="571" t="str">
        <f t="shared" si="10"/>
        <v/>
      </c>
      <c r="N92" s="544">
        <f>J92-L92</f>
        <v>0</v>
      </c>
      <c r="O92" s="545"/>
    </row>
    <row r="93" spans="1:15" ht="18.75" customHeight="1" x14ac:dyDescent="0.15">
      <c r="A93" s="485"/>
      <c r="B93" s="536"/>
      <c r="C93" s="667"/>
      <c r="D93" s="652"/>
      <c r="E93" s="653"/>
      <c r="F93" s="410"/>
      <c r="G93" s="537"/>
      <c r="H93" s="538"/>
      <c r="I93" s="539"/>
      <c r="J93" s="540">
        <f t="shared" si="15"/>
        <v>0</v>
      </c>
      <c r="K93" s="541"/>
      <c r="L93" s="542">
        <f t="shared" si="16"/>
        <v>0</v>
      </c>
      <c r="M93" s="571" t="str">
        <f t="shared" si="10"/>
        <v/>
      </c>
      <c r="N93" s="544">
        <f t="shared" si="13"/>
        <v>0</v>
      </c>
      <c r="O93" s="545"/>
    </row>
    <row r="94" spans="1:15" ht="18.75" customHeight="1" x14ac:dyDescent="0.15">
      <c r="A94" s="485"/>
      <c r="B94" s="536"/>
      <c r="C94" s="667"/>
      <c r="D94" s="652"/>
      <c r="E94" s="653"/>
      <c r="F94" s="410"/>
      <c r="G94" s="537"/>
      <c r="H94" s="538"/>
      <c r="I94" s="539"/>
      <c r="J94" s="540">
        <f t="shared" si="15"/>
        <v>0</v>
      </c>
      <c r="K94" s="541"/>
      <c r="L94" s="542">
        <f t="shared" si="16"/>
        <v>0</v>
      </c>
      <c r="M94" s="571" t="str">
        <f t="shared" si="10"/>
        <v/>
      </c>
      <c r="N94" s="544">
        <f t="shared" si="13"/>
        <v>0</v>
      </c>
      <c r="O94" s="545"/>
    </row>
    <row r="95" spans="1:15" ht="18.75" customHeight="1" x14ac:dyDescent="0.15">
      <c r="A95" s="485"/>
      <c r="B95" s="536"/>
      <c r="C95" s="667"/>
      <c r="D95" s="652"/>
      <c r="E95" s="653"/>
      <c r="F95" s="410"/>
      <c r="G95" s="537"/>
      <c r="H95" s="538"/>
      <c r="I95" s="539"/>
      <c r="J95" s="540">
        <f t="shared" si="15"/>
        <v>0</v>
      </c>
      <c r="K95" s="541"/>
      <c r="L95" s="542">
        <f t="shared" si="16"/>
        <v>0</v>
      </c>
      <c r="M95" s="571" t="str">
        <f t="shared" si="10"/>
        <v/>
      </c>
      <c r="N95" s="544">
        <f t="shared" si="13"/>
        <v>0</v>
      </c>
      <c r="O95" s="545"/>
    </row>
    <row r="96" spans="1:15" ht="18.75" customHeight="1" x14ac:dyDescent="0.15">
      <c r="A96" s="485"/>
      <c r="B96" s="536"/>
      <c r="C96" s="667"/>
      <c r="D96" s="652"/>
      <c r="E96" s="653"/>
      <c r="F96" s="410"/>
      <c r="G96" s="537"/>
      <c r="H96" s="538"/>
      <c r="I96" s="539"/>
      <c r="J96" s="540">
        <f t="shared" si="15"/>
        <v>0</v>
      </c>
      <c r="K96" s="541"/>
      <c r="L96" s="542">
        <f t="shared" si="16"/>
        <v>0</v>
      </c>
      <c r="M96" s="571" t="str">
        <f t="shared" si="10"/>
        <v/>
      </c>
      <c r="N96" s="544">
        <f t="shared" si="13"/>
        <v>0</v>
      </c>
      <c r="O96" s="545"/>
    </row>
    <row r="97" spans="1:15" ht="18.75" customHeight="1" x14ac:dyDescent="0.15">
      <c r="A97" s="485"/>
      <c r="B97" s="536"/>
      <c r="C97" s="667"/>
      <c r="D97" s="652"/>
      <c r="E97" s="653"/>
      <c r="F97" s="410"/>
      <c r="G97" s="537"/>
      <c r="H97" s="538"/>
      <c r="I97" s="539"/>
      <c r="J97" s="540">
        <f t="shared" si="15"/>
        <v>0</v>
      </c>
      <c r="K97" s="541"/>
      <c r="L97" s="542">
        <f t="shared" si="16"/>
        <v>0</v>
      </c>
      <c r="M97" s="571" t="str">
        <f t="shared" si="10"/>
        <v/>
      </c>
      <c r="N97" s="544">
        <f t="shared" si="13"/>
        <v>0</v>
      </c>
      <c r="O97" s="545"/>
    </row>
    <row r="98" spans="1:15" ht="18.75" customHeight="1" x14ac:dyDescent="0.15">
      <c r="A98" s="485"/>
      <c r="B98" s="536"/>
      <c r="C98" s="667"/>
      <c r="D98" s="652"/>
      <c r="E98" s="653"/>
      <c r="F98" s="410"/>
      <c r="G98" s="537"/>
      <c r="H98" s="538"/>
      <c r="I98" s="539"/>
      <c r="J98" s="540">
        <f t="shared" si="15"/>
        <v>0</v>
      </c>
      <c r="K98" s="541"/>
      <c r="L98" s="542">
        <f t="shared" si="16"/>
        <v>0</v>
      </c>
      <c r="M98" s="571" t="str">
        <f t="shared" si="10"/>
        <v/>
      </c>
      <c r="N98" s="544">
        <f t="shared" si="13"/>
        <v>0</v>
      </c>
      <c r="O98" s="545"/>
    </row>
    <row r="99" spans="1:15" ht="18.75" customHeight="1" x14ac:dyDescent="0.15">
      <c r="A99" s="485"/>
      <c r="B99" s="536"/>
      <c r="C99" s="667"/>
      <c r="D99" s="652"/>
      <c r="E99" s="653"/>
      <c r="F99" s="410"/>
      <c r="G99" s="537"/>
      <c r="H99" s="538"/>
      <c r="I99" s="539"/>
      <c r="J99" s="540">
        <f t="shared" si="15"/>
        <v>0</v>
      </c>
      <c r="K99" s="541"/>
      <c r="L99" s="542">
        <f t="shared" si="16"/>
        <v>0</v>
      </c>
      <c r="M99" s="571" t="str">
        <f t="shared" si="10"/>
        <v/>
      </c>
      <c r="N99" s="544">
        <f t="shared" si="13"/>
        <v>0</v>
      </c>
      <c r="O99" s="545"/>
    </row>
    <row r="100" spans="1:15" ht="18.75" customHeight="1" x14ac:dyDescent="0.15">
      <c r="A100" s="485"/>
      <c r="B100" s="536"/>
      <c r="C100" s="667"/>
      <c r="D100" s="652"/>
      <c r="E100" s="653"/>
      <c r="F100" s="410"/>
      <c r="G100" s="537"/>
      <c r="H100" s="538"/>
      <c r="I100" s="539"/>
      <c r="J100" s="540">
        <f t="shared" si="15"/>
        <v>0</v>
      </c>
      <c r="K100" s="541"/>
      <c r="L100" s="542">
        <f t="shared" si="16"/>
        <v>0</v>
      </c>
      <c r="M100" s="571" t="str">
        <f t="shared" si="10"/>
        <v/>
      </c>
      <c r="N100" s="544">
        <f t="shared" si="13"/>
        <v>0</v>
      </c>
      <c r="O100" s="545"/>
    </row>
    <row r="101" spans="1:15" ht="18.75" customHeight="1" x14ac:dyDescent="0.15">
      <c r="A101" s="485"/>
      <c r="B101" s="536"/>
      <c r="C101" s="667"/>
      <c r="D101" s="652"/>
      <c r="E101" s="653"/>
      <c r="F101" s="410"/>
      <c r="G101" s="537"/>
      <c r="H101" s="538"/>
      <c r="I101" s="539"/>
      <c r="J101" s="540">
        <f t="shared" si="15"/>
        <v>0</v>
      </c>
      <c r="K101" s="541"/>
      <c r="L101" s="542">
        <f t="shared" si="16"/>
        <v>0</v>
      </c>
      <c r="M101" s="571" t="str">
        <f t="shared" si="10"/>
        <v/>
      </c>
      <c r="N101" s="544">
        <f t="shared" si="13"/>
        <v>0</v>
      </c>
      <c r="O101" s="545"/>
    </row>
    <row r="102" spans="1:15" ht="18.75" customHeight="1" x14ac:dyDescent="0.15">
      <c r="A102" s="485"/>
      <c r="B102" s="536"/>
      <c r="C102" s="667"/>
      <c r="D102" s="652"/>
      <c r="E102" s="653"/>
      <c r="F102" s="410"/>
      <c r="G102" s="537"/>
      <c r="H102" s="538"/>
      <c r="I102" s="539"/>
      <c r="J102" s="540">
        <f t="shared" si="15"/>
        <v>0</v>
      </c>
      <c r="K102" s="541"/>
      <c r="L102" s="542">
        <f t="shared" si="16"/>
        <v>0</v>
      </c>
      <c r="M102" s="571" t="str">
        <f t="shared" si="10"/>
        <v/>
      </c>
      <c r="N102" s="544">
        <f t="shared" si="13"/>
        <v>0</v>
      </c>
      <c r="O102" s="545"/>
    </row>
    <row r="103" spans="1:15" ht="18.75" customHeight="1" x14ac:dyDescent="0.15">
      <c r="A103" s="485"/>
      <c r="B103" s="536"/>
      <c r="C103" s="667"/>
      <c r="D103" s="652"/>
      <c r="E103" s="653"/>
      <c r="F103" s="410"/>
      <c r="G103" s="537"/>
      <c r="H103" s="538"/>
      <c r="I103" s="539"/>
      <c r="J103" s="540">
        <f t="shared" si="15"/>
        <v>0</v>
      </c>
      <c r="K103" s="541"/>
      <c r="L103" s="542">
        <f t="shared" si="16"/>
        <v>0</v>
      </c>
      <c r="M103" s="571" t="str">
        <f t="shared" si="10"/>
        <v/>
      </c>
      <c r="N103" s="544">
        <f>J103-L103</f>
        <v>0</v>
      </c>
      <c r="O103" s="545"/>
    </row>
    <row r="104" spans="1:15" ht="18.75" customHeight="1" x14ac:dyDescent="0.15">
      <c r="A104" s="485"/>
      <c r="B104" s="536"/>
      <c r="C104" s="667"/>
      <c r="D104" s="652"/>
      <c r="E104" s="653"/>
      <c r="F104" s="410"/>
      <c r="G104" s="537"/>
      <c r="H104" s="538"/>
      <c r="I104" s="539"/>
      <c r="J104" s="540">
        <f t="shared" si="15"/>
        <v>0</v>
      </c>
      <c r="K104" s="541"/>
      <c r="L104" s="542">
        <f t="shared" si="16"/>
        <v>0</v>
      </c>
      <c r="M104" s="571" t="str">
        <f t="shared" si="10"/>
        <v/>
      </c>
      <c r="N104" s="544">
        <f t="shared" ref="N104" si="18">J104-L104</f>
        <v>0</v>
      </c>
      <c r="O104" s="545"/>
    </row>
    <row r="105" spans="1:15" ht="18.75" customHeight="1" x14ac:dyDescent="0.15">
      <c r="A105" s="485"/>
      <c r="B105" s="536"/>
      <c r="C105" s="667"/>
      <c r="D105" s="652"/>
      <c r="E105" s="653"/>
      <c r="F105" s="410"/>
      <c r="G105" s="537"/>
      <c r="H105" s="538"/>
      <c r="I105" s="539"/>
      <c r="J105" s="540">
        <f t="shared" si="15"/>
        <v>0</v>
      </c>
      <c r="K105" s="541"/>
      <c r="L105" s="542">
        <f t="shared" si="16"/>
        <v>0</v>
      </c>
      <c r="M105" s="571" t="str">
        <f t="shared" si="10"/>
        <v/>
      </c>
      <c r="N105" s="544">
        <f>J105-L105</f>
        <v>0</v>
      </c>
      <c r="O105" s="545"/>
    </row>
    <row r="106" spans="1:15" ht="18.75" customHeight="1" x14ac:dyDescent="0.15">
      <c r="A106" s="485"/>
      <c r="B106" s="536"/>
      <c r="C106" s="667"/>
      <c r="D106" s="652"/>
      <c r="E106" s="653"/>
      <c r="F106" s="410"/>
      <c r="G106" s="537"/>
      <c r="H106" s="538"/>
      <c r="I106" s="539"/>
      <c r="J106" s="540">
        <f t="shared" si="15"/>
        <v>0</v>
      </c>
      <c r="K106" s="541"/>
      <c r="L106" s="542">
        <f t="shared" si="16"/>
        <v>0</v>
      </c>
      <c r="M106" s="571" t="str">
        <f t="shared" si="10"/>
        <v/>
      </c>
      <c r="N106" s="544">
        <f t="shared" si="13"/>
        <v>0</v>
      </c>
      <c r="O106" s="545"/>
    </row>
    <row r="107" spans="1:15" ht="18.75" customHeight="1" x14ac:dyDescent="0.15">
      <c r="A107" s="485"/>
      <c r="B107" s="536"/>
      <c r="C107" s="667"/>
      <c r="D107" s="652"/>
      <c r="E107" s="653"/>
      <c r="F107" s="410"/>
      <c r="G107" s="537"/>
      <c r="H107" s="538"/>
      <c r="I107" s="539"/>
      <c r="J107" s="540">
        <f t="shared" si="15"/>
        <v>0</v>
      </c>
      <c r="K107" s="541"/>
      <c r="L107" s="542">
        <f t="shared" si="16"/>
        <v>0</v>
      </c>
      <c r="M107" s="571" t="str">
        <f t="shared" si="10"/>
        <v/>
      </c>
      <c r="N107" s="544">
        <f t="shared" si="13"/>
        <v>0</v>
      </c>
      <c r="O107" s="545"/>
    </row>
    <row r="108" spans="1:15" ht="18.75" customHeight="1" x14ac:dyDescent="0.15">
      <c r="A108" s="485"/>
      <c r="B108" s="536"/>
      <c r="C108" s="667"/>
      <c r="D108" s="652"/>
      <c r="E108" s="653"/>
      <c r="F108" s="410"/>
      <c r="G108" s="537"/>
      <c r="H108" s="538"/>
      <c r="I108" s="539"/>
      <c r="J108" s="540">
        <f t="shared" si="15"/>
        <v>0</v>
      </c>
      <c r="K108" s="541"/>
      <c r="L108" s="542">
        <f t="shared" si="16"/>
        <v>0</v>
      </c>
      <c r="M108" s="571" t="str">
        <f t="shared" si="10"/>
        <v/>
      </c>
      <c r="N108" s="544">
        <f t="shared" si="13"/>
        <v>0</v>
      </c>
      <c r="O108" s="545"/>
    </row>
    <row r="109" spans="1:15" ht="18.75" customHeight="1" x14ac:dyDescent="0.15">
      <c r="A109" s="485"/>
      <c r="B109" s="536"/>
      <c r="C109" s="667"/>
      <c r="D109" s="652"/>
      <c r="E109" s="653"/>
      <c r="F109" s="410"/>
      <c r="G109" s="537"/>
      <c r="H109" s="538"/>
      <c r="I109" s="539"/>
      <c r="J109" s="540">
        <f t="shared" si="15"/>
        <v>0</v>
      </c>
      <c r="K109" s="541"/>
      <c r="L109" s="542">
        <f t="shared" si="16"/>
        <v>0</v>
      </c>
      <c r="M109" s="571" t="str">
        <f t="shared" si="10"/>
        <v/>
      </c>
      <c r="N109" s="544">
        <f>J109-L109</f>
        <v>0</v>
      </c>
      <c r="O109" s="545"/>
    </row>
    <row r="110" spans="1:15" ht="18.75" customHeight="1" thickBot="1" x14ac:dyDescent="0.2">
      <c r="A110" s="485"/>
      <c r="B110" s="655"/>
      <c r="C110" s="443"/>
      <c r="D110" s="444"/>
      <c r="E110" s="445"/>
      <c r="F110" s="446"/>
      <c r="G110" s="447"/>
      <c r="H110" s="448"/>
      <c r="I110" s="449"/>
      <c r="J110" s="639">
        <f t="shared" si="15"/>
        <v>0</v>
      </c>
      <c r="K110" s="450"/>
      <c r="L110" s="641">
        <f t="shared" si="16"/>
        <v>0</v>
      </c>
      <c r="M110" s="643" t="str">
        <f t="shared" si="10"/>
        <v/>
      </c>
      <c r="N110" s="451">
        <f t="shared" si="13"/>
        <v>0</v>
      </c>
      <c r="O110" s="501"/>
    </row>
    <row r="111" spans="1:15" ht="18.75" customHeight="1" x14ac:dyDescent="0.15">
      <c r="A111" s="485"/>
      <c r="B111" s="546"/>
      <c r="C111" s="442" t="s">
        <v>857</v>
      </c>
      <c r="D111" s="425" t="s">
        <v>909</v>
      </c>
      <c r="E111" s="426" t="s">
        <v>828</v>
      </c>
      <c r="F111" s="427"/>
      <c r="G111" s="649"/>
      <c r="H111" s="650"/>
      <c r="I111" s="551"/>
      <c r="J111" s="428">
        <f>SUMIFS(J91:J110,B91:B110,"設備")</f>
        <v>0</v>
      </c>
      <c r="K111" s="553"/>
      <c r="L111" s="429">
        <f>SUMIFS(L91:L110,B91:B110,"設備")</f>
        <v>0</v>
      </c>
      <c r="M111" s="651"/>
      <c r="N111" s="430">
        <f t="shared" si="13"/>
        <v>0</v>
      </c>
      <c r="O111" s="556"/>
    </row>
    <row r="112" spans="1:15" ht="18.75" customHeight="1" x14ac:dyDescent="0.15">
      <c r="A112" s="485"/>
      <c r="B112" s="536"/>
      <c r="C112" s="437" t="s">
        <v>857</v>
      </c>
      <c r="D112" s="654" t="s">
        <v>911</v>
      </c>
      <c r="E112" s="576" t="s">
        <v>828</v>
      </c>
      <c r="F112" s="409"/>
      <c r="G112" s="567"/>
      <c r="H112" s="568"/>
      <c r="I112" s="540"/>
      <c r="J112" s="569">
        <f>SUMIFS(J91:J110,B91:B110,"工事")</f>
        <v>0</v>
      </c>
      <c r="K112" s="542"/>
      <c r="L112" s="570">
        <f>SUMIFS(L91:L110,B91:B110,"工事")</f>
        <v>0</v>
      </c>
      <c r="M112" s="571"/>
      <c r="N112" s="572">
        <f t="shared" si="13"/>
        <v>0</v>
      </c>
      <c r="O112" s="545"/>
    </row>
    <row r="113" spans="1:15" ht="18.75" customHeight="1" thickBot="1" x14ac:dyDescent="0.2">
      <c r="A113" s="485"/>
      <c r="B113" s="431"/>
      <c r="C113" s="452"/>
      <c r="D113" s="453" t="s">
        <v>857</v>
      </c>
      <c r="E113" s="454" t="s">
        <v>856</v>
      </c>
      <c r="F113" s="455"/>
      <c r="G113" s="456"/>
      <c r="H113" s="457"/>
      <c r="I113" s="432"/>
      <c r="J113" s="439">
        <f>J111+J112</f>
        <v>0</v>
      </c>
      <c r="K113" s="433"/>
      <c r="L113" s="440">
        <f>L111+L112</f>
        <v>0</v>
      </c>
      <c r="M113" s="434"/>
      <c r="N113" s="441">
        <f t="shared" si="13"/>
        <v>0</v>
      </c>
      <c r="O113" s="435"/>
    </row>
    <row r="114" spans="1:15" ht="18.75" customHeight="1" thickTop="1" x14ac:dyDescent="0.15">
      <c r="A114" s="485"/>
      <c r="B114" s="546"/>
      <c r="C114" s="424" t="s">
        <v>721</v>
      </c>
      <c r="D114" s="425" t="s">
        <v>823</v>
      </c>
      <c r="E114" s="426" t="s">
        <v>825</v>
      </c>
      <c r="F114" s="427"/>
      <c r="G114" s="649"/>
      <c r="H114" s="650"/>
      <c r="I114" s="551"/>
      <c r="J114" s="428">
        <f>SUMIFS(J67:J113,D67:D113,"設備費1")</f>
        <v>0</v>
      </c>
      <c r="K114" s="553"/>
      <c r="L114" s="429">
        <f>SUMIFS(L67:L113,D67:D113,"設備費1")</f>
        <v>0</v>
      </c>
      <c r="M114" s="651"/>
      <c r="N114" s="430">
        <f t="shared" si="13"/>
        <v>0</v>
      </c>
      <c r="O114" s="556"/>
    </row>
    <row r="115" spans="1:15" ht="18.75" customHeight="1" x14ac:dyDescent="0.15">
      <c r="A115" s="485"/>
      <c r="B115" s="536"/>
      <c r="C115" s="574" t="s">
        <v>721</v>
      </c>
      <c r="D115" s="654" t="s">
        <v>829</v>
      </c>
      <c r="E115" s="576" t="s">
        <v>825</v>
      </c>
      <c r="F115" s="409"/>
      <c r="G115" s="567"/>
      <c r="H115" s="568"/>
      <c r="I115" s="540"/>
      <c r="J115" s="569">
        <f>SUMIFS(J67:J113,D67:D113,"工事費1")</f>
        <v>0</v>
      </c>
      <c r="K115" s="542"/>
      <c r="L115" s="570">
        <f>SUMIFS(L67:L113,D67:D113,"工事費1")</f>
        <v>0</v>
      </c>
      <c r="M115" s="571"/>
      <c r="N115" s="572">
        <f t="shared" si="13"/>
        <v>0</v>
      </c>
      <c r="O115" s="545"/>
    </row>
    <row r="116" spans="1:15" ht="18.75" customHeight="1" thickBot="1" x14ac:dyDescent="0.2">
      <c r="A116" s="485"/>
      <c r="B116" s="431"/>
      <c r="C116" s="452"/>
      <c r="D116" s="459" t="s">
        <v>830</v>
      </c>
      <c r="E116" s="454" t="s">
        <v>825</v>
      </c>
      <c r="F116" s="455"/>
      <c r="G116" s="456"/>
      <c r="H116" s="457"/>
      <c r="I116" s="432"/>
      <c r="J116" s="439">
        <f>J114+J115</f>
        <v>0</v>
      </c>
      <c r="K116" s="433"/>
      <c r="L116" s="440">
        <f>L114+L115</f>
        <v>0</v>
      </c>
      <c r="M116" s="434"/>
      <c r="N116" s="441">
        <f t="shared" si="13"/>
        <v>0</v>
      </c>
      <c r="O116" s="435"/>
    </row>
    <row r="117" spans="1:15" ht="18.75" customHeight="1" thickTop="1" x14ac:dyDescent="0.15">
      <c r="A117" s="485"/>
      <c r="B117" s="536"/>
      <c r="C117" s="3140" t="s">
        <v>832</v>
      </c>
      <c r="D117" s="3141"/>
      <c r="E117" s="3142"/>
      <c r="F117" s="410"/>
      <c r="G117" s="537"/>
      <c r="H117" s="538"/>
      <c r="I117" s="540"/>
      <c r="J117" s="540"/>
      <c r="K117" s="541"/>
      <c r="L117" s="542"/>
      <c r="M117" s="571"/>
      <c r="N117" s="544"/>
      <c r="O117" s="545"/>
    </row>
    <row r="118" spans="1:15" ht="18.75" customHeight="1" x14ac:dyDescent="0.15">
      <c r="A118" s="485"/>
      <c r="B118" s="536"/>
      <c r="C118" s="3143" t="s">
        <v>867</v>
      </c>
      <c r="D118" s="3144"/>
      <c r="E118" s="3145"/>
      <c r="F118" s="410"/>
      <c r="G118" s="537"/>
      <c r="H118" s="538"/>
      <c r="I118" s="539"/>
      <c r="J118" s="540"/>
      <c r="K118" s="541"/>
      <c r="L118" s="542"/>
      <c r="M118" s="571" t="str">
        <f t="shared" ref="M118:M138" si="19">IF(I118-K118=0,"",I118-K118)</f>
        <v/>
      </c>
      <c r="N118" s="544"/>
      <c r="O118" s="545"/>
    </row>
    <row r="119" spans="1:15" ht="18.75" customHeight="1" x14ac:dyDescent="0.15">
      <c r="A119" s="485"/>
      <c r="B119" s="536"/>
      <c r="C119" s="667"/>
      <c r="D119" s="652"/>
      <c r="E119" s="653"/>
      <c r="F119" s="410"/>
      <c r="G119" s="537"/>
      <c r="H119" s="538"/>
      <c r="I119" s="539"/>
      <c r="J119" s="540">
        <f t="shared" ref="J119:J138" si="20">ROUNDDOWN(H119*I119,0)</f>
        <v>0</v>
      </c>
      <c r="K119" s="541"/>
      <c r="L119" s="542">
        <f t="shared" ref="L119:L162" si="21">ROUNDDOWN(H119*K119,0)</f>
        <v>0</v>
      </c>
      <c r="M119" s="571" t="str">
        <f t="shared" si="19"/>
        <v/>
      </c>
      <c r="N119" s="544">
        <f>J119-L119</f>
        <v>0</v>
      </c>
      <c r="O119" s="545"/>
    </row>
    <row r="120" spans="1:15" ht="18.75" customHeight="1" x14ac:dyDescent="0.15">
      <c r="A120" s="485"/>
      <c r="B120" s="536"/>
      <c r="C120" s="667"/>
      <c r="D120" s="652"/>
      <c r="E120" s="653"/>
      <c r="F120" s="410"/>
      <c r="G120" s="537"/>
      <c r="H120" s="538"/>
      <c r="I120" s="539"/>
      <c r="J120" s="540">
        <f t="shared" si="20"/>
        <v>0</v>
      </c>
      <c r="K120" s="541"/>
      <c r="L120" s="542">
        <f t="shared" si="21"/>
        <v>0</v>
      </c>
      <c r="M120" s="571" t="str">
        <f t="shared" si="19"/>
        <v/>
      </c>
      <c r="N120" s="544">
        <f t="shared" ref="N120:N133" si="22">J120-L120</f>
        <v>0</v>
      </c>
      <c r="O120" s="545"/>
    </row>
    <row r="121" spans="1:15" ht="18.75" customHeight="1" x14ac:dyDescent="0.15">
      <c r="A121" s="485"/>
      <c r="B121" s="536"/>
      <c r="C121" s="667"/>
      <c r="D121" s="652"/>
      <c r="E121" s="653"/>
      <c r="F121" s="410"/>
      <c r="G121" s="537"/>
      <c r="H121" s="538"/>
      <c r="I121" s="539"/>
      <c r="J121" s="540">
        <f t="shared" si="20"/>
        <v>0</v>
      </c>
      <c r="K121" s="541"/>
      <c r="L121" s="542">
        <f t="shared" si="21"/>
        <v>0</v>
      </c>
      <c r="M121" s="571" t="str">
        <f t="shared" si="19"/>
        <v/>
      </c>
      <c r="N121" s="544">
        <f t="shared" si="22"/>
        <v>0</v>
      </c>
      <c r="O121" s="545"/>
    </row>
    <row r="122" spans="1:15" ht="18.75" customHeight="1" x14ac:dyDescent="0.15">
      <c r="A122" s="485"/>
      <c r="B122" s="536"/>
      <c r="C122" s="667"/>
      <c r="D122" s="652"/>
      <c r="E122" s="653"/>
      <c r="F122" s="410"/>
      <c r="G122" s="537"/>
      <c r="H122" s="538"/>
      <c r="I122" s="539"/>
      <c r="J122" s="540">
        <f t="shared" si="20"/>
        <v>0</v>
      </c>
      <c r="K122" s="541"/>
      <c r="L122" s="542">
        <f t="shared" si="21"/>
        <v>0</v>
      </c>
      <c r="M122" s="571" t="str">
        <f t="shared" si="19"/>
        <v/>
      </c>
      <c r="N122" s="544">
        <f t="shared" si="22"/>
        <v>0</v>
      </c>
      <c r="O122" s="545"/>
    </row>
    <row r="123" spans="1:15" ht="18.75" customHeight="1" x14ac:dyDescent="0.15">
      <c r="A123" s="485"/>
      <c r="B123" s="536"/>
      <c r="C123" s="667"/>
      <c r="D123" s="652"/>
      <c r="E123" s="653"/>
      <c r="F123" s="410"/>
      <c r="G123" s="537"/>
      <c r="H123" s="538"/>
      <c r="I123" s="539"/>
      <c r="J123" s="540">
        <f t="shared" si="20"/>
        <v>0</v>
      </c>
      <c r="K123" s="541"/>
      <c r="L123" s="542">
        <f t="shared" si="21"/>
        <v>0</v>
      </c>
      <c r="M123" s="571" t="str">
        <f t="shared" si="19"/>
        <v/>
      </c>
      <c r="N123" s="544">
        <f t="shared" si="22"/>
        <v>0</v>
      </c>
      <c r="O123" s="545"/>
    </row>
    <row r="124" spans="1:15" ht="18.75" customHeight="1" x14ac:dyDescent="0.15">
      <c r="A124" s="485"/>
      <c r="B124" s="536"/>
      <c r="C124" s="667"/>
      <c r="D124" s="652"/>
      <c r="E124" s="653"/>
      <c r="F124" s="410"/>
      <c r="G124" s="537"/>
      <c r="H124" s="538"/>
      <c r="I124" s="539"/>
      <c r="J124" s="540">
        <f t="shared" si="20"/>
        <v>0</v>
      </c>
      <c r="K124" s="541"/>
      <c r="L124" s="542">
        <f t="shared" si="21"/>
        <v>0</v>
      </c>
      <c r="M124" s="571" t="str">
        <f t="shared" si="19"/>
        <v/>
      </c>
      <c r="N124" s="544">
        <f t="shared" si="22"/>
        <v>0</v>
      </c>
      <c r="O124" s="545"/>
    </row>
    <row r="125" spans="1:15" ht="18.75" customHeight="1" x14ac:dyDescent="0.15">
      <c r="A125" s="485"/>
      <c r="B125" s="536"/>
      <c r="C125" s="667"/>
      <c r="D125" s="652"/>
      <c r="E125" s="653"/>
      <c r="F125" s="410"/>
      <c r="G125" s="537"/>
      <c r="H125" s="538"/>
      <c r="I125" s="539"/>
      <c r="J125" s="540">
        <f t="shared" si="20"/>
        <v>0</v>
      </c>
      <c r="K125" s="541"/>
      <c r="L125" s="542">
        <f t="shared" si="21"/>
        <v>0</v>
      </c>
      <c r="M125" s="571" t="str">
        <f t="shared" si="19"/>
        <v/>
      </c>
      <c r="N125" s="544">
        <f t="shared" si="22"/>
        <v>0</v>
      </c>
      <c r="O125" s="545"/>
    </row>
    <row r="126" spans="1:15" ht="18.75" customHeight="1" x14ac:dyDescent="0.15">
      <c r="A126" s="485"/>
      <c r="B126" s="536"/>
      <c r="C126" s="667"/>
      <c r="D126" s="652"/>
      <c r="E126" s="653"/>
      <c r="F126" s="410"/>
      <c r="G126" s="537"/>
      <c r="H126" s="538"/>
      <c r="I126" s="539"/>
      <c r="J126" s="540">
        <f t="shared" si="20"/>
        <v>0</v>
      </c>
      <c r="K126" s="541"/>
      <c r="L126" s="542">
        <f t="shared" si="21"/>
        <v>0</v>
      </c>
      <c r="M126" s="571" t="str">
        <f t="shared" si="19"/>
        <v/>
      </c>
      <c r="N126" s="544">
        <f t="shared" si="22"/>
        <v>0</v>
      </c>
      <c r="O126" s="545"/>
    </row>
    <row r="127" spans="1:15" ht="18.75" customHeight="1" x14ac:dyDescent="0.15">
      <c r="A127" s="485"/>
      <c r="B127" s="536"/>
      <c r="C127" s="667"/>
      <c r="D127" s="652"/>
      <c r="E127" s="653"/>
      <c r="F127" s="410"/>
      <c r="G127" s="537"/>
      <c r="H127" s="538"/>
      <c r="I127" s="539"/>
      <c r="J127" s="540">
        <f t="shared" si="20"/>
        <v>0</v>
      </c>
      <c r="K127" s="541"/>
      <c r="L127" s="542">
        <f t="shared" si="21"/>
        <v>0</v>
      </c>
      <c r="M127" s="571" t="str">
        <f t="shared" si="19"/>
        <v/>
      </c>
      <c r="N127" s="544">
        <f t="shared" si="22"/>
        <v>0</v>
      </c>
      <c r="O127" s="545"/>
    </row>
    <row r="128" spans="1:15" ht="18.75" customHeight="1" x14ac:dyDescent="0.15">
      <c r="A128" s="485"/>
      <c r="B128" s="536"/>
      <c r="C128" s="667"/>
      <c r="D128" s="652"/>
      <c r="E128" s="653"/>
      <c r="F128" s="410"/>
      <c r="G128" s="537"/>
      <c r="H128" s="538"/>
      <c r="I128" s="539"/>
      <c r="J128" s="540">
        <f t="shared" si="20"/>
        <v>0</v>
      </c>
      <c r="K128" s="541"/>
      <c r="L128" s="542">
        <f t="shared" si="21"/>
        <v>0</v>
      </c>
      <c r="M128" s="571" t="str">
        <f t="shared" si="19"/>
        <v/>
      </c>
      <c r="N128" s="544">
        <f t="shared" si="22"/>
        <v>0</v>
      </c>
      <c r="O128" s="545"/>
    </row>
    <row r="129" spans="1:15" ht="18.75" customHeight="1" x14ac:dyDescent="0.15">
      <c r="A129" s="485"/>
      <c r="B129" s="536"/>
      <c r="C129" s="667"/>
      <c r="D129" s="652"/>
      <c r="E129" s="653"/>
      <c r="F129" s="410"/>
      <c r="G129" s="537"/>
      <c r="H129" s="538"/>
      <c r="I129" s="539"/>
      <c r="J129" s="540">
        <f t="shared" si="20"/>
        <v>0</v>
      </c>
      <c r="K129" s="541"/>
      <c r="L129" s="542">
        <f t="shared" si="21"/>
        <v>0</v>
      </c>
      <c r="M129" s="571" t="str">
        <f t="shared" si="19"/>
        <v/>
      </c>
      <c r="N129" s="544">
        <f>J129-L129</f>
        <v>0</v>
      </c>
      <c r="O129" s="545"/>
    </row>
    <row r="130" spans="1:15" ht="18.75" customHeight="1" x14ac:dyDescent="0.15">
      <c r="A130" s="485"/>
      <c r="B130" s="536"/>
      <c r="C130" s="667"/>
      <c r="D130" s="652"/>
      <c r="E130" s="653"/>
      <c r="F130" s="410"/>
      <c r="G130" s="537"/>
      <c r="H130" s="538"/>
      <c r="I130" s="539"/>
      <c r="J130" s="540">
        <f t="shared" si="20"/>
        <v>0</v>
      </c>
      <c r="K130" s="541"/>
      <c r="L130" s="542">
        <f t="shared" si="21"/>
        <v>0</v>
      </c>
      <c r="M130" s="571" t="str">
        <f t="shared" si="19"/>
        <v/>
      </c>
      <c r="N130" s="544">
        <f t="shared" si="22"/>
        <v>0</v>
      </c>
      <c r="O130" s="545"/>
    </row>
    <row r="131" spans="1:15" ht="18.75" customHeight="1" x14ac:dyDescent="0.15">
      <c r="A131" s="485"/>
      <c r="B131" s="536"/>
      <c r="C131" s="667"/>
      <c r="D131" s="652"/>
      <c r="E131" s="653"/>
      <c r="F131" s="410"/>
      <c r="G131" s="537"/>
      <c r="H131" s="538"/>
      <c r="I131" s="539"/>
      <c r="J131" s="540">
        <f t="shared" si="20"/>
        <v>0</v>
      </c>
      <c r="K131" s="541"/>
      <c r="L131" s="542">
        <f t="shared" si="21"/>
        <v>0</v>
      </c>
      <c r="M131" s="571" t="str">
        <f t="shared" si="19"/>
        <v/>
      </c>
      <c r="N131" s="544">
        <f t="shared" si="22"/>
        <v>0</v>
      </c>
      <c r="O131" s="545"/>
    </row>
    <row r="132" spans="1:15" ht="18.75" customHeight="1" x14ac:dyDescent="0.15">
      <c r="A132" s="485"/>
      <c r="B132" s="536"/>
      <c r="C132" s="667"/>
      <c r="D132" s="652"/>
      <c r="E132" s="653"/>
      <c r="F132" s="410"/>
      <c r="G132" s="537"/>
      <c r="H132" s="538"/>
      <c r="I132" s="539"/>
      <c r="J132" s="540">
        <f t="shared" si="20"/>
        <v>0</v>
      </c>
      <c r="K132" s="541"/>
      <c r="L132" s="542">
        <f t="shared" si="21"/>
        <v>0</v>
      </c>
      <c r="M132" s="571" t="str">
        <f t="shared" si="19"/>
        <v/>
      </c>
      <c r="N132" s="544">
        <f t="shared" si="22"/>
        <v>0</v>
      </c>
      <c r="O132" s="545"/>
    </row>
    <row r="133" spans="1:15" ht="18.75" customHeight="1" x14ac:dyDescent="0.15">
      <c r="A133" s="485"/>
      <c r="B133" s="536"/>
      <c r="C133" s="667"/>
      <c r="D133" s="652"/>
      <c r="E133" s="653"/>
      <c r="F133" s="410"/>
      <c r="G133" s="537"/>
      <c r="H133" s="538"/>
      <c r="I133" s="539"/>
      <c r="J133" s="540">
        <f t="shared" si="20"/>
        <v>0</v>
      </c>
      <c r="K133" s="541"/>
      <c r="L133" s="542">
        <f t="shared" si="21"/>
        <v>0</v>
      </c>
      <c r="M133" s="571" t="str">
        <f t="shared" si="19"/>
        <v/>
      </c>
      <c r="N133" s="544">
        <f t="shared" si="22"/>
        <v>0</v>
      </c>
      <c r="O133" s="545"/>
    </row>
    <row r="134" spans="1:15" ht="18.75" customHeight="1" x14ac:dyDescent="0.15">
      <c r="A134" s="485"/>
      <c r="B134" s="536"/>
      <c r="C134" s="667"/>
      <c r="D134" s="652"/>
      <c r="E134" s="653"/>
      <c r="F134" s="410"/>
      <c r="G134" s="537"/>
      <c r="H134" s="538"/>
      <c r="I134" s="539"/>
      <c r="J134" s="540">
        <f t="shared" si="20"/>
        <v>0</v>
      </c>
      <c r="K134" s="541"/>
      <c r="L134" s="542">
        <f t="shared" si="21"/>
        <v>0</v>
      </c>
      <c r="M134" s="571" t="str">
        <f t="shared" si="19"/>
        <v/>
      </c>
      <c r="N134" s="544">
        <f>J134-L134</f>
        <v>0</v>
      </c>
      <c r="O134" s="545"/>
    </row>
    <row r="135" spans="1:15" ht="18.75" customHeight="1" x14ac:dyDescent="0.15">
      <c r="A135" s="485"/>
      <c r="B135" s="536"/>
      <c r="C135" s="667"/>
      <c r="D135" s="652"/>
      <c r="E135" s="653"/>
      <c r="F135" s="410"/>
      <c r="G135" s="537"/>
      <c r="H135" s="538"/>
      <c r="I135" s="539"/>
      <c r="J135" s="540">
        <f t="shared" si="20"/>
        <v>0</v>
      </c>
      <c r="K135" s="541"/>
      <c r="L135" s="542">
        <f t="shared" si="21"/>
        <v>0</v>
      </c>
      <c r="M135" s="571" t="str">
        <f t="shared" si="19"/>
        <v/>
      </c>
      <c r="N135" s="544">
        <f t="shared" ref="N135:N138" si="23">J135-L135</f>
        <v>0</v>
      </c>
      <c r="O135" s="545"/>
    </row>
    <row r="136" spans="1:15" ht="18.75" customHeight="1" x14ac:dyDescent="0.15">
      <c r="A136" s="485"/>
      <c r="B136" s="536"/>
      <c r="C136" s="667"/>
      <c r="D136" s="652"/>
      <c r="E136" s="653"/>
      <c r="F136" s="410"/>
      <c r="G136" s="537"/>
      <c r="H136" s="538"/>
      <c r="I136" s="539"/>
      <c r="J136" s="540">
        <f t="shared" si="20"/>
        <v>0</v>
      </c>
      <c r="K136" s="541"/>
      <c r="L136" s="542">
        <f t="shared" si="21"/>
        <v>0</v>
      </c>
      <c r="M136" s="571" t="str">
        <f t="shared" si="19"/>
        <v/>
      </c>
      <c r="N136" s="544">
        <f t="shared" si="23"/>
        <v>0</v>
      </c>
      <c r="O136" s="545"/>
    </row>
    <row r="137" spans="1:15" ht="18.75" customHeight="1" x14ac:dyDescent="0.15">
      <c r="A137" s="485"/>
      <c r="B137" s="536"/>
      <c r="C137" s="667"/>
      <c r="D137" s="652"/>
      <c r="E137" s="653"/>
      <c r="F137" s="410"/>
      <c r="G137" s="537"/>
      <c r="H137" s="538"/>
      <c r="I137" s="539"/>
      <c r="J137" s="540">
        <f t="shared" si="20"/>
        <v>0</v>
      </c>
      <c r="K137" s="541"/>
      <c r="L137" s="542">
        <f t="shared" si="21"/>
        <v>0</v>
      </c>
      <c r="M137" s="571" t="str">
        <f t="shared" si="19"/>
        <v/>
      </c>
      <c r="N137" s="544">
        <f t="shared" si="23"/>
        <v>0</v>
      </c>
      <c r="O137" s="545"/>
    </row>
    <row r="138" spans="1:15" ht="18.75" customHeight="1" thickBot="1" x14ac:dyDescent="0.2">
      <c r="A138" s="485"/>
      <c r="B138" s="655"/>
      <c r="C138" s="443"/>
      <c r="D138" s="444"/>
      <c r="E138" s="445"/>
      <c r="F138" s="446"/>
      <c r="G138" s="447"/>
      <c r="H138" s="448"/>
      <c r="I138" s="449"/>
      <c r="J138" s="639">
        <f t="shared" si="20"/>
        <v>0</v>
      </c>
      <c r="K138" s="450"/>
      <c r="L138" s="641">
        <f t="shared" si="21"/>
        <v>0</v>
      </c>
      <c r="M138" s="643" t="str">
        <f t="shared" si="19"/>
        <v/>
      </c>
      <c r="N138" s="451">
        <f t="shared" si="23"/>
        <v>0</v>
      </c>
      <c r="O138" s="501"/>
    </row>
    <row r="139" spans="1:15" ht="18.75" customHeight="1" x14ac:dyDescent="0.15">
      <c r="A139" s="485"/>
      <c r="B139" s="546"/>
      <c r="C139" s="442" t="s">
        <v>864</v>
      </c>
      <c r="D139" s="425" t="s">
        <v>912</v>
      </c>
      <c r="E139" s="426" t="s">
        <v>828</v>
      </c>
      <c r="F139" s="427"/>
      <c r="G139" s="649"/>
      <c r="H139" s="650"/>
      <c r="I139" s="551"/>
      <c r="J139" s="428">
        <f>SUMIFS(J119:J138,B119:B138,"設備")</f>
        <v>0</v>
      </c>
      <c r="K139" s="553"/>
      <c r="L139" s="429">
        <f>SUMIFS(L119:L138,B119:B138,"設備")</f>
        <v>0</v>
      </c>
      <c r="M139" s="651"/>
      <c r="N139" s="430">
        <f>J139-L139</f>
        <v>0</v>
      </c>
      <c r="O139" s="556"/>
    </row>
    <row r="140" spans="1:15" ht="18.75" customHeight="1" x14ac:dyDescent="0.15">
      <c r="A140" s="485"/>
      <c r="B140" s="536"/>
      <c r="C140" s="442" t="s">
        <v>864</v>
      </c>
      <c r="D140" s="654" t="s">
        <v>913</v>
      </c>
      <c r="E140" s="576" t="s">
        <v>828</v>
      </c>
      <c r="F140" s="409"/>
      <c r="G140" s="567"/>
      <c r="H140" s="568"/>
      <c r="I140" s="540"/>
      <c r="J140" s="569">
        <f>SUMIFS(J119:J138,B119:B138,"工事")</f>
        <v>0</v>
      </c>
      <c r="K140" s="542"/>
      <c r="L140" s="570">
        <f>SUMIFS(L119:L138,B119:B138,"工事")</f>
        <v>0</v>
      </c>
      <c r="M140" s="571"/>
      <c r="N140" s="572">
        <f>J140-L140</f>
        <v>0</v>
      </c>
      <c r="O140" s="545"/>
    </row>
    <row r="141" spans="1:15" ht="18.75" customHeight="1" thickBot="1" x14ac:dyDescent="0.2">
      <c r="A141" s="485"/>
      <c r="B141" s="655"/>
      <c r="C141" s="634"/>
      <c r="D141" s="438" t="s">
        <v>864</v>
      </c>
      <c r="E141" s="656" t="s">
        <v>856</v>
      </c>
      <c r="F141" s="436"/>
      <c r="G141" s="637"/>
      <c r="H141" s="638"/>
      <c r="I141" s="639"/>
      <c r="J141" s="640">
        <f>J139+J140</f>
        <v>0</v>
      </c>
      <c r="K141" s="641"/>
      <c r="L141" s="642">
        <f>L139+L140</f>
        <v>0</v>
      </c>
      <c r="M141" s="643"/>
      <c r="N141" s="644">
        <f>J141-L141</f>
        <v>0</v>
      </c>
      <c r="O141" s="501"/>
    </row>
    <row r="142" spans="1:15" ht="18.75" customHeight="1" x14ac:dyDescent="0.15">
      <c r="A142" s="485"/>
      <c r="B142" s="536"/>
      <c r="C142" s="3146" t="s">
        <v>863</v>
      </c>
      <c r="D142" s="3147"/>
      <c r="E142" s="3148"/>
      <c r="F142" s="410"/>
      <c r="G142" s="537"/>
      <c r="H142" s="538"/>
      <c r="I142" s="539"/>
      <c r="J142" s="551"/>
      <c r="K142" s="657"/>
      <c r="L142" s="629">
        <f t="shared" si="21"/>
        <v>0</v>
      </c>
      <c r="M142" s="651" t="str">
        <f t="shared" ref="M142:M162" si="24">IF(I142-K142=0,"",I142-K142)</f>
        <v/>
      </c>
      <c r="N142" s="555"/>
      <c r="O142" s="545"/>
    </row>
    <row r="143" spans="1:15" ht="18.75" customHeight="1" x14ac:dyDescent="0.15">
      <c r="A143" s="485"/>
      <c r="B143" s="536"/>
      <c r="C143" s="667"/>
      <c r="D143" s="1253"/>
      <c r="E143" s="1250"/>
      <c r="F143" s="410"/>
      <c r="G143" s="537"/>
      <c r="H143" s="538"/>
      <c r="I143" s="539"/>
      <c r="J143" s="540">
        <f t="shared" ref="J143:J162" si="25">ROUNDDOWN(H143*I143,0)</f>
        <v>0</v>
      </c>
      <c r="K143" s="541"/>
      <c r="L143" s="542">
        <f t="shared" si="21"/>
        <v>0</v>
      </c>
      <c r="M143" s="571" t="str">
        <f t="shared" si="24"/>
        <v/>
      </c>
      <c r="N143" s="544">
        <f t="shared" ref="N143" si="26">J143-L143</f>
        <v>0</v>
      </c>
      <c r="O143" s="545"/>
    </row>
    <row r="144" spans="1:15" ht="18.75" customHeight="1" x14ac:dyDescent="0.15">
      <c r="A144" s="485"/>
      <c r="B144" s="536"/>
      <c r="C144" s="667"/>
      <c r="D144" s="652"/>
      <c r="E144" s="653"/>
      <c r="F144" s="410"/>
      <c r="G144" s="537"/>
      <c r="H144" s="538"/>
      <c r="I144" s="539"/>
      <c r="J144" s="540">
        <f t="shared" si="25"/>
        <v>0</v>
      </c>
      <c r="K144" s="541"/>
      <c r="L144" s="542">
        <f t="shared" si="21"/>
        <v>0</v>
      </c>
      <c r="M144" s="571" t="str">
        <f t="shared" si="24"/>
        <v/>
      </c>
      <c r="N144" s="544">
        <f>J144-L144</f>
        <v>0</v>
      </c>
      <c r="O144" s="545"/>
    </row>
    <row r="145" spans="1:15" ht="18.75" customHeight="1" x14ac:dyDescent="0.15">
      <c r="A145" s="485"/>
      <c r="B145" s="536"/>
      <c r="C145" s="667"/>
      <c r="D145" s="652"/>
      <c r="E145" s="653"/>
      <c r="F145" s="410"/>
      <c r="G145" s="537"/>
      <c r="H145" s="538"/>
      <c r="I145" s="539"/>
      <c r="J145" s="540">
        <f t="shared" si="25"/>
        <v>0</v>
      </c>
      <c r="K145" s="541"/>
      <c r="L145" s="542">
        <f t="shared" si="21"/>
        <v>0</v>
      </c>
      <c r="M145" s="571" t="str">
        <f t="shared" si="24"/>
        <v/>
      </c>
      <c r="N145" s="544">
        <f t="shared" ref="N145:N154" si="27">J145-L145</f>
        <v>0</v>
      </c>
      <c r="O145" s="545"/>
    </row>
    <row r="146" spans="1:15" ht="18.75" customHeight="1" x14ac:dyDescent="0.15">
      <c r="A146" s="485"/>
      <c r="B146" s="536"/>
      <c r="C146" s="667"/>
      <c r="D146" s="652"/>
      <c r="E146" s="653"/>
      <c r="F146" s="410"/>
      <c r="G146" s="537"/>
      <c r="H146" s="538"/>
      <c r="I146" s="539"/>
      <c r="J146" s="540">
        <f t="shared" si="25"/>
        <v>0</v>
      </c>
      <c r="K146" s="541"/>
      <c r="L146" s="542">
        <f t="shared" si="21"/>
        <v>0</v>
      </c>
      <c r="M146" s="571" t="str">
        <f t="shared" si="24"/>
        <v/>
      </c>
      <c r="N146" s="544">
        <f t="shared" si="27"/>
        <v>0</v>
      </c>
      <c r="O146" s="545"/>
    </row>
    <row r="147" spans="1:15" ht="18.75" customHeight="1" x14ac:dyDescent="0.15">
      <c r="A147" s="485"/>
      <c r="B147" s="536"/>
      <c r="C147" s="667"/>
      <c r="D147" s="652"/>
      <c r="E147" s="653"/>
      <c r="F147" s="410"/>
      <c r="G147" s="537"/>
      <c r="H147" s="538"/>
      <c r="I147" s="539"/>
      <c r="J147" s="540">
        <f t="shared" si="25"/>
        <v>0</v>
      </c>
      <c r="K147" s="541"/>
      <c r="L147" s="542">
        <f t="shared" si="21"/>
        <v>0</v>
      </c>
      <c r="M147" s="571" t="str">
        <f t="shared" si="24"/>
        <v/>
      </c>
      <c r="N147" s="544">
        <f t="shared" si="27"/>
        <v>0</v>
      </c>
      <c r="O147" s="545"/>
    </row>
    <row r="148" spans="1:15" ht="18.75" customHeight="1" x14ac:dyDescent="0.15">
      <c r="A148" s="485"/>
      <c r="B148" s="536"/>
      <c r="C148" s="667"/>
      <c r="D148" s="652"/>
      <c r="E148" s="653"/>
      <c r="F148" s="410"/>
      <c r="G148" s="537"/>
      <c r="H148" s="538"/>
      <c r="I148" s="539"/>
      <c r="J148" s="540">
        <f t="shared" si="25"/>
        <v>0</v>
      </c>
      <c r="K148" s="541"/>
      <c r="L148" s="542">
        <f t="shared" si="21"/>
        <v>0</v>
      </c>
      <c r="M148" s="571" t="str">
        <f t="shared" si="24"/>
        <v/>
      </c>
      <c r="N148" s="544">
        <f t="shared" si="27"/>
        <v>0</v>
      </c>
      <c r="O148" s="545"/>
    </row>
    <row r="149" spans="1:15" ht="18.75" customHeight="1" x14ac:dyDescent="0.15">
      <c r="A149" s="485"/>
      <c r="B149" s="536"/>
      <c r="C149" s="667"/>
      <c r="D149" s="652"/>
      <c r="E149" s="653"/>
      <c r="F149" s="410"/>
      <c r="G149" s="537"/>
      <c r="H149" s="538"/>
      <c r="I149" s="539"/>
      <c r="J149" s="540">
        <f t="shared" si="25"/>
        <v>0</v>
      </c>
      <c r="K149" s="541"/>
      <c r="L149" s="542">
        <f t="shared" si="21"/>
        <v>0</v>
      </c>
      <c r="M149" s="571" t="str">
        <f t="shared" si="24"/>
        <v/>
      </c>
      <c r="N149" s="544">
        <f t="shared" si="27"/>
        <v>0</v>
      </c>
      <c r="O149" s="545"/>
    </row>
    <row r="150" spans="1:15" ht="18.75" customHeight="1" x14ac:dyDescent="0.15">
      <c r="A150" s="485"/>
      <c r="B150" s="536"/>
      <c r="C150" s="667"/>
      <c r="D150" s="652"/>
      <c r="E150" s="653"/>
      <c r="F150" s="410"/>
      <c r="G150" s="537"/>
      <c r="H150" s="538"/>
      <c r="I150" s="539"/>
      <c r="J150" s="540">
        <f t="shared" si="25"/>
        <v>0</v>
      </c>
      <c r="K150" s="541"/>
      <c r="L150" s="542">
        <f t="shared" si="21"/>
        <v>0</v>
      </c>
      <c r="M150" s="571" t="str">
        <f t="shared" si="24"/>
        <v/>
      </c>
      <c r="N150" s="544">
        <f t="shared" si="27"/>
        <v>0</v>
      </c>
      <c r="O150" s="545"/>
    </row>
    <row r="151" spans="1:15" ht="18.75" customHeight="1" x14ac:dyDescent="0.15">
      <c r="A151" s="485"/>
      <c r="B151" s="536"/>
      <c r="C151" s="667"/>
      <c r="D151" s="652"/>
      <c r="E151" s="653"/>
      <c r="F151" s="410"/>
      <c r="G151" s="537"/>
      <c r="H151" s="538"/>
      <c r="I151" s="539"/>
      <c r="J151" s="540">
        <f t="shared" si="25"/>
        <v>0</v>
      </c>
      <c r="K151" s="541"/>
      <c r="L151" s="542">
        <f t="shared" si="21"/>
        <v>0</v>
      </c>
      <c r="M151" s="571" t="str">
        <f t="shared" si="24"/>
        <v/>
      </c>
      <c r="N151" s="544">
        <f t="shared" si="27"/>
        <v>0</v>
      </c>
      <c r="O151" s="545"/>
    </row>
    <row r="152" spans="1:15" ht="18.75" customHeight="1" x14ac:dyDescent="0.15">
      <c r="A152" s="485"/>
      <c r="B152" s="536"/>
      <c r="C152" s="667"/>
      <c r="D152" s="652"/>
      <c r="E152" s="653"/>
      <c r="F152" s="410"/>
      <c r="G152" s="537"/>
      <c r="H152" s="538"/>
      <c r="I152" s="539"/>
      <c r="J152" s="540">
        <f t="shared" si="25"/>
        <v>0</v>
      </c>
      <c r="K152" s="541"/>
      <c r="L152" s="542">
        <f t="shared" si="21"/>
        <v>0</v>
      </c>
      <c r="M152" s="571" t="str">
        <f t="shared" si="24"/>
        <v/>
      </c>
      <c r="N152" s="544">
        <f t="shared" si="27"/>
        <v>0</v>
      </c>
      <c r="O152" s="545"/>
    </row>
    <row r="153" spans="1:15" ht="18.75" customHeight="1" x14ac:dyDescent="0.15">
      <c r="A153" s="485"/>
      <c r="B153" s="536"/>
      <c r="C153" s="667"/>
      <c r="D153" s="652"/>
      <c r="E153" s="653"/>
      <c r="F153" s="410"/>
      <c r="G153" s="537"/>
      <c r="H153" s="538"/>
      <c r="I153" s="539"/>
      <c r="J153" s="540">
        <f t="shared" si="25"/>
        <v>0</v>
      </c>
      <c r="K153" s="541"/>
      <c r="L153" s="542">
        <f t="shared" si="21"/>
        <v>0</v>
      </c>
      <c r="M153" s="571" t="str">
        <f t="shared" si="24"/>
        <v/>
      </c>
      <c r="N153" s="544">
        <f t="shared" si="27"/>
        <v>0</v>
      </c>
      <c r="O153" s="545"/>
    </row>
    <row r="154" spans="1:15" ht="18.75" customHeight="1" x14ac:dyDescent="0.15">
      <c r="A154" s="485"/>
      <c r="B154" s="536"/>
      <c r="C154" s="667"/>
      <c r="D154" s="652"/>
      <c r="E154" s="653"/>
      <c r="F154" s="410"/>
      <c r="G154" s="537"/>
      <c r="H154" s="538"/>
      <c r="I154" s="539"/>
      <c r="J154" s="540">
        <f t="shared" si="25"/>
        <v>0</v>
      </c>
      <c r="K154" s="541"/>
      <c r="L154" s="542">
        <f t="shared" si="21"/>
        <v>0</v>
      </c>
      <c r="M154" s="571" t="str">
        <f t="shared" si="24"/>
        <v/>
      </c>
      <c r="N154" s="544">
        <f t="shared" si="27"/>
        <v>0</v>
      </c>
      <c r="O154" s="545"/>
    </row>
    <row r="155" spans="1:15" ht="18.75" customHeight="1" x14ac:dyDescent="0.15">
      <c r="A155" s="485"/>
      <c r="B155" s="536"/>
      <c r="C155" s="667"/>
      <c r="D155" s="652"/>
      <c r="E155" s="653"/>
      <c r="F155" s="410"/>
      <c r="G155" s="537"/>
      <c r="H155" s="538"/>
      <c r="I155" s="539"/>
      <c r="J155" s="540">
        <f t="shared" si="25"/>
        <v>0</v>
      </c>
      <c r="K155" s="541"/>
      <c r="L155" s="542">
        <f t="shared" si="21"/>
        <v>0</v>
      </c>
      <c r="M155" s="571" t="str">
        <f t="shared" si="24"/>
        <v/>
      </c>
      <c r="N155" s="544">
        <f>J155-L155</f>
        <v>0</v>
      </c>
      <c r="O155" s="545"/>
    </row>
    <row r="156" spans="1:15" ht="18.75" customHeight="1" x14ac:dyDescent="0.15">
      <c r="A156" s="485"/>
      <c r="B156" s="536"/>
      <c r="C156" s="667"/>
      <c r="D156" s="652"/>
      <c r="E156" s="653"/>
      <c r="F156" s="410"/>
      <c r="G156" s="537"/>
      <c r="H156" s="538"/>
      <c r="I156" s="539"/>
      <c r="J156" s="540">
        <f t="shared" si="25"/>
        <v>0</v>
      </c>
      <c r="K156" s="541"/>
      <c r="L156" s="542">
        <f t="shared" si="21"/>
        <v>0</v>
      </c>
      <c r="M156" s="571" t="str">
        <f t="shared" si="24"/>
        <v/>
      </c>
      <c r="N156" s="544">
        <f t="shared" ref="N156" si="28">J156-L156</f>
        <v>0</v>
      </c>
      <c r="O156" s="545"/>
    </row>
    <row r="157" spans="1:15" ht="18.75" customHeight="1" x14ac:dyDescent="0.15">
      <c r="A157" s="485"/>
      <c r="B157" s="536"/>
      <c r="C157" s="667"/>
      <c r="D157" s="652"/>
      <c r="E157" s="653"/>
      <c r="F157" s="410"/>
      <c r="G157" s="537"/>
      <c r="H157" s="538"/>
      <c r="I157" s="539"/>
      <c r="J157" s="540">
        <f t="shared" si="25"/>
        <v>0</v>
      </c>
      <c r="K157" s="541"/>
      <c r="L157" s="542">
        <f t="shared" si="21"/>
        <v>0</v>
      </c>
      <c r="M157" s="571" t="str">
        <f t="shared" si="24"/>
        <v/>
      </c>
      <c r="N157" s="544">
        <f>J157-L157</f>
        <v>0</v>
      </c>
      <c r="O157" s="545"/>
    </row>
    <row r="158" spans="1:15" ht="18.75" customHeight="1" x14ac:dyDescent="0.15">
      <c r="A158" s="485"/>
      <c r="B158" s="536"/>
      <c r="C158" s="667"/>
      <c r="D158" s="652"/>
      <c r="E158" s="653"/>
      <c r="F158" s="410"/>
      <c r="G158" s="537"/>
      <c r="H158" s="538"/>
      <c r="I158" s="539"/>
      <c r="J158" s="540">
        <f t="shared" si="25"/>
        <v>0</v>
      </c>
      <c r="K158" s="541"/>
      <c r="L158" s="542">
        <f t="shared" si="21"/>
        <v>0</v>
      </c>
      <c r="M158" s="571" t="str">
        <f t="shared" si="24"/>
        <v/>
      </c>
      <c r="N158" s="544">
        <f t="shared" ref="N158:N160" si="29">J158-L158</f>
        <v>0</v>
      </c>
      <c r="O158" s="545"/>
    </row>
    <row r="159" spans="1:15" ht="18.75" customHeight="1" x14ac:dyDescent="0.15">
      <c r="A159" s="485"/>
      <c r="B159" s="536"/>
      <c r="C159" s="667"/>
      <c r="D159" s="652"/>
      <c r="E159" s="653"/>
      <c r="F159" s="410"/>
      <c r="G159" s="537"/>
      <c r="H159" s="538"/>
      <c r="I159" s="539"/>
      <c r="J159" s="540">
        <f t="shared" si="25"/>
        <v>0</v>
      </c>
      <c r="K159" s="541"/>
      <c r="L159" s="542">
        <f t="shared" si="21"/>
        <v>0</v>
      </c>
      <c r="M159" s="571" t="str">
        <f t="shared" si="24"/>
        <v/>
      </c>
      <c r="N159" s="544">
        <f t="shared" si="29"/>
        <v>0</v>
      </c>
      <c r="O159" s="545"/>
    </row>
    <row r="160" spans="1:15" ht="18.75" customHeight="1" x14ac:dyDescent="0.15">
      <c r="A160" s="485"/>
      <c r="B160" s="536"/>
      <c r="C160" s="667"/>
      <c r="D160" s="652"/>
      <c r="E160" s="653"/>
      <c r="F160" s="410"/>
      <c r="G160" s="537"/>
      <c r="H160" s="538"/>
      <c r="I160" s="539"/>
      <c r="J160" s="540">
        <f t="shared" si="25"/>
        <v>0</v>
      </c>
      <c r="K160" s="541"/>
      <c r="L160" s="542">
        <f t="shared" si="21"/>
        <v>0</v>
      </c>
      <c r="M160" s="571" t="str">
        <f t="shared" si="24"/>
        <v/>
      </c>
      <c r="N160" s="544">
        <f t="shared" si="29"/>
        <v>0</v>
      </c>
      <c r="O160" s="545"/>
    </row>
    <row r="161" spans="1:15" ht="18.75" customHeight="1" x14ac:dyDescent="0.15">
      <c r="A161" s="485"/>
      <c r="B161" s="536"/>
      <c r="C161" s="667"/>
      <c r="D161" s="652"/>
      <c r="E161" s="653"/>
      <c r="F161" s="410"/>
      <c r="G161" s="537"/>
      <c r="H161" s="538"/>
      <c r="I161" s="539"/>
      <c r="J161" s="540">
        <f t="shared" si="25"/>
        <v>0</v>
      </c>
      <c r="K161" s="541"/>
      <c r="L161" s="542">
        <f t="shared" si="21"/>
        <v>0</v>
      </c>
      <c r="M161" s="571" t="str">
        <f t="shared" si="24"/>
        <v/>
      </c>
      <c r="N161" s="544">
        <f>J161-L161</f>
        <v>0</v>
      </c>
      <c r="O161" s="545"/>
    </row>
    <row r="162" spans="1:15" ht="18.75" customHeight="1" thickBot="1" x14ac:dyDescent="0.2">
      <c r="A162" s="485"/>
      <c r="B162" s="655"/>
      <c r="C162" s="443"/>
      <c r="D162" s="444"/>
      <c r="E162" s="445"/>
      <c r="F162" s="446"/>
      <c r="G162" s="447"/>
      <c r="H162" s="448"/>
      <c r="I162" s="449"/>
      <c r="J162" s="639">
        <f t="shared" si="25"/>
        <v>0</v>
      </c>
      <c r="K162" s="450"/>
      <c r="L162" s="641">
        <f t="shared" si="21"/>
        <v>0</v>
      </c>
      <c r="M162" s="643" t="str">
        <f t="shared" si="24"/>
        <v/>
      </c>
      <c r="N162" s="451">
        <f t="shared" ref="N162:N168" si="30">J162-L162</f>
        <v>0</v>
      </c>
      <c r="O162" s="501"/>
    </row>
    <row r="163" spans="1:15" ht="18.75" customHeight="1" x14ac:dyDescent="0.15">
      <c r="A163" s="485"/>
      <c r="B163" s="546"/>
      <c r="C163" s="442" t="s">
        <v>865</v>
      </c>
      <c r="D163" s="425" t="s">
        <v>912</v>
      </c>
      <c r="E163" s="426" t="s">
        <v>828</v>
      </c>
      <c r="F163" s="427"/>
      <c r="G163" s="649"/>
      <c r="H163" s="650"/>
      <c r="I163" s="551"/>
      <c r="J163" s="428">
        <f>SUMIFS(J143:J162,B143:B162,"設備")</f>
        <v>0</v>
      </c>
      <c r="K163" s="553"/>
      <c r="L163" s="429">
        <f>SUMIFS(L143:L162,B143:B162,"設備")</f>
        <v>0</v>
      </c>
      <c r="M163" s="651"/>
      <c r="N163" s="430">
        <f t="shared" si="30"/>
        <v>0</v>
      </c>
      <c r="O163" s="556"/>
    </row>
    <row r="164" spans="1:15" ht="18.75" customHeight="1" x14ac:dyDescent="0.15">
      <c r="A164" s="485"/>
      <c r="B164" s="536"/>
      <c r="C164" s="437" t="s">
        <v>865</v>
      </c>
      <c r="D164" s="654" t="s">
        <v>913</v>
      </c>
      <c r="E164" s="576" t="s">
        <v>828</v>
      </c>
      <c r="F164" s="409"/>
      <c r="G164" s="567"/>
      <c r="H164" s="568"/>
      <c r="I164" s="540"/>
      <c r="J164" s="569">
        <f>SUMIFS(J143:J162,B143:B162,"工事")</f>
        <v>0</v>
      </c>
      <c r="K164" s="542"/>
      <c r="L164" s="570">
        <f>SUMIFS(L143:L162,B143:B162,"工事")</f>
        <v>0</v>
      </c>
      <c r="M164" s="571"/>
      <c r="N164" s="572">
        <f t="shared" si="30"/>
        <v>0</v>
      </c>
      <c r="O164" s="545"/>
    </row>
    <row r="165" spans="1:15" ht="18.75" customHeight="1" thickBot="1" x14ac:dyDescent="0.2">
      <c r="A165" s="485"/>
      <c r="B165" s="431"/>
      <c r="C165" s="452"/>
      <c r="D165" s="453" t="s">
        <v>865</v>
      </c>
      <c r="E165" s="454" t="s">
        <v>856</v>
      </c>
      <c r="F165" s="455"/>
      <c r="G165" s="456"/>
      <c r="H165" s="457"/>
      <c r="I165" s="432"/>
      <c r="J165" s="439">
        <f>J163+J164</f>
        <v>0</v>
      </c>
      <c r="K165" s="433"/>
      <c r="L165" s="440">
        <f>L163+L164</f>
        <v>0</v>
      </c>
      <c r="M165" s="434"/>
      <c r="N165" s="441">
        <f t="shared" si="30"/>
        <v>0</v>
      </c>
      <c r="O165" s="435"/>
    </row>
    <row r="166" spans="1:15" ht="18.75" customHeight="1" thickTop="1" x14ac:dyDescent="0.15">
      <c r="A166" s="485"/>
      <c r="B166" s="546"/>
      <c r="C166" s="424" t="s">
        <v>721</v>
      </c>
      <c r="D166" s="425" t="s">
        <v>823</v>
      </c>
      <c r="E166" s="426" t="s">
        <v>825</v>
      </c>
      <c r="F166" s="427"/>
      <c r="G166" s="649"/>
      <c r="H166" s="650"/>
      <c r="I166" s="551"/>
      <c r="J166" s="428">
        <f>SUMIFS(J119:J165,D119:D165,"設備費2")</f>
        <v>0</v>
      </c>
      <c r="K166" s="553"/>
      <c r="L166" s="429">
        <f>SUMIFS(L119:L165,D119:D165,"設備費2")</f>
        <v>0</v>
      </c>
      <c r="M166" s="651"/>
      <c r="N166" s="430">
        <f t="shared" si="30"/>
        <v>0</v>
      </c>
      <c r="O166" s="556"/>
    </row>
    <row r="167" spans="1:15" ht="18.75" customHeight="1" x14ac:dyDescent="0.15">
      <c r="A167" s="485"/>
      <c r="B167" s="536"/>
      <c r="C167" s="574" t="s">
        <v>721</v>
      </c>
      <c r="D167" s="654" t="s">
        <v>829</v>
      </c>
      <c r="E167" s="576" t="s">
        <v>825</v>
      </c>
      <c r="F167" s="409"/>
      <c r="G167" s="567"/>
      <c r="H167" s="568"/>
      <c r="I167" s="540"/>
      <c r="J167" s="569">
        <f>SUMIFS(J119:J165,D119:D165,"工事費2")</f>
        <v>0</v>
      </c>
      <c r="K167" s="542"/>
      <c r="L167" s="570">
        <f>SUMIFS(L119:L165,D119:D165,"工事費2")</f>
        <v>0</v>
      </c>
      <c r="M167" s="571"/>
      <c r="N167" s="572">
        <f t="shared" si="30"/>
        <v>0</v>
      </c>
      <c r="O167" s="545"/>
    </row>
    <row r="168" spans="1:15" ht="18.75" customHeight="1" thickBot="1" x14ac:dyDescent="0.2">
      <c r="A168" s="485"/>
      <c r="B168" s="431"/>
      <c r="C168" s="452"/>
      <c r="D168" s="459" t="s">
        <v>830</v>
      </c>
      <c r="E168" s="454" t="s">
        <v>825</v>
      </c>
      <c r="F168" s="455"/>
      <c r="G168" s="456"/>
      <c r="H168" s="457"/>
      <c r="I168" s="432"/>
      <c r="J168" s="439">
        <f>J166+J167</f>
        <v>0</v>
      </c>
      <c r="K168" s="433"/>
      <c r="L168" s="440">
        <f>L166+L167</f>
        <v>0</v>
      </c>
      <c r="M168" s="434"/>
      <c r="N168" s="441">
        <f t="shared" si="30"/>
        <v>0</v>
      </c>
      <c r="O168" s="435"/>
    </row>
    <row r="169" spans="1:15" ht="18.75" customHeight="1" thickTop="1" x14ac:dyDescent="0.15">
      <c r="A169" s="485"/>
      <c r="B169" s="536"/>
      <c r="C169" s="3140" t="s">
        <v>833</v>
      </c>
      <c r="D169" s="3141"/>
      <c r="E169" s="3142"/>
      <c r="F169" s="410"/>
      <c r="G169" s="537"/>
      <c r="H169" s="538"/>
      <c r="I169" s="540"/>
      <c r="J169" s="540"/>
      <c r="K169" s="541"/>
      <c r="L169" s="542"/>
      <c r="M169" s="571"/>
      <c r="N169" s="544"/>
      <c r="O169" s="545"/>
    </row>
    <row r="170" spans="1:15" ht="18.75" customHeight="1" x14ac:dyDescent="0.15">
      <c r="A170" s="485"/>
      <c r="B170" s="536"/>
      <c r="C170" s="3143" t="s">
        <v>869</v>
      </c>
      <c r="D170" s="3144"/>
      <c r="E170" s="3145"/>
      <c r="F170" s="410"/>
      <c r="G170" s="537"/>
      <c r="H170" s="538"/>
      <c r="I170" s="539"/>
      <c r="J170" s="540"/>
      <c r="K170" s="541"/>
      <c r="L170" s="542"/>
      <c r="M170" s="571" t="str">
        <f t="shared" ref="M170:M190" si="31">IF(I170-K170=0,"",I170-K170)</f>
        <v/>
      </c>
      <c r="N170" s="544"/>
      <c r="O170" s="545"/>
    </row>
    <row r="171" spans="1:15" ht="18.75" customHeight="1" x14ac:dyDescent="0.15">
      <c r="A171" s="485"/>
      <c r="B171" s="536"/>
      <c r="C171" s="667"/>
      <c r="D171" s="652"/>
      <c r="E171" s="653"/>
      <c r="F171" s="410"/>
      <c r="G171" s="537"/>
      <c r="H171" s="538"/>
      <c r="I171" s="539"/>
      <c r="J171" s="540">
        <f t="shared" ref="J171:J190" si="32">ROUNDDOWN(H171*I171,0)</f>
        <v>0</v>
      </c>
      <c r="K171" s="541"/>
      <c r="L171" s="542">
        <f t="shared" ref="L171:L214" si="33">ROUNDDOWN(H171*K171,0)</f>
        <v>0</v>
      </c>
      <c r="M171" s="571" t="str">
        <f t="shared" si="31"/>
        <v/>
      </c>
      <c r="N171" s="544">
        <f>J171-L171</f>
        <v>0</v>
      </c>
      <c r="O171" s="545"/>
    </row>
    <row r="172" spans="1:15" ht="18.75" customHeight="1" x14ac:dyDescent="0.15">
      <c r="A172" s="485"/>
      <c r="B172" s="536"/>
      <c r="C172" s="667"/>
      <c r="D172" s="652"/>
      <c r="E172" s="653"/>
      <c r="F172" s="410"/>
      <c r="G172" s="537"/>
      <c r="H172" s="538"/>
      <c r="I172" s="539"/>
      <c r="J172" s="540">
        <f t="shared" si="32"/>
        <v>0</v>
      </c>
      <c r="K172" s="541"/>
      <c r="L172" s="542">
        <f t="shared" si="33"/>
        <v>0</v>
      </c>
      <c r="M172" s="571" t="str">
        <f t="shared" si="31"/>
        <v/>
      </c>
      <c r="N172" s="544">
        <f t="shared" ref="N172:N185" si="34">J172-L172</f>
        <v>0</v>
      </c>
      <c r="O172" s="545"/>
    </row>
    <row r="173" spans="1:15" ht="18.75" customHeight="1" x14ac:dyDescent="0.15">
      <c r="A173" s="485"/>
      <c r="B173" s="536"/>
      <c r="C173" s="667"/>
      <c r="D173" s="652"/>
      <c r="E173" s="653"/>
      <c r="F173" s="410"/>
      <c r="G173" s="537"/>
      <c r="H173" s="538"/>
      <c r="I173" s="539"/>
      <c r="J173" s="540">
        <f t="shared" si="32"/>
        <v>0</v>
      </c>
      <c r="K173" s="541"/>
      <c r="L173" s="542">
        <f t="shared" si="33"/>
        <v>0</v>
      </c>
      <c r="M173" s="571" t="str">
        <f t="shared" si="31"/>
        <v/>
      </c>
      <c r="N173" s="544">
        <f t="shared" si="34"/>
        <v>0</v>
      </c>
      <c r="O173" s="545"/>
    </row>
    <row r="174" spans="1:15" ht="18.75" customHeight="1" x14ac:dyDescent="0.15">
      <c r="A174" s="485"/>
      <c r="B174" s="536"/>
      <c r="C174" s="667"/>
      <c r="D174" s="652"/>
      <c r="E174" s="653"/>
      <c r="F174" s="410"/>
      <c r="G174" s="537"/>
      <c r="H174" s="538"/>
      <c r="I174" s="539"/>
      <c r="J174" s="540">
        <f t="shared" si="32"/>
        <v>0</v>
      </c>
      <c r="K174" s="541"/>
      <c r="L174" s="542">
        <f t="shared" si="33"/>
        <v>0</v>
      </c>
      <c r="M174" s="571" t="str">
        <f t="shared" si="31"/>
        <v/>
      </c>
      <c r="N174" s="544">
        <f t="shared" si="34"/>
        <v>0</v>
      </c>
      <c r="O174" s="545"/>
    </row>
    <row r="175" spans="1:15" ht="18.75" customHeight="1" x14ac:dyDescent="0.15">
      <c r="A175" s="485"/>
      <c r="B175" s="536"/>
      <c r="C175" s="667"/>
      <c r="D175" s="652"/>
      <c r="E175" s="653"/>
      <c r="F175" s="410"/>
      <c r="G175" s="537"/>
      <c r="H175" s="538"/>
      <c r="I175" s="539"/>
      <c r="J175" s="540">
        <f t="shared" si="32"/>
        <v>0</v>
      </c>
      <c r="K175" s="541"/>
      <c r="L175" s="542">
        <f t="shared" si="33"/>
        <v>0</v>
      </c>
      <c r="M175" s="571" t="str">
        <f t="shared" si="31"/>
        <v/>
      </c>
      <c r="N175" s="544">
        <f t="shared" si="34"/>
        <v>0</v>
      </c>
      <c r="O175" s="545"/>
    </row>
    <row r="176" spans="1:15" ht="18.75" customHeight="1" x14ac:dyDescent="0.15">
      <c r="A176" s="485"/>
      <c r="B176" s="536"/>
      <c r="C176" s="667"/>
      <c r="D176" s="652"/>
      <c r="E176" s="653"/>
      <c r="F176" s="410"/>
      <c r="G176" s="537"/>
      <c r="H176" s="538"/>
      <c r="I176" s="539"/>
      <c r="J176" s="540">
        <f t="shared" si="32"/>
        <v>0</v>
      </c>
      <c r="K176" s="541"/>
      <c r="L176" s="542">
        <f t="shared" si="33"/>
        <v>0</v>
      </c>
      <c r="M176" s="571" t="str">
        <f t="shared" si="31"/>
        <v/>
      </c>
      <c r="N176" s="544">
        <f t="shared" si="34"/>
        <v>0</v>
      </c>
      <c r="O176" s="545"/>
    </row>
    <row r="177" spans="1:15" ht="18.75" customHeight="1" x14ac:dyDescent="0.15">
      <c r="A177" s="485"/>
      <c r="B177" s="536"/>
      <c r="C177" s="667"/>
      <c r="D177" s="652"/>
      <c r="E177" s="653"/>
      <c r="F177" s="410"/>
      <c r="G177" s="537"/>
      <c r="H177" s="538"/>
      <c r="I177" s="539"/>
      <c r="J177" s="540">
        <f t="shared" si="32"/>
        <v>0</v>
      </c>
      <c r="K177" s="541"/>
      <c r="L177" s="542">
        <f t="shared" si="33"/>
        <v>0</v>
      </c>
      <c r="M177" s="571" t="str">
        <f t="shared" si="31"/>
        <v/>
      </c>
      <c r="N177" s="544">
        <f t="shared" si="34"/>
        <v>0</v>
      </c>
      <c r="O177" s="545"/>
    </row>
    <row r="178" spans="1:15" ht="18.75" customHeight="1" x14ac:dyDescent="0.15">
      <c r="A178" s="485"/>
      <c r="B178" s="536"/>
      <c r="C178" s="667"/>
      <c r="D178" s="652"/>
      <c r="E178" s="653"/>
      <c r="F178" s="410"/>
      <c r="G178" s="537"/>
      <c r="H178" s="538"/>
      <c r="I178" s="539"/>
      <c r="J178" s="540">
        <f t="shared" si="32"/>
        <v>0</v>
      </c>
      <c r="K178" s="541"/>
      <c r="L178" s="542">
        <f t="shared" si="33"/>
        <v>0</v>
      </c>
      <c r="M178" s="571" t="str">
        <f t="shared" si="31"/>
        <v/>
      </c>
      <c r="N178" s="544">
        <f t="shared" si="34"/>
        <v>0</v>
      </c>
      <c r="O178" s="545"/>
    </row>
    <row r="179" spans="1:15" ht="18.75" customHeight="1" x14ac:dyDescent="0.15">
      <c r="A179" s="485"/>
      <c r="B179" s="536"/>
      <c r="C179" s="667"/>
      <c r="D179" s="652"/>
      <c r="E179" s="653"/>
      <c r="F179" s="410"/>
      <c r="G179" s="537"/>
      <c r="H179" s="538"/>
      <c r="I179" s="539"/>
      <c r="J179" s="540">
        <f t="shared" si="32"/>
        <v>0</v>
      </c>
      <c r="K179" s="541"/>
      <c r="L179" s="542">
        <f t="shared" si="33"/>
        <v>0</v>
      </c>
      <c r="M179" s="571" t="str">
        <f t="shared" si="31"/>
        <v/>
      </c>
      <c r="N179" s="544">
        <f t="shared" si="34"/>
        <v>0</v>
      </c>
      <c r="O179" s="545"/>
    </row>
    <row r="180" spans="1:15" ht="18.75" customHeight="1" x14ac:dyDescent="0.15">
      <c r="A180" s="485"/>
      <c r="B180" s="536"/>
      <c r="C180" s="667"/>
      <c r="D180" s="652"/>
      <c r="E180" s="653"/>
      <c r="F180" s="410"/>
      <c r="G180" s="537"/>
      <c r="H180" s="538"/>
      <c r="I180" s="539"/>
      <c r="J180" s="540">
        <f t="shared" si="32"/>
        <v>0</v>
      </c>
      <c r="K180" s="541"/>
      <c r="L180" s="542">
        <f t="shared" si="33"/>
        <v>0</v>
      </c>
      <c r="M180" s="571" t="str">
        <f t="shared" si="31"/>
        <v/>
      </c>
      <c r="N180" s="544">
        <f t="shared" si="34"/>
        <v>0</v>
      </c>
      <c r="O180" s="545"/>
    </row>
    <row r="181" spans="1:15" ht="18.75" customHeight="1" x14ac:dyDescent="0.15">
      <c r="A181" s="485"/>
      <c r="B181" s="536"/>
      <c r="C181" s="667"/>
      <c r="D181" s="652"/>
      <c r="E181" s="653"/>
      <c r="F181" s="410"/>
      <c r="G181" s="537"/>
      <c r="H181" s="538"/>
      <c r="I181" s="539"/>
      <c r="J181" s="540">
        <f t="shared" si="32"/>
        <v>0</v>
      </c>
      <c r="K181" s="541"/>
      <c r="L181" s="542">
        <f t="shared" si="33"/>
        <v>0</v>
      </c>
      <c r="M181" s="571" t="str">
        <f t="shared" si="31"/>
        <v/>
      </c>
      <c r="N181" s="544">
        <f t="shared" si="34"/>
        <v>0</v>
      </c>
      <c r="O181" s="545"/>
    </row>
    <row r="182" spans="1:15" ht="18.75" customHeight="1" x14ac:dyDescent="0.15">
      <c r="A182" s="485"/>
      <c r="B182" s="536"/>
      <c r="C182" s="667"/>
      <c r="D182" s="652"/>
      <c r="E182" s="653"/>
      <c r="F182" s="410"/>
      <c r="G182" s="537"/>
      <c r="H182" s="538"/>
      <c r="I182" s="539"/>
      <c r="J182" s="540">
        <f t="shared" si="32"/>
        <v>0</v>
      </c>
      <c r="K182" s="541"/>
      <c r="L182" s="542">
        <f t="shared" si="33"/>
        <v>0</v>
      </c>
      <c r="M182" s="571" t="str">
        <f t="shared" si="31"/>
        <v/>
      </c>
      <c r="N182" s="544">
        <f t="shared" si="34"/>
        <v>0</v>
      </c>
      <c r="O182" s="545"/>
    </row>
    <row r="183" spans="1:15" ht="18.75" customHeight="1" x14ac:dyDescent="0.15">
      <c r="A183" s="485"/>
      <c r="B183" s="536"/>
      <c r="C183" s="667"/>
      <c r="D183" s="652"/>
      <c r="E183" s="653"/>
      <c r="F183" s="410"/>
      <c r="G183" s="537"/>
      <c r="H183" s="538"/>
      <c r="I183" s="539"/>
      <c r="J183" s="540">
        <f t="shared" si="32"/>
        <v>0</v>
      </c>
      <c r="K183" s="541"/>
      <c r="L183" s="542">
        <f t="shared" si="33"/>
        <v>0</v>
      </c>
      <c r="M183" s="571" t="str">
        <f t="shared" si="31"/>
        <v/>
      </c>
      <c r="N183" s="544">
        <f t="shared" si="34"/>
        <v>0</v>
      </c>
      <c r="O183" s="545"/>
    </row>
    <row r="184" spans="1:15" ht="18.75" customHeight="1" x14ac:dyDescent="0.15">
      <c r="A184" s="485"/>
      <c r="B184" s="536"/>
      <c r="C184" s="667"/>
      <c r="D184" s="652"/>
      <c r="E184" s="653"/>
      <c r="F184" s="410"/>
      <c r="G184" s="537"/>
      <c r="H184" s="538"/>
      <c r="I184" s="539"/>
      <c r="J184" s="540">
        <f t="shared" si="32"/>
        <v>0</v>
      </c>
      <c r="K184" s="541"/>
      <c r="L184" s="542">
        <f t="shared" si="33"/>
        <v>0</v>
      </c>
      <c r="M184" s="571" t="str">
        <f t="shared" si="31"/>
        <v/>
      </c>
      <c r="N184" s="544">
        <f t="shared" si="34"/>
        <v>0</v>
      </c>
      <c r="O184" s="545"/>
    </row>
    <row r="185" spans="1:15" ht="18.75" customHeight="1" x14ac:dyDescent="0.15">
      <c r="A185" s="485"/>
      <c r="B185" s="536"/>
      <c r="C185" s="667"/>
      <c r="D185" s="652"/>
      <c r="E185" s="653"/>
      <c r="F185" s="410"/>
      <c r="G185" s="537"/>
      <c r="H185" s="538"/>
      <c r="I185" s="539"/>
      <c r="J185" s="540">
        <f t="shared" si="32"/>
        <v>0</v>
      </c>
      <c r="K185" s="541"/>
      <c r="L185" s="542">
        <f t="shared" si="33"/>
        <v>0</v>
      </c>
      <c r="M185" s="571" t="str">
        <f t="shared" si="31"/>
        <v/>
      </c>
      <c r="N185" s="544">
        <f t="shared" si="34"/>
        <v>0</v>
      </c>
      <c r="O185" s="545"/>
    </row>
    <row r="186" spans="1:15" ht="18.75" customHeight="1" x14ac:dyDescent="0.15">
      <c r="A186" s="485"/>
      <c r="B186" s="536"/>
      <c r="C186" s="667"/>
      <c r="D186" s="652"/>
      <c r="E186" s="653"/>
      <c r="F186" s="410"/>
      <c r="G186" s="537"/>
      <c r="H186" s="538"/>
      <c r="I186" s="539"/>
      <c r="J186" s="540">
        <f t="shared" si="32"/>
        <v>0</v>
      </c>
      <c r="K186" s="541"/>
      <c r="L186" s="542">
        <f t="shared" si="33"/>
        <v>0</v>
      </c>
      <c r="M186" s="571" t="str">
        <f t="shared" si="31"/>
        <v/>
      </c>
      <c r="N186" s="544">
        <f>J186-L186</f>
        <v>0</v>
      </c>
      <c r="O186" s="545"/>
    </row>
    <row r="187" spans="1:15" ht="18.75" customHeight="1" x14ac:dyDescent="0.15">
      <c r="A187" s="485"/>
      <c r="B187" s="536"/>
      <c r="C187" s="667"/>
      <c r="D187" s="652"/>
      <c r="E187" s="653"/>
      <c r="F187" s="410"/>
      <c r="G187" s="537"/>
      <c r="H187" s="538"/>
      <c r="I187" s="539"/>
      <c r="J187" s="540">
        <f t="shared" si="32"/>
        <v>0</v>
      </c>
      <c r="K187" s="541"/>
      <c r="L187" s="542">
        <f t="shared" si="33"/>
        <v>0</v>
      </c>
      <c r="M187" s="571" t="str">
        <f t="shared" si="31"/>
        <v/>
      </c>
      <c r="N187" s="544">
        <f t="shared" ref="N187:N190" si="35">J187-L187</f>
        <v>0</v>
      </c>
      <c r="O187" s="545"/>
    </row>
    <row r="188" spans="1:15" ht="18.75" customHeight="1" x14ac:dyDescent="0.15">
      <c r="A188" s="485"/>
      <c r="B188" s="536"/>
      <c r="C188" s="667"/>
      <c r="D188" s="652"/>
      <c r="E188" s="653"/>
      <c r="F188" s="410"/>
      <c r="G188" s="537"/>
      <c r="H188" s="538"/>
      <c r="I188" s="539"/>
      <c r="J188" s="540">
        <f t="shared" si="32"/>
        <v>0</v>
      </c>
      <c r="K188" s="541"/>
      <c r="L188" s="542">
        <f t="shared" si="33"/>
        <v>0</v>
      </c>
      <c r="M188" s="571" t="str">
        <f t="shared" si="31"/>
        <v/>
      </c>
      <c r="N188" s="544">
        <f t="shared" si="35"/>
        <v>0</v>
      </c>
      <c r="O188" s="545"/>
    </row>
    <row r="189" spans="1:15" ht="18.75" customHeight="1" x14ac:dyDescent="0.15">
      <c r="A189" s="485"/>
      <c r="B189" s="536"/>
      <c r="C189" s="667"/>
      <c r="D189" s="652"/>
      <c r="E189" s="653"/>
      <c r="F189" s="410"/>
      <c r="G189" s="537"/>
      <c r="H189" s="538"/>
      <c r="I189" s="539"/>
      <c r="J189" s="540">
        <f t="shared" si="32"/>
        <v>0</v>
      </c>
      <c r="K189" s="541"/>
      <c r="L189" s="542">
        <f t="shared" si="33"/>
        <v>0</v>
      </c>
      <c r="M189" s="571" t="str">
        <f t="shared" si="31"/>
        <v/>
      </c>
      <c r="N189" s="544">
        <f t="shared" si="35"/>
        <v>0</v>
      </c>
      <c r="O189" s="545"/>
    </row>
    <row r="190" spans="1:15" ht="18.75" customHeight="1" thickBot="1" x14ac:dyDescent="0.2">
      <c r="A190" s="485"/>
      <c r="B190" s="655"/>
      <c r="C190" s="443"/>
      <c r="D190" s="444"/>
      <c r="E190" s="445"/>
      <c r="F190" s="446"/>
      <c r="G190" s="447"/>
      <c r="H190" s="448"/>
      <c r="I190" s="449"/>
      <c r="J190" s="639">
        <f t="shared" si="32"/>
        <v>0</v>
      </c>
      <c r="K190" s="450"/>
      <c r="L190" s="641">
        <f t="shared" si="33"/>
        <v>0</v>
      </c>
      <c r="M190" s="643" t="str">
        <f t="shared" si="31"/>
        <v/>
      </c>
      <c r="N190" s="451">
        <f t="shared" si="35"/>
        <v>0</v>
      </c>
      <c r="O190" s="501"/>
    </row>
    <row r="191" spans="1:15" ht="18.75" customHeight="1" x14ac:dyDescent="0.15">
      <c r="A191" s="485"/>
      <c r="B191" s="546"/>
      <c r="C191" s="442" t="s">
        <v>870</v>
      </c>
      <c r="D191" s="425" t="s">
        <v>914</v>
      </c>
      <c r="E191" s="426" t="s">
        <v>828</v>
      </c>
      <c r="F191" s="427"/>
      <c r="G191" s="649"/>
      <c r="H191" s="650"/>
      <c r="I191" s="551"/>
      <c r="J191" s="428">
        <f>SUMIFS(J171:J190,B171:B190,"設備")</f>
        <v>0</v>
      </c>
      <c r="K191" s="553"/>
      <c r="L191" s="429">
        <f>SUMIFS(L171:L190,B171:B190,"設備")</f>
        <v>0</v>
      </c>
      <c r="M191" s="651"/>
      <c r="N191" s="430">
        <f>J191-L191</f>
        <v>0</v>
      </c>
      <c r="O191" s="556"/>
    </row>
    <row r="192" spans="1:15" ht="18.75" customHeight="1" x14ac:dyDescent="0.15">
      <c r="A192" s="485"/>
      <c r="B192" s="536"/>
      <c r="C192" s="442" t="s">
        <v>870</v>
      </c>
      <c r="D192" s="654" t="s">
        <v>915</v>
      </c>
      <c r="E192" s="576" t="s">
        <v>828</v>
      </c>
      <c r="F192" s="409"/>
      <c r="G192" s="567"/>
      <c r="H192" s="568"/>
      <c r="I192" s="540"/>
      <c r="J192" s="569">
        <f>SUMIFS(J171:J190,B171:B190,"工事")</f>
        <v>0</v>
      </c>
      <c r="K192" s="542"/>
      <c r="L192" s="570">
        <f>SUMIFS(L171:L190,B171:B190,"工事")</f>
        <v>0</v>
      </c>
      <c r="M192" s="571"/>
      <c r="N192" s="572">
        <f>J192-L192</f>
        <v>0</v>
      </c>
      <c r="O192" s="545"/>
    </row>
    <row r="193" spans="1:15" ht="18.75" customHeight="1" thickBot="1" x14ac:dyDescent="0.2">
      <c r="A193" s="485"/>
      <c r="B193" s="655"/>
      <c r="C193" s="634"/>
      <c r="D193" s="438" t="s">
        <v>870</v>
      </c>
      <c r="E193" s="656" t="s">
        <v>856</v>
      </c>
      <c r="F193" s="436"/>
      <c r="G193" s="637"/>
      <c r="H193" s="638"/>
      <c r="I193" s="639"/>
      <c r="J193" s="640">
        <f>J191+J192</f>
        <v>0</v>
      </c>
      <c r="K193" s="641"/>
      <c r="L193" s="642">
        <f>L191+L192</f>
        <v>0</v>
      </c>
      <c r="M193" s="643"/>
      <c r="N193" s="644">
        <f>J193-L193</f>
        <v>0</v>
      </c>
      <c r="O193" s="501"/>
    </row>
    <row r="194" spans="1:15" ht="18.75" customHeight="1" x14ac:dyDescent="0.15">
      <c r="A194" s="485"/>
      <c r="B194" s="536"/>
      <c r="C194" s="3146" t="s">
        <v>871</v>
      </c>
      <c r="D194" s="3147"/>
      <c r="E194" s="3148"/>
      <c r="F194" s="410"/>
      <c r="G194" s="537"/>
      <c r="H194" s="538"/>
      <c r="I194" s="539"/>
      <c r="J194" s="551"/>
      <c r="K194" s="657"/>
      <c r="L194" s="629">
        <f t="shared" si="33"/>
        <v>0</v>
      </c>
      <c r="M194" s="651" t="str">
        <f t="shared" ref="M194:M214" si="36">IF(I194-K194=0,"",I194-K194)</f>
        <v/>
      </c>
      <c r="N194" s="555"/>
      <c r="O194" s="545"/>
    </row>
    <row r="195" spans="1:15" ht="18.75" customHeight="1" x14ac:dyDescent="0.15">
      <c r="A195" s="485"/>
      <c r="B195" s="536"/>
      <c r="C195" s="667"/>
      <c r="D195" s="1253"/>
      <c r="E195" s="1250"/>
      <c r="F195" s="410"/>
      <c r="G195" s="537"/>
      <c r="H195" s="538"/>
      <c r="I195" s="539"/>
      <c r="J195" s="540">
        <f t="shared" ref="J195:J214" si="37">ROUNDDOWN(H195*I195,0)</f>
        <v>0</v>
      </c>
      <c r="K195" s="541"/>
      <c r="L195" s="542">
        <f t="shared" si="33"/>
        <v>0</v>
      </c>
      <c r="M195" s="571" t="str">
        <f t="shared" si="36"/>
        <v/>
      </c>
      <c r="N195" s="544">
        <f t="shared" ref="N195" si="38">J195-L195</f>
        <v>0</v>
      </c>
      <c r="O195" s="545"/>
    </row>
    <row r="196" spans="1:15" ht="18.75" customHeight="1" x14ac:dyDescent="0.15">
      <c r="A196" s="485"/>
      <c r="B196" s="536"/>
      <c r="C196" s="667"/>
      <c r="D196" s="652"/>
      <c r="E196" s="653"/>
      <c r="F196" s="410"/>
      <c r="G196" s="537"/>
      <c r="H196" s="538"/>
      <c r="I196" s="539"/>
      <c r="J196" s="540">
        <f t="shared" si="37"/>
        <v>0</v>
      </c>
      <c r="K196" s="541"/>
      <c r="L196" s="542">
        <f t="shared" si="33"/>
        <v>0</v>
      </c>
      <c r="M196" s="571" t="str">
        <f t="shared" si="36"/>
        <v/>
      </c>
      <c r="N196" s="544">
        <f>J196-L196</f>
        <v>0</v>
      </c>
      <c r="O196" s="545"/>
    </row>
    <row r="197" spans="1:15" ht="18.75" customHeight="1" x14ac:dyDescent="0.15">
      <c r="A197" s="485"/>
      <c r="B197" s="536"/>
      <c r="C197" s="667"/>
      <c r="D197" s="652"/>
      <c r="E197" s="653"/>
      <c r="F197" s="410"/>
      <c r="G197" s="537"/>
      <c r="H197" s="538"/>
      <c r="I197" s="539"/>
      <c r="J197" s="540">
        <f t="shared" si="37"/>
        <v>0</v>
      </c>
      <c r="K197" s="541"/>
      <c r="L197" s="542">
        <f t="shared" si="33"/>
        <v>0</v>
      </c>
      <c r="M197" s="571" t="str">
        <f t="shared" si="36"/>
        <v/>
      </c>
      <c r="N197" s="544">
        <f t="shared" ref="N197:N206" si="39">J197-L197</f>
        <v>0</v>
      </c>
      <c r="O197" s="545"/>
    </row>
    <row r="198" spans="1:15" ht="18.75" customHeight="1" x14ac:dyDescent="0.15">
      <c r="A198" s="485"/>
      <c r="B198" s="536"/>
      <c r="C198" s="667"/>
      <c r="D198" s="652"/>
      <c r="E198" s="653"/>
      <c r="F198" s="410"/>
      <c r="G198" s="537"/>
      <c r="H198" s="538"/>
      <c r="I198" s="539"/>
      <c r="J198" s="540">
        <f t="shared" si="37"/>
        <v>0</v>
      </c>
      <c r="K198" s="541"/>
      <c r="L198" s="542">
        <f t="shared" si="33"/>
        <v>0</v>
      </c>
      <c r="M198" s="571" t="str">
        <f t="shared" si="36"/>
        <v/>
      </c>
      <c r="N198" s="544">
        <f t="shared" si="39"/>
        <v>0</v>
      </c>
      <c r="O198" s="545"/>
    </row>
    <row r="199" spans="1:15" ht="18.75" customHeight="1" x14ac:dyDescent="0.15">
      <c r="A199" s="485"/>
      <c r="B199" s="536"/>
      <c r="C199" s="667"/>
      <c r="D199" s="652"/>
      <c r="E199" s="653"/>
      <c r="F199" s="410"/>
      <c r="G199" s="537"/>
      <c r="H199" s="538"/>
      <c r="I199" s="539"/>
      <c r="J199" s="540">
        <f t="shared" si="37"/>
        <v>0</v>
      </c>
      <c r="K199" s="541"/>
      <c r="L199" s="542">
        <f t="shared" si="33"/>
        <v>0</v>
      </c>
      <c r="M199" s="571" t="str">
        <f t="shared" si="36"/>
        <v/>
      </c>
      <c r="N199" s="544">
        <f t="shared" si="39"/>
        <v>0</v>
      </c>
      <c r="O199" s="545"/>
    </row>
    <row r="200" spans="1:15" ht="18.75" customHeight="1" x14ac:dyDescent="0.15">
      <c r="A200" s="485"/>
      <c r="B200" s="536"/>
      <c r="C200" s="667"/>
      <c r="D200" s="652"/>
      <c r="E200" s="653"/>
      <c r="F200" s="410"/>
      <c r="G200" s="537"/>
      <c r="H200" s="538"/>
      <c r="I200" s="539"/>
      <c r="J200" s="540">
        <f t="shared" si="37"/>
        <v>0</v>
      </c>
      <c r="K200" s="541"/>
      <c r="L200" s="542">
        <f t="shared" si="33"/>
        <v>0</v>
      </c>
      <c r="M200" s="571" t="str">
        <f t="shared" si="36"/>
        <v/>
      </c>
      <c r="N200" s="544">
        <f t="shared" si="39"/>
        <v>0</v>
      </c>
      <c r="O200" s="545"/>
    </row>
    <row r="201" spans="1:15" ht="18.75" customHeight="1" x14ac:dyDescent="0.15">
      <c r="A201" s="485"/>
      <c r="B201" s="536"/>
      <c r="C201" s="667"/>
      <c r="D201" s="652"/>
      <c r="E201" s="653"/>
      <c r="F201" s="410"/>
      <c r="G201" s="537"/>
      <c r="H201" s="538"/>
      <c r="I201" s="539"/>
      <c r="J201" s="540">
        <f t="shared" si="37"/>
        <v>0</v>
      </c>
      <c r="K201" s="541"/>
      <c r="L201" s="542">
        <f t="shared" si="33"/>
        <v>0</v>
      </c>
      <c r="M201" s="571" t="str">
        <f t="shared" si="36"/>
        <v/>
      </c>
      <c r="N201" s="544">
        <f t="shared" si="39"/>
        <v>0</v>
      </c>
      <c r="O201" s="545"/>
    </row>
    <row r="202" spans="1:15" ht="18.75" customHeight="1" x14ac:dyDescent="0.15">
      <c r="A202" s="485"/>
      <c r="B202" s="536"/>
      <c r="C202" s="667"/>
      <c r="D202" s="652"/>
      <c r="E202" s="653"/>
      <c r="F202" s="410"/>
      <c r="G202" s="537"/>
      <c r="H202" s="538"/>
      <c r="I202" s="539"/>
      <c r="J202" s="540">
        <f t="shared" si="37"/>
        <v>0</v>
      </c>
      <c r="K202" s="541"/>
      <c r="L202" s="542">
        <f t="shared" si="33"/>
        <v>0</v>
      </c>
      <c r="M202" s="571" t="str">
        <f t="shared" si="36"/>
        <v/>
      </c>
      <c r="N202" s="544">
        <f t="shared" si="39"/>
        <v>0</v>
      </c>
      <c r="O202" s="545"/>
    </row>
    <row r="203" spans="1:15" ht="18.75" customHeight="1" x14ac:dyDescent="0.15">
      <c r="A203" s="485"/>
      <c r="B203" s="536"/>
      <c r="C203" s="667"/>
      <c r="D203" s="652"/>
      <c r="E203" s="653"/>
      <c r="F203" s="410"/>
      <c r="G203" s="537"/>
      <c r="H203" s="538"/>
      <c r="I203" s="539"/>
      <c r="J203" s="540">
        <f t="shared" si="37"/>
        <v>0</v>
      </c>
      <c r="K203" s="541"/>
      <c r="L203" s="542">
        <f t="shared" si="33"/>
        <v>0</v>
      </c>
      <c r="M203" s="571" t="str">
        <f t="shared" si="36"/>
        <v/>
      </c>
      <c r="N203" s="544">
        <f t="shared" si="39"/>
        <v>0</v>
      </c>
      <c r="O203" s="545"/>
    </row>
    <row r="204" spans="1:15" ht="18.75" customHeight="1" x14ac:dyDescent="0.15">
      <c r="A204" s="485"/>
      <c r="B204" s="536"/>
      <c r="C204" s="667"/>
      <c r="D204" s="652"/>
      <c r="E204" s="653"/>
      <c r="F204" s="410"/>
      <c r="G204" s="537"/>
      <c r="H204" s="538"/>
      <c r="I204" s="539"/>
      <c r="J204" s="540">
        <f t="shared" si="37"/>
        <v>0</v>
      </c>
      <c r="K204" s="541"/>
      <c r="L204" s="542">
        <f t="shared" si="33"/>
        <v>0</v>
      </c>
      <c r="M204" s="571" t="str">
        <f t="shared" si="36"/>
        <v/>
      </c>
      <c r="N204" s="544">
        <f t="shared" si="39"/>
        <v>0</v>
      </c>
      <c r="O204" s="545"/>
    </row>
    <row r="205" spans="1:15" ht="18.75" customHeight="1" x14ac:dyDescent="0.15">
      <c r="A205" s="485"/>
      <c r="B205" s="536"/>
      <c r="C205" s="667"/>
      <c r="D205" s="652"/>
      <c r="E205" s="653"/>
      <c r="F205" s="410"/>
      <c r="G205" s="537"/>
      <c r="H205" s="538"/>
      <c r="I205" s="539"/>
      <c r="J205" s="540">
        <f t="shared" si="37"/>
        <v>0</v>
      </c>
      <c r="K205" s="541"/>
      <c r="L205" s="542">
        <f t="shared" si="33"/>
        <v>0</v>
      </c>
      <c r="M205" s="571" t="str">
        <f t="shared" si="36"/>
        <v/>
      </c>
      <c r="N205" s="544">
        <f t="shared" si="39"/>
        <v>0</v>
      </c>
      <c r="O205" s="545"/>
    </row>
    <row r="206" spans="1:15" ht="18.75" customHeight="1" x14ac:dyDescent="0.15">
      <c r="A206" s="485"/>
      <c r="B206" s="536"/>
      <c r="C206" s="667"/>
      <c r="D206" s="652"/>
      <c r="E206" s="653"/>
      <c r="F206" s="410"/>
      <c r="G206" s="537"/>
      <c r="H206" s="538"/>
      <c r="I206" s="539"/>
      <c r="J206" s="540">
        <f t="shared" si="37"/>
        <v>0</v>
      </c>
      <c r="K206" s="541"/>
      <c r="L206" s="542">
        <f t="shared" si="33"/>
        <v>0</v>
      </c>
      <c r="M206" s="571" t="str">
        <f t="shared" si="36"/>
        <v/>
      </c>
      <c r="N206" s="544">
        <f t="shared" si="39"/>
        <v>0</v>
      </c>
      <c r="O206" s="545"/>
    </row>
    <row r="207" spans="1:15" ht="18.75" customHeight="1" x14ac:dyDescent="0.15">
      <c r="A207" s="485"/>
      <c r="B207" s="536"/>
      <c r="C207" s="667"/>
      <c r="D207" s="652"/>
      <c r="E207" s="653"/>
      <c r="F207" s="410"/>
      <c r="G207" s="537"/>
      <c r="H207" s="538"/>
      <c r="I207" s="539"/>
      <c r="J207" s="540">
        <f t="shared" si="37"/>
        <v>0</v>
      </c>
      <c r="K207" s="541"/>
      <c r="L207" s="542">
        <f t="shared" si="33"/>
        <v>0</v>
      </c>
      <c r="M207" s="571" t="str">
        <f t="shared" si="36"/>
        <v/>
      </c>
      <c r="N207" s="544">
        <f>J207-L207</f>
        <v>0</v>
      </c>
      <c r="O207" s="545"/>
    </row>
    <row r="208" spans="1:15" ht="18.75" customHeight="1" x14ac:dyDescent="0.15">
      <c r="A208" s="485"/>
      <c r="B208" s="536"/>
      <c r="C208" s="667"/>
      <c r="D208" s="652"/>
      <c r="E208" s="653"/>
      <c r="F208" s="410"/>
      <c r="G208" s="537"/>
      <c r="H208" s="538"/>
      <c r="I208" s="539"/>
      <c r="J208" s="540">
        <f t="shared" si="37"/>
        <v>0</v>
      </c>
      <c r="K208" s="541"/>
      <c r="L208" s="542">
        <f t="shared" si="33"/>
        <v>0</v>
      </c>
      <c r="M208" s="571" t="str">
        <f t="shared" si="36"/>
        <v/>
      </c>
      <c r="N208" s="544">
        <f t="shared" ref="N208" si="40">J208-L208</f>
        <v>0</v>
      </c>
      <c r="O208" s="545"/>
    </row>
    <row r="209" spans="1:15" ht="18.75" customHeight="1" x14ac:dyDescent="0.15">
      <c r="A209" s="485"/>
      <c r="B209" s="536"/>
      <c r="C209" s="667"/>
      <c r="D209" s="652"/>
      <c r="E209" s="653"/>
      <c r="F209" s="410"/>
      <c r="G209" s="537"/>
      <c r="H209" s="538"/>
      <c r="I209" s="539"/>
      <c r="J209" s="540">
        <f t="shared" si="37"/>
        <v>0</v>
      </c>
      <c r="K209" s="541"/>
      <c r="L209" s="542">
        <f t="shared" si="33"/>
        <v>0</v>
      </c>
      <c r="M209" s="571" t="str">
        <f t="shared" si="36"/>
        <v/>
      </c>
      <c r="N209" s="544">
        <f>J209-L209</f>
        <v>0</v>
      </c>
      <c r="O209" s="545"/>
    </row>
    <row r="210" spans="1:15" ht="18.75" customHeight="1" x14ac:dyDescent="0.15">
      <c r="A210" s="485"/>
      <c r="B210" s="536"/>
      <c r="C210" s="667"/>
      <c r="D210" s="652"/>
      <c r="E210" s="653"/>
      <c r="F210" s="410"/>
      <c r="G210" s="537"/>
      <c r="H210" s="538"/>
      <c r="I210" s="539"/>
      <c r="J210" s="540">
        <f t="shared" si="37"/>
        <v>0</v>
      </c>
      <c r="K210" s="541"/>
      <c r="L210" s="542">
        <f t="shared" si="33"/>
        <v>0</v>
      </c>
      <c r="M210" s="571" t="str">
        <f t="shared" si="36"/>
        <v/>
      </c>
      <c r="N210" s="544">
        <f t="shared" ref="N210:N212" si="41">J210-L210</f>
        <v>0</v>
      </c>
      <c r="O210" s="545"/>
    </row>
    <row r="211" spans="1:15" ht="18.75" customHeight="1" x14ac:dyDescent="0.15">
      <c r="A211" s="485"/>
      <c r="B211" s="536"/>
      <c r="C211" s="667"/>
      <c r="D211" s="652"/>
      <c r="E211" s="653"/>
      <c r="F211" s="410"/>
      <c r="G211" s="537"/>
      <c r="H211" s="538"/>
      <c r="I211" s="539"/>
      <c r="J211" s="540">
        <f t="shared" si="37"/>
        <v>0</v>
      </c>
      <c r="K211" s="541"/>
      <c r="L211" s="542">
        <f t="shared" si="33"/>
        <v>0</v>
      </c>
      <c r="M211" s="571" t="str">
        <f t="shared" si="36"/>
        <v/>
      </c>
      <c r="N211" s="544">
        <f t="shared" si="41"/>
        <v>0</v>
      </c>
      <c r="O211" s="545"/>
    </row>
    <row r="212" spans="1:15" ht="18.75" customHeight="1" x14ac:dyDescent="0.15">
      <c r="A212" s="485"/>
      <c r="B212" s="536"/>
      <c r="C212" s="667"/>
      <c r="D212" s="652"/>
      <c r="E212" s="653"/>
      <c r="F212" s="410"/>
      <c r="G212" s="537"/>
      <c r="H212" s="538"/>
      <c r="I212" s="539"/>
      <c r="J212" s="540">
        <f t="shared" si="37"/>
        <v>0</v>
      </c>
      <c r="K212" s="541"/>
      <c r="L212" s="542">
        <f t="shared" si="33"/>
        <v>0</v>
      </c>
      <c r="M212" s="571" t="str">
        <f t="shared" si="36"/>
        <v/>
      </c>
      <c r="N212" s="544">
        <f t="shared" si="41"/>
        <v>0</v>
      </c>
      <c r="O212" s="545"/>
    </row>
    <row r="213" spans="1:15" ht="18.75" customHeight="1" x14ac:dyDescent="0.15">
      <c r="A213" s="485"/>
      <c r="B213" s="536"/>
      <c r="C213" s="667"/>
      <c r="D213" s="652"/>
      <c r="E213" s="653"/>
      <c r="F213" s="410"/>
      <c r="G213" s="537"/>
      <c r="H213" s="538"/>
      <c r="I213" s="539"/>
      <c r="J213" s="540">
        <f t="shared" si="37"/>
        <v>0</v>
      </c>
      <c r="K213" s="541"/>
      <c r="L213" s="542">
        <f t="shared" si="33"/>
        <v>0</v>
      </c>
      <c r="M213" s="571" t="str">
        <f t="shared" si="36"/>
        <v/>
      </c>
      <c r="N213" s="544">
        <f>J213-L213</f>
        <v>0</v>
      </c>
      <c r="O213" s="545"/>
    </row>
    <row r="214" spans="1:15" ht="18.75" customHeight="1" thickBot="1" x14ac:dyDescent="0.2">
      <c r="A214" s="485"/>
      <c r="B214" s="655"/>
      <c r="C214" s="443"/>
      <c r="D214" s="444"/>
      <c r="E214" s="445"/>
      <c r="F214" s="446"/>
      <c r="G214" s="447"/>
      <c r="H214" s="448"/>
      <c r="I214" s="449"/>
      <c r="J214" s="639">
        <f t="shared" si="37"/>
        <v>0</v>
      </c>
      <c r="K214" s="450"/>
      <c r="L214" s="641">
        <f t="shared" si="33"/>
        <v>0</v>
      </c>
      <c r="M214" s="643" t="str">
        <f t="shared" si="36"/>
        <v/>
      </c>
      <c r="N214" s="451">
        <f t="shared" ref="N214:N220" si="42">J214-L214</f>
        <v>0</v>
      </c>
      <c r="O214" s="501"/>
    </row>
    <row r="215" spans="1:15" ht="18.75" customHeight="1" x14ac:dyDescent="0.15">
      <c r="A215" s="485"/>
      <c r="B215" s="546"/>
      <c r="C215" s="442" t="s">
        <v>872</v>
      </c>
      <c r="D215" s="425" t="s">
        <v>914</v>
      </c>
      <c r="E215" s="426" t="s">
        <v>828</v>
      </c>
      <c r="F215" s="427"/>
      <c r="G215" s="649"/>
      <c r="H215" s="650"/>
      <c r="I215" s="551"/>
      <c r="J215" s="428">
        <f>SUMIFS(J195:J214,B195:B214,"設備")</f>
        <v>0</v>
      </c>
      <c r="K215" s="553"/>
      <c r="L215" s="429">
        <f>SUMIFS(L195:L214,B195:B214,"設備")</f>
        <v>0</v>
      </c>
      <c r="M215" s="651"/>
      <c r="N215" s="430">
        <f t="shared" si="42"/>
        <v>0</v>
      </c>
      <c r="O215" s="556"/>
    </row>
    <row r="216" spans="1:15" ht="18.75" customHeight="1" x14ac:dyDescent="0.15">
      <c r="A216" s="485"/>
      <c r="B216" s="536"/>
      <c r="C216" s="437" t="s">
        <v>872</v>
      </c>
      <c r="D216" s="654" t="s">
        <v>915</v>
      </c>
      <c r="E216" s="576" t="s">
        <v>828</v>
      </c>
      <c r="F216" s="409"/>
      <c r="G216" s="567"/>
      <c r="H216" s="568"/>
      <c r="I216" s="540"/>
      <c r="J216" s="569">
        <f>SUMIFS(J195:J214,B195:B214,"工事")</f>
        <v>0</v>
      </c>
      <c r="K216" s="542"/>
      <c r="L216" s="570">
        <f>SUMIFS(L195:L214,B195:B214,"工事")</f>
        <v>0</v>
      </c>
      <c r="M216" s="571"/>
      <c r="N216" s="572">
        <f t="shared" si="42"/>
        <v>0</v>
      </c>
      <c r="O216" s="545"/>
    </row>
    <row r="217" spans="1:15" ht="18.75" customHeight="1" thickBot="1" x14ac:dyDescent="0.2">
      <c r="A217" s="485"/>
      <c r="B217" s="431"/>
      <c r="C217" s="452"/>
      <c r="D217" s="453" t="s">
        <v>872</v>
      </c>
      <c r="E217" s="454" t="s">
        <v>856</v>
      </c>
      <c r="F217" s="455"/>
      <c r="G217" s="456"/>
      <c r="H217" s="457"/>
      <c r="I217" s="432"/>
      <c r="J217" s="439">
        <f>J215+J216</f>
        <v>0</v>
      </c>
      <c r="K217" s="433"/>
      <c r="L217" s="440">
        <f>L215+L216</f>
        <v>0</v>
      </c>
      <c r="M217" s="434"/>
      <c r="N217" s="441">
        <f t="shared" si="42"/>
        <v>0</v>
      </c>
      <c r="O217" s="435"/>
    </row>
    <row r="218" spans="1:15" ht="18.75" customHeight="1" thickTop="1" x14ac:dyDescent="0.15">
      <c r="A218" s="485"/>
      <c r="B218" s="546"/>
      <c r="C218" s="424" t="s">
        <v>721</v>
      </c>
      <c r="D218" s="425" t="s">
        <v>823</v>
      </c>
      <c r="E218" s="426" t="s">
        <v>825</v>
      </c>
      <c r="F218" s="427"/>
      <c r="G218" s="649"/>
      <c r="H218" s="650"/>
      <c r="I218" s="551"/>
      <c r="J218" s="428">
        <f>SUMIFS(J171:J217,D171:D217,"設備費3")</f>
        <v>0</v>
      </c>
      <c r="K218" s="553"/>
      <c r="L218" s="429">
        <f>SUMIFS(L171:L217,D171:D217,"設備費3")</f>
        <v>0</v>
      </c>
      <c r="M218" s="651"/>
      <c r="N218" s="430">
        <f t="shared" si="42"/>
        <v>0</v>
      </c>
      <c r="O218" s="556"/>
    </row>
    <row r="219" spans="1:15" ht="18.75" customHeight="1" x14ac:dyDescent="0.15">
      <c r="A219" s="485"/>
      <c r="B219" s="536"/>
      <c r="C219" s="574" t="s">
        <v>721</v>
      </c>
      <c r="D219" s="654" t="s">
        <v>829</v>
      </c>
      <c r="E219" s="576" t="s">
        <v>825</v>
      </c>
      <c r="F219" s="409"/>
      <c r="G219" s="567"/>
      <c r="H219" s="568"/>
      <c r="I219" s="540"/>
      <c r="J219" s="569">
        <f>SUMIFS(J171:J217,D171:D217,"工事費3")</f>
        <v>0</v>
      </c>
      <c r="K219" s="542"/>
      <c r="L219" s="570">
        <f>SUMIFS(L171:L217,D171:D217,"工事費3")</f>
        <v>0</v>
      </c>
      <c r="M219" s="571"/>
      <c r="N219" s="572">
        <f t="shared" si="42"/>
        <v>0</v>
      </c>
      <c r="O219" s="545"/>
    </row>
    <row r="220" spans="1:15" ht="18.75" customHeight="1" thickBot="1" x14ac:dyDescent="0.2">
      <c r="A220" s="485"/>
      <c r="B220" s="431"/>
      <c r="C220" s="452"/>
      <c r="D220" s="459" t="s">
        <v>830</v>
      </c>
      <c r="E220" s="454" t="s">
        <v>825</v>
      </c>
      <c r="F220" s="455"/>
      <c r="G220" s="456"/>
      <c r="H220" s="457"/>
      <c r="I220" s="432"/>
      <c r="J220" s="439">
        <f>J218+J219</f>
        <v>0</v>
      </c>
      <c r="K220" s="433"/>
      <c r="L220" s="440">
        <f>L218+L219</f>
        <v>0</v>
      </c>
      <c r="M220" s="434"/>
      <c r="N220" s="441">
        <f t="shared" si="42"/>
        <v>0</v>
      </c>
      <c r="O220" s="435"/>
    </row>
    <row r="221" spans="1:15" ht="18.75" customHeight="1" thickTop="1" x14ac:dyDescent="0.15">
      <c r="A221" s="485"/>
      <c r="B221" s="536"/>
      <c r="C221" s="3140" t="s">
        <v>834</v>
      </c>
      <c r="D221" s="3141"/>
      <c r="E221" s="3142"/>
      <c r="F221" s="410"/>
      <c r="G221" s="537"/>
      <c r="H221" s="538"/>
      <c r="I221" s="540"/>
      <c r="J221" s="540"/>
      <c r="K221" s="541"/>
      <c r="L221" s="542"/>
      <c r="M221" s="571"/>
      <c r="N221" s="544"/>
      <c r="O221" s="545"/>
    </row>
    <row r="222" spans="1:15" ht="18.75" customHeight="1" x14ac:dyDescent="0.15">
      <c r="A222" s="485"/>
      <c r="B222" s="536"/>
      <c r="C222" s="3143" t="s">
        <v>874</v>
      </c>
      <c r="D222" s="3144"/>
      <c r="E222" s="3145"/>
      <c r="F222" s="410"/>
      <c r="G222" s="537"/>
      <c r="H222" s="538"/>
      <c r="I222" s="539"/>
      <c r="J222" s="540"/>
      <c r="K222" s="541"/>
      <c r="L222" s="542"/>
      <c r="M222" s="571" t="str">
        <f t="shared" ref="M222:M242" si="43">IF(I222-K222=0,"",I222-K222)</f>
        <v/>
      </c>
      <c r="N222" s="544"/>
      <c r="O222" s="545"/>
    </row>
    <row r="223" spans="1:15" ht="18.75" customHeight="1" x14ac:dyDescent="0.15">
      <c r="A223" s="485"/>
      <c r="B223" s="536"/>
      <c r="C223" s="667"/>
      <c r="D223" s="1253"/>
      <c r="E223" s="653"/>
      <c r="F223" s="410"/>
      <c r="G223" s="537"/>
      <c r="H223" s="538"/>
      <c r="I223" s="539"/>
      <c r="J223" s="540">
        <f t="shared" ref="J223:J242" si="44">ROUNDDOWN(H223*I223,0)</f>
        <v>0</v>
      </c>
      <c r="K223" s="541"/>
      <c r="L223" s="542">
        <f t="shared" ref="L223:L242" si="45">ROUNDDOWN(H223*K223,0)</f>
        <v>0</v>
      </c>
      <c r="M223" s="571" t="str">
        <f t="shared" si="43"/>
        <v/>
      </c>
      <c r="N223" s="544">
        <f>J223-L223</f>
        <v>0</v>
      </c>
      <c r="O223" s="545"/>
    </row>
    <row r="224" spans="1:15" ht="18.75" customHeight="1" x14ac:dyDescent="0.15">
      <c r="A224" s="485"/>
      <c r="B224" s="536"/>
      <c r="C224" s="667"/>
      <c r="D224" s="652"/>
      <c r="E224" s="653"/>
      <c r="F224" s="410"/>
      <c r="G224" s="537"/>
      <c r="H224" s="538"/>
      <c r="I224" s="539"/>
      <c r="J224" s="540">
        <f t="shared" si="44"/>
        <v>0</v>
      </c>
      <c r="K224" s="541"/>
      <c r="L224" s="542">
        <f t="shared" si="45"/>
        <v>0</v>
      </c>
      <c r="M224" s="571" t="str">
        <f t="shared" si="43"/>
        <v/>
      </c>
      <c r="N224" s="544">
        <f t="shared" ref="N224:N237" si="46">J224-L224</f>
        <v>0</v>
      </c>
      <c r="O224" s="545"/>
    </row>
    <row r="225" spans="1:15" ht="18.75" customHeight="1" x14ac:dyDescent="0.15">
      <c r="A225" s="485"/>
      <c r="B225" s="536"/>
      <c r="C225" s="667"/>
      <c r="D225" s="652"/>
      <c r="E225" s="653"/>
      <c r="F225" s="410"/>
      <c r="G225" s="537"/>
      <c r="H225" s="538"/>
      <c r="I225" s="539"/>
      <c r="J225" s="540">
        <f t="shared" si="44"/>
        <v>0</v>
      </c>
      <c r="K225" s="541"/>
      <c r="L225" s="542">
        <f t="shared" si="45"/>
        <v>0</v>
      </c>
      <c r="M225" s="571" t="str">
        <f t="shared" si="43"/>
        <v/>
      </c>
      <c r="N225" s="544">
        <f t="shared" si="46"/>
        <v>0</v>
      </c>
      <c r="O225" s="545"/>
    </row>
    <row r="226" spans="1:15" ht="18.75" customHeight="1" x14ac:dyDescent="0.15">
      <c r="A226" s="485"/>
      <c r="B226" s="536"/>
      <c r="C226" s="667"/>
      <c r="D226" s="652"/>
      <c r="E226" s="653"/>
      <c r="F226" s="410"/>
      <c r="G226" s="537"/>
      <c r="H226" s="538"/>
      <c r="I226" s="539"/>
      <c r="J226" s="540">
        <f t="shared" si="44"/>
        <v>0</v>
      </c>
      <c r="K226" s="541"/>
      <c r="L226" s="542">
        <f t="shared" si="45"/>
        <v>0</v>
      </c>
      <c r="M226" s="571" t="str">
        <f t="shared" si="43"/>
        <v/>
      </c>
      <c r="N226" s="544">
        <f t="shared" si="46"/>
        <v>0</v>
      </c>
      <c r="O226" s="545"/>
    </row>
    <row r="227" spans="1:15" ht="18.75" customHeight="1" x14ac:dyDescent="0.15">
      <c r="A227" s="485"/>
      <c r="B227" s="536"/>
      <c r="C227" s="667"/>
      <c r="D227" s="652"/>
      <c r="E227" s="653"/>
      <c r="F227" s="410"/>
      <c r="G227" s="537"/>
      <c r="H227" s="538"/>
      <c r="I227" s="539"/>
      <c r="J227" s="540">
        <f t="shared" si="44"/>
        <v>0</v>
      </c>
      <c r="K227" s="541"/>
      <c r="L227" s="542">
        <f t="shared" si="45"/>
        <v>0</v>
      </c>
      <c r="M227" s="571" t="str">
        <f t="shared" si="43"/>
        <v/>
      </c>
      <c r="N227" s="544">
        <f t="shared" si="46"/>
        <v>0</v>
      </c>
      <c r="O227" s="545"/>
    </row>
    <row r="228" spans="1:15" ht="18.75" customHeight="1" x14ac:dyDescent="0.15">
      <c r="A228" s="485"/>
      <c r="B228" s="536"/>
      <c r="C228" s="667"/>
      <c r="D228" s="652"/>
      <c r="E228" s="653"/>
      <c r="F228" s="410"/>
      <c r="G228" s="537"/>
      <c r="H228" s="538"/>
      <c r="I228" s="539"/>
      <c r="J228" s="540">
        <f t="shared" si="44"/>
        <v>0</v>
      </c>
      <c r="K228" s="541"/>
      <c r="L228" s="542">
        <f t="shared" si="45"/>
        <v>0</v>
      </c>
      <c r="M228" s="571" t="str">
        <f t="shared" si="43"/>
        <v/>
      </c>
      <c r="N228" s="544">
        <f t="shared" si="46"/>
        <v>0</v>
      </c>
      <c r="O228" s="545"/>
    </row>
    <row r="229" spans="1:15" ht="18.75" customHeight="1" x14ac:dyDescent="0.15">
      <c r="A229" s="485"/>
      <c r="B229" s="536"/>
      <c r="C229" s="667"/>
      <c r="D229" s="652"/>
      <c r="E229" s="653"/>
      <c r="F229" s="410"/>
      <c r="G229" s="537"/>
      <c r="H229" s="538"/>
      <c r="I229" s="539"/>
      <c r="J229" s="540">
        <f t="shared" si="44"/>
        <v>0</v>
      </c>
      <c r="K229" s="541"/>
      <c r="L229" s="542">
        <f t="shared" si="45"/>
        <v>0</v>
      </c>
      <c r="M229" s="571" t="str">
        <f t="shared" si="43"/>
        <v/>
      </c>
      <c r="N229" s="544">
        <f t="shared" si="46"/>
        <v>0</v>
      </c>
      <c r="O229" s="545"/>
    </row>
    <row r="230" spans="1:15" ht="18.75" customHeight="1" x14ac:dyDescent="0.15">
      <c r="A230" s="485"/>
      <c r="B230" s="536"/>
      <c r="C230" s="667"/>
      <c r="D230" s="652"/>
      <c r="E230" s="653"/>
      <c r="F230" s="410"/>
      <c r="G230" s="537"/>
      <c r="H230" s="538"/>
      <c r="I230" s="539"/>
      <c r="J230" s="540">
        <f t="shared" si="44"/>
        <v>0</v>
      </c>
      <c r="K230" s="541"/>
      <c r="L230" s="542">
        <f t="shared" si="45"/>
        <v>0</v>
      </c>
      <c r="M230" s="571" t="str">
        <f t="shared" si="43"/>
        <v/>
      </c>
      <c r="N230" s="544">
        <f t="shared" si="46"/>
        <v>0</v>
      </c>
      <c r="O230" s="545"/>
    </row>
    <row r="231" spans="1:15" ht="18.75" customHeight="1" x14ac:dyDescent="0.15">
      <c r="A231" s="485"/>
      <c r="B231" s="536"/>
      <c r="C231" s="667"/>
      <c r="D231" s="652"/>
      <c r="E231" s="653"/>
      <c r="F231" s="410"/>
      <c r="G231" s="537"/>
      <c r="H231" s="538"/>
      <c r="I231" s="539"/>
      <c r="J231" s="540">
        <f t="shared" si="44"/>
        <v>0</v>
      </c>
      <c r="K231" s="541"/>
      <c r="L231" s="542">
        <f t="shared" si="45"/>
        <v>0</v>
      </c>
      <c r="M231" s="571" t="str">
        <f t="shared" si="43"/>
        <v/>
      </c>
      <c r="N231" s="544">
        <f t="shared" si="46"/>
        <v>0</v>
      </c>
      <c r="O231" s="545"/>
    </row>
    <row r="232" spans="1:15" ht="18.75" customHeight="1" x14ac:dyDescent="0.15">
      <c r="A232" s="485"/>
      <c r="B232" s="536"/>
      <c r="C232" s="667"/>
      <c r="D232" s="652"/>
      <c r="E232" s="653"/>
      <c r="F232" s="410"/>
      <c r="G232" s="537"/>
      <c r="H232" s="538"/>
      <c r="I232" s="539"/>
      <c r="J232" s="540">
        <f t="shared" si="44"/>
        <v>0</v>
      </c>
      <c r="K232" s="541"/>
      <c r="L232" s="542">
        <f t="shared" si="45"/>
        <v>0</v>
      </c>
      <c r="M232" s="571" t="str">
        <f t="shared" si="43"/>
        <v/>
      </c>
      <c r="N232" s="544">
        <f t="shared" si="46"/>
        <v>0</v>
      </c>
      <c r="O232" s="545"/>
    </row>
    <row r="233" spans="1:15" ht="18.75" customHeight="1" x14ac:dyDescent="0.15">
      <c r="A233" s="485"/>
      <c r="B233" s="536"/>
      <c r="C233" s="667"/>
      <c r="D233" s="652"/>
      <c r="E233" s="653"/>
      <c r="F233" s="410"/>
      <c r="G233" s="537"/>
      <c r="H233" s="538"/>
      <c r="I233" s="539"/>
      <c r="J233" s="540">
        <f t="shared" si="44"/>
        <v>0</v>
      </c>
      <c r="K233" s="541"/>
      <c r="L233" s="542">
        <f t="shared" si="45"/>
        <v>0</v>
      </c>
      <c r="M233" s="571" t="str">
        <f t="shared" si="43"/>
        <v/>
      </c>
      <c r="N233" s="544">
        <f t="shared" si="46"/>
        <v>0</v>
      </c>
      <c r="O233" s="545"/>
    </row>
    <row r="234" spans="1:15" ht="18.75" customHeight="1" x14ac:dyDescent="0.15">
      <c r="A234" s="485"/>
      <c r="B234" s="536"/>
      <c r="C234" s="667"/>
      <c r="D234" s="652"/>
      <c r="E234" s="653"/>
      <c r="F234" s="410"/>
      <c r="G234" s="537"/>
      <c r="H234" s="538"/>
      <c r="I234" s="539"/>
      <c r="J234" s="540">
        <f t="shared" si="44"/>
        <v>0</v>
      </c>
      <c r="K234" s="541"/>
      <c r="L234" s="542">
        <f t="shared" si="45"/>
        <v>0</v>
      </c>
      <c r="M234" s="571" t="str">
        <f t="shared" si="43"/>
        <v/>
      </c>
      <c r="N234" s="544">
        <f t="shared" si="46"/>
        <v>0</v>
      </c>
      <c r="O234" s="545"/>
    </row>
    <row r="235" spans="1:15" ht="18.75" customHeight="1" x14ac:dyDescent="0.15">
      <c r="A235" s="485"/>
      <c r="B235" s="536"/>
      <c r="C235" s="667"/>
      <c r="D235" s="652"/>
      <c r="E235" s="653"/>
      <c r="F235" s="410"/>
      <c r="G235" s="537"/>
      <c r="H235" s="538"/>
      <c r="I235" s="539"/>
      <c r="J235" s="540">
        <f t="shared" si="44"/>
        <v>0</v>
      </c>
      <c r="K235" s="541"/>
      <c r="L235" s="542">
        <f t="shared" si="45"/>
        <v>0</v>
      </c>
      <c r="M235" s="571" t="str">
        <f t="shared" si="43"/>
        <v/>
      </c>
      <c r="N235" s="544">
        <f t="shared" si="46"/>
        <v>0</v>
      </c>
      <c r="O235" s="545"/>
    </row>
    <row r="236" spans="1:15" ht="18.75" customHeight="1" x14ac:dyDescent="0.15">
      <c r="A236" s="485"/>
      <c r="B236" s="536"/>
      <c r="C236" s="667"/>
      <c r="D236" s="652"/>
      <c r="E236" s="653"/>
      <c r="F236" s="410"/>
      <c r="G236" s="537"/>
      <c r="H236" s="538"/>
      <c r="I236" s="539"/>
      <c r="J236" s="540">
        <f t="shared" si="44"/>
        <v>0</v>
      </c>
      <c r="K236" s="541"/>
      <c r="L236" s="542">
        <f t="shared" si="45"/>
        <v>0</v>
      </c>
      <c r="M236" s="571" t="str">
        <f t="shared" si="43"/>
        <v/>
      </c>
      <c r="N236" s="544">
        <f t="shared" si="46"/>
        <v>0</v>
      </c>
      <c r="O236" s="545"/>
    </row>
    <row r="237" spans="1:15" ht="18.75" customHeight="1" x14ac:dyDescent="0.15">
      <c r="A237" s="485"/>
      <c r="B237" s="536"/>
      <c r="C237" s="667"/>
      <c r="D237" s="652"/>
      <c r="E237" s="653"/>
      <c r="F237" s="410"/>
      <c r="G237" s="537"/>
      <c r="H237" s="538"/>
      <c r="I237" s="539"/>
      <c r="J237" s="540">
        <f t="shared" si="44"/>
        <v>0</v>
      </c>
      <c r="K237" s="541"/>
      <c r="L237" s="542">
        <f t="shared" si="45"/>
        <v>0</v>
      </c>
      <c r="M237" s="571" t="str">
        <f t="shared" si="43"/>
        <v/>
      </c>
      <c r="N237" s="544">
        <f t="shared" si="46"/>
        <v>0</v>
      </c>
      <c r="O237" s="545"/>
    </row>
    <row r="238" spans="1:15" ht="18.75" customHeight="1" x14ac:dyDescent="0.15">
      <c r="A238" s="485"/>
      <c r="B238" s="536"/>
      <c r="C238" s="667"/>
      <c r="D238" s="652"/>
      <c r="E238" s="653"/>
      <c r="F238" s="410"/>
      <c r="G238" s="537"/>
      <c r="H238" s="538"/>
      <c r="I238" s="539"/>
      <c r="J238" s="540">
        <f t="shared" si="44"/>
        <v>0</v>
      </c>
      <c r="K238" s="541"/>
      <c r="L238" s="542">
        <f t="shared" si="45"/>
        <v>0</v>
      </c>
      <c r="M238" s="571" t="str">
        <f t="shared" si="43"/>
        <v/>
      </c>
      <c r="N238" s="544">
        <f>J238-L238</f>
        <v>0</v>
      </c>
      <c r="O238" s="545"/>
    </row>
    <row r="239" spans="1:15" ht="18.75" customHeight="1" x14ac:dyDescent="0.15">
      <c r="A239" s="485"/>
      <c r="B239" s="536"/>
      <c r="C239" s="667"/>
      <c r="D239" s="652"/>
      <c r="E239" s="653"/>
      <c r="F239" s="410"/>
      <c r="G239" s="537"/>
      <c r="H239" s="538"/>
      <c r="I239" s="539"/>
      <c r="J239" s="540">
        <f t="shared" si="44"/>
        <v>0</v>
      </c>
      <c r="K239" s="541"/>
      <c r="L239" s="542">
        <f t="shared" si="45"/>
        <v>0</v>
      </c>
      <c r="M239" s="571" t="str">
        <f t="shared" si="43"/>
        <v/>
      </c>
      <c r="N239" s="544">
        <f t="shared" ref="N239:N242" si="47">J239-L239</f>
        <v>0</v>
      </c>
      <c r="O239" s="545"/>
    </row>
    <row r="240" spans="1:15" ht="18.75" customHeight="1" x14ac:dyDescent="0.15">
      <c r="A240" s="485"/>
      <c r="B240" s="536"/>
      <c r="C240" s="667"/>
      <c r="D240" s="652"/>
      <c r="E240" s="653"/>
      <c r="F240" s="410"/>
      <c r="G240" s="537"/>
      <c r="H240" s="538"/>
      <c r="I240" s="539"/>
      <c r="J240" s="540">
        <f t="shared" si="44"/>
        <v>0</v>
      </c>
      <c r="K240" s="541"/>
      <c r="L240" s="542">
        <f t="shared" si="45"/>
        <v>0</v>
      </c>
      <c r="M240" s="571" t="str">
        <f t="shared" si="43"/>
        <v/>
      </c>
      <c r="N240" s="544">
        <f t="shared" si="47"/>
        <v>0</v>
      </c>
      <c r="O240" s="545"/>
    </row>
    <row r="241" spans="1:15" ht="18.75" customHeight="1" x14ac:dyDescent="0.15">
      <c r="A241" s="485"/>
      <c r="B241" s="536"/>
      <c r="C241" s="667"/>
      <c r="D241" s="652"/>
      <c r="E241" s="653"/>
      <c r="F241" s="410"/>
      <c r="G241" s="537"/>
      <c r="H241" s="538"/>
      <c r="I241" s="539"/>
      <c r="J241" s="540">
        <f t="shared" si="44"/>
        <v>0</v>
      </c>
      <c r="K241" s="541"/>
      <c r="L241" s="542">
        <f t="shared" si="45"/>
        <v>0</v>
      </c>
      <c r="M241" s="571" t="str">
        <f t="shared" si="43"/>
        <v/>
      </c>
      <c r="N241" s="544">
        <f t="shared" si="47"/>
        <v>0</v>
      </c>
      <c r="O241" s="545"/>
    </row>
    <row r="242" spans="1:15" ht="18.75" customHeight="1" thickBot="1" x14ac:dyDescent="0.2">
      <c r="A242" s="485"/>
      <c r="B242" s="655"/>
      <c r="C242" s="443"/>
      <c r="D242" s="444"/>
      <c r="E242" s="445"/>
      <c r="F242" s="446"/>
      <c r="G242" s="447"/>
      <c r="H242" s="448"/>
      <c r="I242" s="449"/>
      <c r="J242" s="639">
        <f t="shared" si="44"/>
        <v>0</v>
      </c>
      <c r="K242" s="450"/>
      <c r="L242" s="641">
        <f t="shared" si="45"/>
        <v>0</v>
      </c>
      <c r="M242" s="643" t="str">
        <f t="shared" si="43"/>
        <v/>
      </c>
      <c r="N242" s="451">
        <f t="shared" si="47"/>
        <v>0</v>
      </c>
      <c r="O242" s="501"/>
    </row>
    <row r="243" spans="1:15" ht="18.75" customHeight="1" x14ac:dyDescent="0.15">
      <c r="A243" s="485"/>
      <c r="B243" s="546"/>
      <c r="C243" s="442" t="s">
        <v>875</v>
      </c>
      <c r="D243" s="425" t="s">
        <v>916</v>
      </c>
      <c r="E243" s="426" t="s">
        <v>828</v>
      </c>
      <c r="F243" s="427"/>
      <c r="G243" s="649"/>
      <c r="H243" s="650"/>
      <c r="I243" s="551"/>
      <c r="J243" s="428">
        <f>SUMIFS(J223:J242,B223:B242,"設備")</f>
        <v>0</v>
      </c>
      <c r="K243" s="553"/>
      <c r="L243" s="429">
        <f>SUMIFS(L223:L242,B223:B242,"設備")</f>
        <v>0</v>
      </c>
      <c r="M243" s="651"/>
      <c r="N243" s="430">
        <f>J243-L243</f>
        <v>0</v>
      </c>
      <c r="O243" s="556"/>
    </row>
    <row r="244" spans="1:15" ht="18.75" customHeight="1" x14ac:dyDescent="0.15">
      <c r="A244" s="485"/>
      <c r="B244" s="536"/>
      <c r="C244" s="442" t="s">
        <v>875</v>
      </c>
      <c r="D244" s="654" t="s">
        <v>917</v>
      </c>
      <c r="E244" s="576" t="s">
        <v>828</v>
      </c>
      <c r="F244" s="409"/>
      <c r="G244" s="567"/>
      <c r="H244" s="568"/>
      <c r="I244" s="540"/>
      <c r="J244" s="569">
        <f>SUMIFS(J223:J242,B223:B242,"工事")</f>
        <v>0</v>
      </c>
      <c r="K244" s="542"/>
      <c r="L244" s="570">
        <f>SUMIFS(L223:L242,B223:B242,"工事")</f>
        <v>0</v>
      </c>
      <c r="M244" s="571"/>
      <c r="N244" s="572">
        <f>J244-L244</f>
        <v>0</v>
      </c>
      <c r="O244" s="545"/>
    </row>
    <row r="245" spans="1:15" ht="18.75" customHeight="1" thickBot="1" x14ac:dyDescent="0.2">
      <c r="A245" s="485"/>
      <c r="B245" s="655"/>
      <c r="C245" s="634"/>
      <c r="D245" s="438" t="s">
        <v>875</v>
      </c>
      <c r="E245" s="656" t="s">
        <v>856</v>
      </c>
      <c r="F245" s="436"/>
      <c r="G245" s="637"/>
      <c r="H245" s="638"/>
      <c r="I245" s="639"/>
      <c r="J245" s="640">
        <f>J243+J244</f>
        <v>0</v>
      </c>
      <c r="K245" s="641"/>
      <c r="L245" s="642">
        <f>L243+L244</f>
        <v>0</v>
      </c>
      <c r="M245" s="643"/>
      <c r="N245" s="644">
        <f>J245-L245</f>
        <v>0</v>
      </c>
      <c r="O245" s="501"/>
    </row>
    <row r="246" spans="1:15" ht="18.75" customHeight="1" x14ac:dyDescent="0.15">
      <c r="A246" s="485"/>
      <c r="B246" s="536"/>
      <c r="C246" s="3146" t="s">
        <v>876</v>
      </c>
      <c r="D246" s="3147"/>
      <c r="E246" s="3148"/>
      <c r="F246" s="410"/>
      <c r="G246" s="537"/>
      <c r="H246" s="538"/>
      <c r="I246" s="539"/>
      <c r="J246" s="551"/>
      <c r="K246" s="657"/>
      <c r="L246" s="629"/>
      <c r="M246" s="651" t="str">
        <f t="shared" ref="M246:M266" si="48">IF(I246-K246=0,"",I246-K246)</f>
        <v/>
      </c>
      <c r="N246" s="555"/>
      <c r="O246" s="545"/>
    </row>
    <row r="247" spans="1:15" ht="18.75" customHeight="1" x14ac:dyDescent="0.15">
      <c r="A247" s="485"/>
      <c r="B247" s="536"/>
      <c r="C247" s="667"/>
      <c r="D247" s="1253"/>
      <c r="E247" s="1260"/>
      <c r="F247" s="410"/>
      <c r="G247" s="537"/>
      <c r="H247" s="538"/>
      <c r="I247" s="539"/>
      <c r="J247" s="540">
        <f t="shared" ref="J247:J266" si="49">ROUNDDOWN(H247*I247,0)</f>
        <v>0</v>
      </c>
      <c r="K247" s="541"/>
      <c r="L247" s="542">
        <f t="shared" ref="L247:L266" si="50">ROUNDDOWN(H247*K247,0)</f>
        <v>0</v>
      </c>
      <c r="M247" s="571" t="str">
        <f t="shared" si="48"/>
        <v/>
      </c>
      <c r="N247" s="544">
        <f t="shared" ref="N247" si="51">J247-L247</f>
        <v>0</v>
      </c>
      <c r="O247" s="545"/>
    </row>
    <row r="248" spans="1:15" ht="18.75" customHeight="1" x14ac:dyDescent="0.15">
      <c r="A248" s="485"/>
      <c r="B248" s="536"/>
      <c r="C248" s="667"/>
      <c r="D248" s="652"/>
      <c r="E248" s="653"/>
      <c r="F248" s="410"/>
      <c r="G248" s="537"/>
      <c r="H248" s="538"/>
      <c r="I248" s="539"/>
      <c r="J248" s="540">
        <f t="shared" si="49"/>
        <v>0</v>
      </c>
      <c r="K248" s="541"/>
      <c r="L248" s="542">
        <f t="shared" si="50"/>
        <v>0</v>
      </c>
      <c r="M248" s="571" t="str">
        <f t="shared" si="48"/>
        <v/>
      </c>
      <c r="N248" s="544">
        <f>J248-L248</f>
        <v>0</v>
      </c>
      <c r="O248" s="545"/>
    </row>
    <row r="249" spans="1:15" ht="18.75" customHeight="1" x14ac:dyDescent="0.15">
      <c r="A249" s="485"/>
      <c r="B249" s="536"/>
      <c r="C249" s="667"/>
      <c r="D249" s="652"/>
      <c r="E249" s="653"/>
      <c r="F249" s="410"/>
      <c r="G249" s="537"/>
      <c r="H249" s="538"/>
      <c r="I249" s="539"/>
      <c r="J249" s="540">
        <f t="shared" si="49"/>
        <v>0</v>
      </c>
      <c r="K249" s="541"/>
      <c r="L249" s="542">
        <f t="shared" si="50"/>
        <v>0</v>
      </c>
      <c r="M249" s="571" t="str">
        <f t="shared" si="48"/>
        <v/>
      </c>
      <c r="N249" s="544">
        <f t="shared" ref="N249:N257" si="52">J249-L249</f>
        <v>0</v>
      </c>
      <c r="O249" s="545"/>
    </row>
    <row r="250" spans="1:15" ht="18.75" customHeight="1" x14ac:dyDescent="0.15">
      <c r="A250" s="485"/>
      <c r="B250" s="536"/>
      <c r="C250" s="667"/>
      <c r="D250" s="652"/>
      <c r="E250" s="653"/>
      <c r="F250" s="410"/>
      <c r="G250" s="537"/>
      <c r="H250" s="538"/>
      <c r="I250" s="539"/>
      <c r="J250" s="540">
        <f t="shared" si="49"/>
        <v>0</v>
      </c>
      <c r="K250" s="541"/>
      <c r="L250" s="542">
        <f t="shared" si="50"/>
        <v>0</v>
      </c>
      <c r="M250" s="571" t="str">
        <f t="shared" si="48"/>
        <v/>
      </c>
      <c r="N250" s="544">
        <f t="shared" si="52"/>
        <v>0</v>
      </c>
      <c r="O250" s="545"/>
    </row>
    <row r="251" spans="1:15" ht="18.75" customHeight="1" x14ac:dyDescent="0.15">
      <c r="A251" s="485"/>
      <c r="B251" s="536"/>
      <c r="C251" s="667"/>
      <c r="D251" s="652"/>
      <c r="E251" s="653"/>
      <c r="F251" s="410"/>
      <c r="G251" s="537"/>
      <c r="H251" s="538"/>
      <c r="I251" s="539"/>
      <c r="J251" s="540">
        <f t="shared" si="49"/>
        <v>0</v>
      </c>
      <c r="K251" s="541"/>
      <c r="L251" s="542">
        <f t="shared" si="50"/>
        <v>0</v>
      </c>
      <c r="M251" s="571" t="str">
        <f t="shared" si="48"/>
        <v/>
      </c>
      <c r="N251" s="544">
        <f t="shared" si="52"/>
        <v>0</v>
      </c>
      <c r="O251" s="545"/>
    </row>
    <row r="252" spans="1:15" ht="18.75" customHeight="1" x14ac:dyDescent="0.15">
      <c r="A252" s="485"/>
      <c r="B252" s="536"/>
      <c r="C252" s="667"/>
      <c r="D252" s="652"/>
      <c r="E252" s="653"/>
      <c r="F252" s="410"/>
      <c r="G252" s="537"/>
      <c r="H252" s="538"/>
      <c r="I252" s="539"/>
      <c r="J252" s="540">
        <f t="shared" si="49"/>
        <v>0</v>
      </c>
      <c r="K252" s="541"/>
      <c r="L252" s="542">
        <f t="shared" si="50"/>
        <v>0</v>
      </c>
      <c r="M252" s="571" t="str">
        <f t="shared" si="48"/>
        <v/>
      </c>
      <c r="N252" s="544">
        <f t="shared" si="52"/>
        <v>0</v>
      </c>
      <c r="O252" s="545"/>
    </row>
    <row r="253" spans="1:15" ht="18.75" customHeight="1" x14ac:dyDescent="0.15">
      <c r="A253" s="485"/>
      <c r="B253" s="536"/>
      <c r="C253" s="667"/>
      <c r="D253" s="652"/>
      <c r="E253" s="653"/>
      <c r="F253" s="410"/>
      <c r="G253" s="537"/>
      <c r="H253" s="538"/>
      <c r="I253" s="539"/>
      <c r="J253" s="540">
        <f t="shared" si="49"/>
        <v>0</v>
      </c>
      <c r="K253" s="541"/>
      <c r="L253" s="542">
        <f t="shared" si="50"/>
        <v>0</v>
      </c>
      <c r="M253" s="571" t="str">
        <f t="shared" si="48"/>
        <v/>
      </c>
      <c r="N253" s="544">
        <f t="shared" si="52"/>
        <v>0</v>
      </c>
      <c r="O253" s="545"/>
    </row>
    <row r="254" spans="1:15" ht="18.75" customHeight="1" x14ac:dyDescent="0.15">
      <c r="A254" s="485"/>
      <c r="B254" s="536"/>
      <c r="C254" s="667"/>
      <c r="D254" s="652"/>
      <c r="E254" s="653"/>
      <c r="F254" s="410"/>
      <c r="G254" s="537"/>
      <c r="H254" s="538"/>
      <c r="I254" s="539"/>
      <c r="J254" s="540">
        <f t="shared" si="49"/>
        <v>0</v>
      </c>
      <c r="K254" s="541"/>
      <c r="L254" s="542">
        <f t="shared" si="50"/>
        <v>0</v>
      </c>
      <c r="M254" s="571" t="str">
        <f t="shared" si="48"/>
        <v/>
      </c>
      <c r="N254" s="544">
        <f t="shared" si="52"/>
        <v>0</v>
      </c>
      <c r="O254" s="545"/>
    </row>
    <row r="255" spans="1:15" ht="18.75" customHeight="1" x14ac:dyDescent="0.15">
      <c r="A255" s="485"/>
      <c r="B255" s="536"/>
      <c r="C255" s="667"/>
      <c r="D255" s="652"/>
      <c r="E255" s="653"/>
      <c r="F255" s="410"/>
      <c r="G255" s="537"/>
      <c r="H255" s="538"/>
      <c r="I255" s="539"/>
      <c r="J255" s="540">
        <f t="shared" si="49"/>
        <v>0</v>
      </c>
      <c r="K255" s="541"/>
      <c r="L255" s="542">
        <f t="shared" si="50"/>
        <v>0</v>
      </c>
      <c r="M255" s="571" t="str">
        <f t="shared" si="48"/>
        <v/>
      </c>
      <c r="N255" s="544">
        <f t="shared" si="52"/>
        <v>0</v>
      </c>
      <c r="O255" s="545"/>
    </row>
    <row r="256" spans="1:15" ht="18.75" customHeight="1" x14ac:dyDescent="0.15">
      <c r="A256" s="485"/>
      <c r="B256" s="536"/>
      <c r="C256" s="667"/>
      <c r="D256" s="652"/>
      <c r="E256" s="653"/>
      <c r="F256" s="410"/>
      <c r="G256" s="537"/>
      <c r="H256" s="538"/>
      <c r="I256" s="539"/>
      <c r="J256" s="540">
        <f t="shared" si="49"/>
        <v>0</v>
      </c>
      <c r="K256" s="541"/>
      <c r="L256" s="542">
        <f t="shared" si="50"/>
        <v>0</v>
      </c>
      <c r="M256" s="571" t="str">
        <f t="shared" si="48"/>
        <v/>
      </c>
      <c r="N256" s="544">
        <f t="shared" si="52"/>
        <v>0</v>
      </c>
      <c r="O256" s="545"/>
    </row>
    <row r="257" spans="1:15" ht="18.75" customHeight="1" x14ac:dyDescent="0.15">
      <c r="A257" s="485"/>
      <c r="B257" s="536"/>
      <c r="C257" s="667"/>
      <c r="D257" s="652"/>
      <c r="E257" s="653"/>
      <c r="F257" s="410"/>
      <c r="G257" s="537"/>
      <c r="H257" s="538"/>
      <c r="I257" s="539"/>
      <c r="J257" s="540">
        <f t="shared" si="49"/>
        <v>0</v>
      </c>
      <c r="K257" s="541"/>
      <c r="L257" s="542">
        <f t="shared" si="50"/>
        <v>0</v>
      </c>
      <c r="M257" s="571" t="str">
        <f t="shared" si="48"/>
        <v/>
      </c>
      <c r="N257" s="544">
        <f t="shared" si="52"/>
        <v>0</v>
      </c>
      <c r="O257" s="545"/>
    </row>
    <row r="258" spans="1:15" ht="18.75" customHeight="1" x14ac:dyDescent="0.15">
      <c r="A258" s="485"/>
      <c r="B258" s="536"/>
      <c r="C258" s="667"/>
      <c r="D258" s="652"/>
      <c r="E258" s="653"/>
      <c r="F258" s="410"/>
      <c r="G258" s="537"/>
      <c r="H258" s="538"/>
      <c r="I258" s="539"/>
      <c r="J258" s="540">
        <f t="shared" si="49"/>
        <v>0</v>
      </c>
      <c r="K258" s="541"/>
      <c r="L258" s="542">
        <f t="shared" si="50"/>
        <v>0</v>
      </c>
      <c r="M258" s="571" t="str">
        <f t="shared" si="48"/>
        <v/>
      </c>
      <c r="N258" s="544">
        <f>J258-L258</f>
        <v>0</v>
      </c>
      <c r="O258" s="545"/>
    </row>
    <row r="259" spans="1:15" ht="18.75" customHeight="1" x14ac:dyDescent="0.15">
      <c r="A259" s="485"/>
      <c r="B259" s="536"/>
      <c r="C259" s="667"/>
      <c r="D259" s="652"/>
      <c r="E259" s="653"/>
      <c r="F259" s="410"/>
      <c r="G259" s="537"/>
      <c r="H259" s="538"/>
      <c r="I259" s="539"/>
      <c r="J259" s="540">
        <f t="shared" si="49"/>
        <v>0</v>
      </c>
      <c r="K259" s="541"/>
      <c r="L259" s="542">
        <f t="shared" si="50"/>
        <v>0</v>
      </c>
      <c r="M259" s="571" t="str">
        <f t="shared" si="48"/>
        <v/>
      </c>
      <c r="N259" s="544">
        <f>J259-L259</f>
        <v>0</v>
      </c>
      <c r="O259" s="545"/>
    </row>
    <row r="260" spans="1:15" ht="18.75" customHeight="1" x14ac:dyDescent="0.15">
      <c r="A260" s="485"/>
      <c r="B260" s="536"/>
      <c r="C260" s="667"/>
      <c r="D260" s="652"/>
      <c r="E260" s="653"/>
      <c r="F260" s="410"/>
      <c r="G260" s="537"/>
      <c r="H260" s="538"/>
      <c r="I260" s="539"/>
      <c r="J260" s="540">
        <f t="shared" si="49"/>
        <v>0</v>
      </c>
      <c r="K260" s="541"/>
      <c r="L260" s="542">
        <f t="shared" si="50"/>
        <v>0</v>
      </c>
      <c r="M260" s="571" t="str">
        <f t="shared" si="48"/>
        <v/>
      </c>
      <c r="N260" s="544">
        <f t="shared" ref="N260" si="53">J260-L260</f>
        <v>0</v>
      </c>
      <c r="O260" s="545"/>
    </row>
    <row r="261" spans="1:15" ht="18.75" customHeight="1" x14ac:dyDescent="0.15">
      <c r="A261" s="485"/>
      <c r="B261" s="536"/>
      <c r="C261" s="667"/>
      <c r="D261" s="652"/>
      <c r="E261" s="653"/>
      <c r="F261" s="410"/>
      <c r="G261" s="537"/>
      <c r="H261" s="538"/>
      <c r="I261" s="539"/>
      <c r="J261" s="540">
        <f t="shared" si="49"/>
        <v>0</v>
      </c>
      <c r="K261" s="541"/>
      <c r="L261" s="542">
        <f t="shared" si="50"/>
        <v>0</v>
      </c>
      <c r="M261" s="571" t="str">
        <f t="shared" si="48"/>
        <v/>
      </c>
      <c r="N261" s="544">
        <f>J261-L261</f>
        <v>0</v>
      </c>
      <c r="O261" s="545"/>
    </row>
    <row r="262" spans="1:15" ht="18.75" customHeight="1" x14ac:dyDescent="0.15">
      <c r="A262" s="485"/>
      <c r="B262" s="536"/>
      <c r="C262" s="667"/>
      <c r="D262" s="652"/>
      <c r="E262" s="653"/>
      <c r="F262" s="410"/>
      <c r="G262" s="537"/>
      <c r="H262" s="538"/>
      <c r="I262" s="539"/>
      <c r="J262" s="540">
        <f t="shared" si="49"/>
        <v>0</v>
      </c>
      <c r="K262" s="541"/>
      <c r="L262" s="542">
        <f t="shared" si="50"/>
        <v>0</v>
      </c>
      <c r="M262" s="571" t="str">
        <f t="shared" si="48"/>
        <v/>
      </c>
      <c r="N262" s="544">
        <f t="shared" ref="N262:N264" si="54">J262-L262</f>
        <v>0</v>
      </c>
      <c r="O262" s="545"/>
    </row>
    <row r="263" spans="1:15" ht="18.75" customHeight="1" x14ac:dyDescent="0.15">
      <c r="A263" s="485"/>
      <c r="B263" s="536"/>
      <c r="C263" s="667"/>
      <c r="D263" s="652"/>
      <c r="E263" s="653"/>
      <c r="F263" s="410"/>
      <c r="G263" s="537"/>
      <c r="H263" s="538"/>
      <c r="I263" s="539"/>
      <c r="J263" s="540">
        <f t="shared" si="49"/>
        <v>0</v>
      </c>
      <c r="K263" s="541"/>
      <c r="L263" s="542">
        <f t="shared" si="50"/>
        <v>0</v>
      </c>
      <c r="M263" s="571" t="str">
        <f t="shared" si="48"/>
        <v/>
      </c>
      <c r="N263" s="544">
        <f t="shared" si="54"/>
        <v>0</v>
      </c>
      <c r="O263" s="545"/>
    </row>
    <row r="264" spans="1:15" ht="18.75" customHeight="1" x14ac:dyDescent="0.15">
      <c r="A264" s="485"/>
      <c r="B264" s="536"/>
      <c r="C264" s="667"/>
      <c r="D264" s="652"/>
      <c r="E264" s="653"/>
      <c r="F264" s="410"/>
      <c r="G264" s="537"/>
      <c r="H264" s="538"/>
      <c r="I264" s="539"/>
      <c r="J264" s="540">
        <f t="shared" si="49"/>
        <v>0</v>
      </c>
      <c r="K264" s="541"/>
      <c r="L264" s="542">
        <f t="shared" si="50"/>
        <v>0</v>
      </c>
      <c r="M264" s="571" t="str">
        <f t="shared" si="48"/>
        <v/>
      </c>
      <c r="N264" s="544">
        <f t="shared" si="54"/>
        <v>0</v>
      </c>
      <c r="O264" s="545"/>
    </row>
    <row r="265" spans="1:15" ht="18.75" customHeight="1" x14ac:dyDescent="0.15">
      <c r="A265" s="485"/>
      <c r="B265" s="536"/>
      <c r="C265" s="667"/>
      <c r="D265" s="652"/>
      <c r="E265" s="653"/>
      <c r="F265" s="410"/>
      <c r="G265" s="537"/>
      <c r="H265" s="538"/>
      <c r="I265" s="539"/>
      <c r="J265" s="540">
        <f t="shared" si="49"/>
        <v>0</v>
      </c>
      <c r="K265" s="541"/>
      <c r="L265" s="542">
        <f t="shared" si="50"/>
        <v>0</v>
      </c>
      <c r="M265" s="571" t="str">
        <f t="shared" si="48"/>
        <v/>
      </c>
      <c r="N265" s="544">
        <f>J265-L265</f>
        <v>0</v>
      </c>
      <c r="O265" s="545"/>
    </row>
    <row r="266" spans="1:15" ht="18.75" customHeight="1" thickBot="1" x14ac:dyDescent="0.2">
      <c r="A266" s="485"/>
      <c r="B266" s="655"/>
      <c r="C266" s="443"/>
      <c r="D266" s="444"/>
      <c r="E266" s="445"/>
      <c r="F266" s="446"/>
      <c r="G266" s="447"/>
      <c r="H266" s="448"/>
      <c r="I266" s="449"/>
      <c r="J266" s="639">
        <f t="shared" si="49"/>
        <v>0</v>
      </c>
      <c r="K266" s="450"/>
      <c r="L266" s="641">
        <f t="shared" si="50"/>
        <v>0</v>
      </c>
      <c r="M266" s="643" t="str">
        <f t="shared" si="48"/>
        <v/>
      </c>
      <c r="N266" s="451">
        <f t="shared" ref="N266:N272" si="55">J266-L266</f>
        <v>0</v>
      </c>
      <c r="O266" s="501"/>
    </row>
    <row r="267" spans="1:15" ht="18.75" customHeight="1" x14ac:dyDescent="0.15">
      <c r="A267" s="485"/>
      <c r="B267" s="546"/>
      <c r="C267" s="442" t="s">
        <v>877</v>
      </c>
      <c r="D267" s="425" t="s">
        <v>916</v>
      </c>
      <c r="E267" s="426" t="s">
        <v>828</v>
      </c>
      <c r="F267" s="427"/>
      <c r="G267" s="649"/>
      <c r="H267" s="650"/>
      <c r="I267" s="551"/>
      <c r="J267" s="428">
        <f>SUMIFS(J247:J266,B247:B266,"設備")</f>
        <v>0</v>
      </c>
      <c r="K267" s="553"/>
      <c r="L267" s="429">
        <f>SUMIFS(L247:L266,B247:B266,"設備")</f>
        <v>0</v>
      </c>
      <c r="M267" s="651"/>
      <c r="N267" s="430">
        <f t="shared" si="55"/>
        <v>0</v>
      </c>
      <c r="O267" s="556"/>
    </row>
    <row r="268" spans="1:15" ht="18.75" customHeight="1" x14ac:dyDescent="0.15">
      <c r="A268" s="485"/>
      <c r="B268" s="536"/>
      <c r="C268" s="437" t="s">
        <v>877</v>
      </c>
      <c r="D268" s="654" t="s">
        <v>917</v>
      </c>
      <c r="E268" s="576" t="s">
        <v>828</v>
      </c>
      <c r="F268" s="409"/>
      <c r="G268" s="567"/>
      <c r="H268" s="568"/>
      <c r="I268" s="540"/>
      <c r="J268" s="569">
        <f>SUMIFS(J247:J266,B247:B266,"工事")</f>
        <v>0</v>
      </c>
      <c r="K268" s="542"/>
      <c r="L268" s="570">
        <f>SUMIFS(L247:L266,B247:B266,"工事")</f>
        <v>0</v>
      </c>
      <c r="M268" s="571"/>
      <c r="N268" s="572">
        <f t="shared" si="55"/>
        <v>0</v>
      </c>
      <c r="O268" s="545"/>
    </row>
    <row r="269" spans="1:15" ht="18.75" customHeight="1" thickBot="1" x14ac:dyDescent="0.2">
      <c r="A269" s="485"/>
      <c r="B269" s="431"/>
      <c r="C269" s="452"/>
      <c r="D269" s="453" t="s">
        <v>877</v>
      </c>
      <c r="E269" s="454" t="s">
        <v>856</v>
      </c>
      <c r="F269" s="455"/>
      <c r="G269" s="456"/>
      <c r="H269" s="457"/>
      <c r="I269" s="432"/>
      <c r="J269" s="439">
        <f>J267+J268</f>
        <v>0</v>
      </c>
      <c r="K269" s="433"/>
      <c r="L269" s="440">
        <f>L267+L268</f>
        <v>0</v>
      </c>
      <c r="M269" s="434"/>
      <c r="N269" s="441">
        <f t="shared" si="55"/>
        <v>0</v>
      </c>
      <c r="O269" s="435"/>
    </row>
    <row r="270" spans="1:15" ht="18.75" customHeight="1" thickTop="1" x14ac:dyDescent="0.15">
      <c r="A270" s="485"/>
      <c r="B270" s="546"/>
      <c r="C270" s="424" t="s">
        <v>721</v>
      </c>
      <c r="D270" s="425" t="s">
        <v>823</v>
      </c>
      <c r="E270" s="426" t="s">
        <v>825</v>
      </c>
      <c r="F270" s="427"/>
      <c r="G270" s="649"/>
      <c r="H270" s="650"/>
      <c r="I270" s="551"/>
      <c r="J270" s="428">
        <f>SUMIFS(J223:J269,D223:D269,"設備費4")</f>
        <v>0</v>
      </c>
      <c r="K270" s="553"/>
      <c r="L270" s="429">
        <f>SUMIFS(L223:L269,D223:D269,"設備費4")</f>
        <v>0</v>
      </c>
      <c r="M270" s="651"/>
      <c r="N270" s="430">
        <f t="shared" si="55"/>
        <v>0</v>
      </c>
      <c r="O270" s="556"/>
    </row>
    <row r="271" spans="1:15" ht="18.75" customHeight="1" x14ac:dyDescent="0.15">
      <c r="A271" s="485"/>
      <c r="B271" s="536"/>
      <c r="C271" s="574" t="s">
        <v>721</v>
      </c>
      <c r="D271" s="654" t="s">
        <v>829</v>
      </c>
      <c r="E271" s="576" t="s">
        <v>825</v>
      </c>
      <c r="F271" s="409"/>
      <c r="G271" s="567"/>
      <c r="H271" s="568"/>
      <c r="I271" s="540"/>
      <c r="J271" s="569">
        <f>SUMIFS(J223:J269,D223:D269,"工事費4")</f>
        <v>0</v>
      </c>
      <c r="K271" s="542"/>
      <c r="L271" s="570">
        <f>SUMIFS(L223:L269,D223:D269,"工事費4")</f>
        <v>0</v>
      </c>
      <c r="M271" s="571"/>
      <c r="N271" s="572">
        <f t="shared" si="55"/>
        <v>0</v>
      </c>
      <c r="O271" s="545"/>
    </row>
    <row r="272" spans="1:15" ht="18.75" customHeight="1" thickBot="1" x14ac:dyDescent="0.2">
      <c r="A272" s="485"/>
      <c r="B272" s="431"/>
      <c r="C272" s="452"/>
      <c r="D272" s="459" t="s">
        <v>830</v>
      </c>
      <c r="E272" s="454" t="s">
        <v>825</v>
      </c>
      <c r="F272" s="455"/>
      <c r="G272" s="456"/>
      <c r="H272" s="457"/>
      <c r="I272" s="432"/>
      <c r="J272" s="439">
        <f>J270+J271</f>
        <v>0</v>
      </c>
      <c r="K272" s="433"/>
      <c r="L272" s="440">
        <f>L270+L271</f>
        <v>0</v>
      </c>
      <c r="M272" s="434"/>
      <c r="N272" s="441">
        <f t="shared" si="55"/>
        <v>0</v>
      </c>
      <c r="O272" s="435"/>
    </row>
    <row r="273" spans="1:15" ht="18.75" customHeight="1" thickTop="1" x14ac:dyDescent="0.15">
      <c r="A273" s="485"/>
      <c r="B273" s="536"/>
      <c r="C273" s="3140" t="s">
        <v>835</v>
      </c>
      <c r="D273" s="3141"/>
      <c r="E273" s="3142"/>
      <c r="F273" s="410"/>
      <c r="G273" s="537"/>
      <c r="H273" s="538"/>
      <c r="I273" s="540"/>
      <c r="J273" s="540"/>
      <c r="K273" s="541"/>
      <c r="L273" s="542"/>
      <c r="M273" s="571"/>
      <c r="N273" s="544"/>
      <c r="O273" s="545"/>
    </row>
    <row r="274" spans="1:15" ht="18.75" customHeight="1" x14ac:dyDescent="0.15">
      <c r="A274" s="485"/>
      <c r="B274" s="536"/>
      <c r="C274" s="3143" t="s">
        <v>879</v>
      </c>
      <c r="D274" s="3144"/>
      <c r="E274" s="3145"/>
      <c r="F274" s="410"/>
      <c r="G274" s="537"/>
      <c r="H274" s="538"/>
      <c r="I274" s="539"/>
      <c r="J274" s="540"/>
      <c r="K274" s="541"/>
      <c r="L274" s="542"/>
      <c r="M274" s="571" t="str">
        <f t="shared" ref="M274:M294" si="56">IF(I274-K274=0,"",I274-K274)</f>
        <v/>
      </c>
      <c r="N274" s="544"/>
      <c r="O274" s="545"/>
    </row>
    <row r="275" spans="1:15" ht="18.75" customHeight="1" x14ac:dyDescent="0.15">
      <c r="A275" s="485"/>
      <c r="B275" s="536"/>
      <c r="C275" s="667"/>
      <c r="D275" s="1253"/>
      <c r="E275" s="653"/>
      <c r="F275" s="410"/>
      <c r="G275" s="537"/>
      <c r="H275" s="538"/>
      <c r="I275" s="539"/>
      <c r="J275" s="540">
        <f t="shared" ref="J275:J294" si="57">ROUNDDOWN(H275*I275,0)</f>
        <v>0</v>
      </c>
      <c r="K275" s="541"/>
      <c r="L275" s="542">
        <f t="shared" ref="L275:L318" si="58">ROUNDDOWN(H275*K275,0)</f>
        <v>0</v>
      </c>
      <c r="M275" s="571" t="str">
        <f t="shared" si="56"/>
        <v/>
      </c>
      <c r="N275" s="544">
        <f>J275-L275</f>
        <v>0</v>
      </c>
      <c r="O275" s="545"/>
    </row>
    <row r="276" spans="1:15" ht="18.75" customHeight="1" x14ac:dyDescent="0.15">
      <c r="A276" s="485"/>
      <c r="B276" s="536"/>
      <c r="C276" s="667"/>
      <c r="D276" s="652"/>
      <c r="E276" s="653"/>
      <c r="F276" s="410"/>
      <c r="G276" s="537"/>
      <c r="H276" s="538"/>
      <c r="I276" s="539"/>
      <c r="J276" s="540">
        <f t="shared" si="57"/>
        <v>0</v>
      </c>
      <c r="K276" s="541"/>
      <c r="L276" s="542">
        <f t="shared" si="58"/>
        <v>0</v>
      </c>
      <c r="M276" s="571" t="str">
        <f t="shared" si="56"/>
        <v/>
      </c>
      <c r="N276" s="544">
        <f t="shared" ref="N276:N289" si="59">J276-L276</f>
        <v>0</v>
      </c>
      <c r="O276" s="545"/>
    </row>
    <row r="277" spans="1:15" ht="18.75" customHeight="1" x14ac:dyDescent="0.15">
      <c r="A277" s="485"/>
      <c r="B277" s="536"/>
      <c r="C277" s="667"/>
      <c r="D277" s="652"/>
      <c r="E277" s="653"/>
      <c r="F277" s="410"/>
      <c r="G277" s="537"/>
      <c r="H277" s="538"/>
      <c r="I277" s="539"/>
      <c r="J277" s="540">
        <f t="shared" si="57"/>
        <v>0</v>
      </c>
      <c r="K277" s="541"/>
      <c r="L277" s="542">
        <f t="shared" si="58"/>
        <v>0</v>
      </c>
      <c r="M277" s="571" t="str">
        <f t="shared" si="56"/>
        <v/>
      </c>
      <c r="N277" s="544">
        <f t="shared" si="59"/>
        <v>0</v>
      </c>
      <c r="O277" s="545"/>
    </row>
    <row r="278" spans="1:15" ht="18.75" customHeight="1" x14ac:dyDescent="0.15">
      <c r="A278" s="485"/>
      <c r="B278" s="536"/>
      <c r="C278" s="667"/>
      <c r="D278" s="652"/>
      <c r="E278" s="653"/>
      <c r="F278" s="410"/>
      <c r="G278" s="537"/>
      <c r="H278" s="538"/>
      <c r="I278" s="539"/>
      <c r="J278" s="540">
        <f t="shared" si="57"/>
        <v>0</v>
      </c>
      <c r="K278" s="541"/>
      <c r="L278" s="542">
        <f t="shared" si="58"/>
        <v>0</v>
      </c>
      <c r="M278" s="571" t="str">
        <f t="shared" si="56"/>
        <v/>
      </c>
      <c r="N278" s="544">
        <f t="shared" si="59"/>
        <v>0</v>
      </c>
      <c r="O278" s="545"/>
    </row>
    <row r="279" spans="1:15" ht="18.75" customHeight="1" x14ac:dyDescent="0.15">
      <c r="A279" s="485"/>
      <c r="B279" s="536"/>
      <c r="C279" s="667"/>
      <c r="D279" s="652"/>
      <c r="E279" s="653"/>
      <c r="F279" s="410"/>
      <c r="G279" s="537"/>
      <c r="H279" s="538"/>
      <c r="I279" s="539"/>
      <c r="J279" s="540">
        <f t="shared" si="57"/>
        <v>0</v>
      </c>
      <c r="K279" s="541"/>
      <c r="L279" s="542">
        <f t="shared" si="58"/>
        <v>0</v>
      </c>
      <c r="M279" s="571" t="str">
        <f t="shared" si="56"/>
        <v/>
      </c>
      <c r="N279" s="544">
        <f t="shared" si="59"/>
        <v>0</v>
      </c>
      <c r="O279" s="545"/>
    </row>
    <row r="280" spans="1:15" ht="18.75" customHeight="1" x14ac:dyDescent="0.15">
      <c r="A280" s="485"/>
      <c r="B280" s="536"/>
      <c r="C280" s="667"/>
      <c r="D280" s="652"/>
      <c r="E280" s="653"/>
      <c r="F280" s="410"/>
      <c r="G280" s="537"/>
      <c r="H280" s="538"/>
      <c r="I280" s="539"/>
      <c r="J280" s="540">
        <f t="shared" si="57"/>
        <v>0</v>
      </c>
      <c r="K280" s="541"/>
      <c r="L280" s="542">
        <f t="shared" si="58"/>
        <v>0</v>
      </c>
      <c r="M280" s="571" t="str">
        <f t="shared" si="56"/>
        <v/>
      </c>
      <c r="N280" s="544">
        <f t="shared" si="59"/>
        <v>0</v>
      </c>
      <c r="O280" s="545"/>
    </row>
    <row r="281" spans="1:15" ht="18.75" customHeight="1" x14ac:dyDescent="0.15">
      <c r="A281" s="485"/>
      <c r="B281" s="536"/>
      <c r="C281" s="667"/>
      <c r="D281" s="652"/>
      <c r="E281" s="653"/>
      <c r="F281" s="410"/>
      <c r="G281" s="537"/>
      <c r="H281" s="538"/>
      <c r="I281" s="539"/>
      <c r="J281" s="540">
        <f t="shared" si="57"/>
        <v>0</v>
      </c>
      <c r="K281" s="541"/>
      <c r="L281" s="542">
        <f t="shared" si="58"/>
        <v>0</v>
      </c>
      <c r="M281" s="571" t="str">
        <f t="shared" si="56"/>
        <v/>
      </c>
      <c r="N281" s="544">
        <f t="shared" si="59"/>
        <v>0</v>
      </c>
      <c r="O281" s="545"/>
    </row>
    <row r="282" spans="1:15" ht="18.75" customHeight="1" x14ac:dyDescent="0.15">
      <c r="A282" s="485"/>
      <c r="B282" s="536"/>
      <c r="C282" s="667"/>
      <c r="D282" s="652"/>
      <c r="E282" s="653"/>
      <c r="F282" s="410"/>
      <c r="G282" s="537"/>
      <c r="H282" s="538"/>
      <c r="I282" s="539"/>
      <c r="J282" s="540">
        <f t="shared" si="57"/>
        <v>0</v>
      </c>
      <c r="K282" s="541"/>
      <c r="L282" s="542">
        <f t="shared" si="58"/>
        <v>0</v>
      </c>
      <c r="M282" s="571" t="str">
        <f t="shared" si="56"/>
        <v/>
      </c>
      <c r="N282" s="544">
        <f t="shared" si="59"/>
        <v>0</v>
      </c>
      <c r="O282" s="545"/>
    </row>
    <row r="283" spans="1:15" ht="18.75" customHeight="1" x14ac:dyDescent="0.15">
      <c r="A283" s="485"/>
      <c r="B283" s="536"/>
      <c r="C283" s="667"/>
      <c r="D283" s="652"/>
      <c r="E283" s="653"/>
      <c r="F283" s="410"/>
      <c r="G283" s="537"/>
      <c r="H283" s="538"/>
      <c r="I283" s="539"/>
      <c r="J283" s="540">
        <f t="shared" si="57"/>
        <v>0</v>
      </c>
      <c r="K283" s="541"/>
      <c r="L283" s="542">
        <f t="shared" si="58"/>
        <v>0</v>
      </c>
      <c r="M283" s="571" t="str">
        <f t="shared" si="56"/>
        <v/>
      </c>
      <c r="N283" s="544">
        <f t="shared" si="59"/>
        <v>0</v>
      </c>
      <c r="O283" s="545"/>
    </row>
    <row r="284" spans="1:15" ht="18.75" customHeight="1" x14ac:dyDescent="0.15">
      <c r="A284" s="485"/>
      <c r="B284" s="536"/>
      <c r="C284" s="667"/>
      <c r="D284" s="652"/>
      <c r="E284" s="653"/>
      <c r="F284" s="410"/>
      <c r="G284" s="537"/>
      <c r="H284" s="538"/>
      <c r="I284" s="539"/>
      <c r="J284" s="540">
        <f t="shared" si="57"/>
        <v>0</v>
      </c>
      <c r="K284" s="541"/>
      <c r="L284" s="542">
        <f t="shared" si="58"/>
        <v>0</v>
      </c>
      <c r="M284" s="571" t="str">
        <f t="shared" si="56"/>
        <v/>
      </c>
      <c r="N284" s="544">
        <f t="shared" si="59"/>
        <v>0</v>
      </c>
      <c r="O284" s="545"/>
    </row>
    <row r="285" spans="1:15" ht="18.75" customHeight="1" x14ac:dyDescent="0.15">
      <c r="A285" s="485"/>
      <c r="B285" s="536"/>
      <c r="C285" s="667"/>
      <c r="D285" s="652"/>
      <c r="E285" s="653"/>
      <c r="F285" s="410"/>
      <c r="G285" s="537"/>
      <c r="H285" s="538"/>
      <c r="I285" s="539"/>
      <c r="J285" s="540">
        <f t="shared" si="57"/>
        <v>0</v>
      </c>
      <c r="K285" s="541"/>
      <c r="L285" s="542">
        <f t="shared" si="58"/>
        <v>0</v>
      </c>
      <c r="M285" s="571" t="str">
        <f t="shared" si="56"/>
        <v/>
      </c>
      <c r="N285" s="544">
        <f t="shared" si="59"/>
        <v>0</v>
      </c>
      <c r="O285" s="545"/>
    </row>
    <row r="286" spans="1:15" ht="18.75" customHeight="1" x14ac:dyDescent="0.15">
      <c r="A286" s="485"/>
      <c r="B286" s="536"/>
      <c r="C286" s="667"/>
      <c r="D286" s="652"/>
      <c r="E286" s="653"/>
      <c r="F286" s="410"/>
      <c r="G286" s="537"/>
      <c r="H286" s="538"/>
      <c r="I286" s="539"/>
      <c r="J286" s="540">
        <f t="shared" si="57"/>
        <v>0</v>
      </c>
      <c r="K286" s="541"/>
      <c r="L286" s="542">
        <f t="shared" si="58"/>
        <v>0</v>
      </c>
      <c r="M286" s="571" t="str">
        <f t="shared" si="56"/>
        <v/>
      </c>
      <c r="N286" s="544">
        <f t="shared" si="59"/>
        <v>0</v>
      </c>
      <c r="O286" s="545"/>
    </row>
    <row r="287" spans="1:15" ht="18.75" customHeight="1" x14ac:dyDescent="0.15">
      <c r="A287" s="485"/>
      <c r="B287" s="536"/>
      <c r="C287" s="667"/>
      <c r="D287" s="652"/>
      <c r="E287" s="653"/>
      <c r="F287" s="410"/>
      <c r="G287" s="537"/>
      <c r="H287" s="538"/>
      <c r="I287" s="539"/>
      <c r="J287" s="540">
        <f t="shared" si="57"/>
        <v>0</v>
      </c>
      <c r="K287" s="541"/>
      <c r="L287" s="542">
        <f t="shared" si="58"/>
        <v>0</v>
      </c>
      <c r="M287" s="571" t="str">
        <f t="shared" si="56"/>
        <v/>
      </c>
      <c r="N287" s="544">
        <f t="shared" si="59"/>
        <v>0</v>
      </c>
      <c r="O287" s="545"/>
    </row>
    <row r="288" spans="1:15" ht="18.75" customHeight="1" x14ac:dyDescent="0.15">
      <c r="A288" s="485"/>
      <c r="B288" s="536"/>
      <c r="C288" s="667"/>
      <c r="D288" s="652"/>
      <c r="E288" s="653"/>
      <c r="F288" s="410"/>
      <c r="G288" s="537"/>
      <c r="H288" s="538"/>
      <c r="I288" s="539"/>
      <c r="J288" s="540">
        <f t="shared" si="57"/>
        <v>0</v>
      </c>
      <c r="K288" s="541"/>
      <c r="L288" s="542">
        <f t="shared" si="58"/>
        <v>0</v>
      </c>
      <c r="M288" s="571" t="str">
        <f t="shared" si="56"/>
        <v/>
      </c>
      <c r="N288" s="544">
        <f t="shared" si="59"/>
        <v>0</v>
      </c>
      <c r="O288" s="545"/>
    </row>
    <row r="289" spans="1:15" ht="18.75" customHeight="1" x14ac:dyDescent="0.15">
      <c r="A289" s="485"/>
      <c r="B289" s="536"/>
      <c r="C289" s="667"/>
      <c r="D289" s="652"/>
      <c r="E289" s="653"/>
      <c r="F289" s="410"/>
      <c r="G289" s="537"/>
      <c r="H289" s="538"/>
      <c r="I289" s="539"/>
      <c r="J289" s="540">
        <f t="shared" si="57"/>
        <v>0</v>
      </c>
      <c r="K289" s="541"/>
      <c r="L289" s="542">
        <f t="shared" si="58"/>
        <v>0</v>
      </c>
      <c r="M289" s="571" t="str">
        <f t="shared" si="56"/>
        <v/>
      </c>
      <c r="N289" s="544">
        <f t="shared" si="59"/>
        <v>0</v>
      </c>
      <c r="O289" s="545"/>
    </row>
    <row r="290" spans="1:15" ht="18.75" customHeight="1" x14ac:dyDescent="0.15">
      <c r="A290" s="485"/>
      <c r="B290" s="536"/>
      <c r="C290" s="667"/>
      <c r="D290" s="652"/>
      <c r="E290" s="653"/>
      <c r="F290" s="410"/>
      <c r="G290" s="537"/>
      <c r="H290" s="538"/>
      <c r="I290" s="539"/>
      <c r="J290" s="540">
        <f t="shared" si="57"/>
        <v>0</v>
      </c>
      <c r="K290" s="541"/>
      <c r="L290" s="542">
        <f t="shared" si="58"/>
        <v>0</v>
      </c>
      <c r="M290" s="571" t="str">
        <f t="shared" si="56"/>
        <v/>
      </c>
      <c r="N290" s="544">
        <f>J290-L290</f>
        <v>0</v>
      </c>
      <c r="O290" s="545"/>
    </row>
    <row r="291" spans="1:15" ht="18.75" customHeight="1" x14ac:dyDescent="0.15">
      <c r="A291" s="485"/>
      <c r="B291" s="536"/>
      <c r="C291" s="667"/>
      <c r="D291" s="652"/>
      <c r="E291" s="653"/>
      <c r="F291" s="410"/>
      <c r="G291" s="537"/>
      <c r="H291" s="538"/>
      <c r="I291" s="539"/>
      <c r="J291" s="540">
        <f t="shared" si="57"/>
        <v>0</v>
      </c>
      <c r="K291" s="541"/>
      <c r="L291" s="542">
        <f t="shared" si="58"/>
        <v>0</v>
      </c>
      <c r="M291" s="571" t="str">
        <f t="shared" si="56"/>
        <v/>
      </c>
      <c r="N291" s="544">
        <f t="shared" ref="N291:N294" si="60">J291-L291</f>
        <v>0</v>
      </c>
      <c r="O291" s="545"/>
    </row>
    <row r="292" spans="1:15" ht="18.75" customHeight="1" x14ac:dyDescent="0.15">
      <c r="A292" s="485"/>
      <c r="B292" s="536"/>
      <c r="C292" s="667"/>
      <c r="D292" s="652"/>
      <c r="E292" s="653"/>
      <c r="F292" s="410"/>
      <c r="G292" s="537"/>
      <c r="H292" s="538"/>
      <c r="I292" s="539"/>
      <c r="J292" s="540">
        <f t="shared" si="57"/>
        <v>0</v>
      </c>
      <c r="K292" s="541"/>
      <c r="L292" s="542">
        <f t="shared" si="58"/>
        <v>0</v>
      </c>
      <c r="M292" s="571" t="str">
        <f t="shared" si="56"/>
        <v/>
      </c>
      <c r="N292" s="544">
        <f t="shared" si="60"/>
        <v>0</v>
      </c>
      <c r="O292" s="545"/>
    </row>
    <row r="293" spans="1:15" ht="18.75" customHeight="1" x14ac:dyDescent="0.15">
      <c r="A293" s="485"/>
      <c r="B293" s="536"/>
      <c r="C293" s="667"/>
      <c r="D293" s="652"/>
      <c r="E293" s="653"/>
      <c r="F293" s="410"/>
      <c r="G293" s="537"/>
      <c r="H293" s="538"/>
      <c r="I293" s="539"/>
      <c r="J293" s="540">
        <f t="shared" si="57"/>
        <v>0</v>
      </c>
      <c r="K293" s="541"/>
      <c r="L293" s="542">
        <f t="shared" si="58"/>
        <v>0</v>
      </c>
      <c r="M293" s="571" t="str">
        <f t="shared" si="56"/>
        <v/>
      </c>
      <c r="N293" s="544">
        <f t="shared" si="60"/>
        <v>0</v>
      </c>
      <c r="O293" s="545"/>
    </row>
    <row r="294" spans="1:15" ht="18.75" customHeight="1" thickBot="1" x14ac:dyDescent="0.2">
      <c r="A294" s="485"/>
      <c r="B294" s="655"/>
      <c r="C294" s="443"/>
      <c r="D294" s="444"/>
      <c r="E294" s="445"/>
      <c r="F294" s="446"/>
      <c r="G294" s="447"/>
      <c r="H294" s="448"/>
      <c r="I294" s="449"/>
      <c r="J294" s="639">
        <f t="shared" si="57"/>
        <v>0</v>
      </c>
      <c r="K294" s="450"/>
      <c r="L294" s="641">
        <f t="shared" si="58"/>
        <v>0</v>
      </c>
      <c r="M294" s="643" t="str">
        <f t="shared" si="56"/>
        <v/>
      </c>
      <c r="N294" s="451">
        <f t="shared" si="60"/>
        <v>0</v>
      </c>
      <c r="O294" s="501"/>
    </row>
    <row r="295" spans="1:15" ht="18.75" customHeight="1" x14ac:dyDescent="0.15">
      <c r="A295" s="485"/>
      <c r="B295" s="546"/>
      <c r="C295" s="442" t="s">
        <v>880</v>
      </c>
      <c r="D295" s="425" t="s">
        <v>918</v>
      </c>
      <c r="E295" s="426" t="s">
        <v>828</v>
      </c>
      <c r="F295" s="427"/>
      <c r="G295" s="649"/>
      <c r="H295" s="650"/>
      <c r="I295" s="551"/>
      <c r="J295" s="428">
        <f>SUMIFS(J275:J294,B275:B294,"設備")</f>
        <v>0</v>
      </c>
      <c r="K295" s="553"/>
      <c r="L295" s="429">
        <f>SUMIFS(L275:L294,B275:B294,"設備")</f>
        <v>0</v>
      </c>
      <c r="M295" s="651"/>
      <c r="N295" s="430">
        <f>J295-L295</f>
        <v>0</v>
      </c>
      <c r="O295" s="556"/>
    </row>
    <row r="296" spans="1:15" ht="18.75" customHeight="1" x14ac:dyDescent="0.15">
      <c r="A296" s="485"/>
      <c r="B296" s="536"/>
      <c r="C296" s="442" t="s">
        <v>880</v>
      </c>
      <c r="D296" s="654" t="s">
        <v>919</v>
      </c>
      <c r="E296" s="576" t="s">
        <v>828</v>
      </c>
      <c r="F296" s="409"/>
      <c r="G296" s="567"/>
      <c r="H296" s="568"/>
      <c r="I296" s="540"/>
      <c r="J296" s="569">
        <f>SUMIFS(J275:J294,B275:B294,"工事")</f>
        <v>0</v>
      </c>
      <c r="K296" s="542"/>
      <c r="L296" s="570">
        <f>SUMIFS(L275:L294,B275:B294,"工事")</f>
        <v>0</v>
      </c>
      <c r="M296" s="571"/>
      <c r="N296" s="572">
        <f>J296-L296</f>
        <v>0</v>
      </c>
      <c r="O296" s="545"/>
    </row>
    <row r="297" spans="1:15" ht="18.75" customHeight="1" thickBot="1" x14ac:dyDescent="0.2">
      <c r="A297" s="485"/>
      <c r="B297" s="655"/>
      <c r="C297" s="634"/>
      <c r="D297" s="438" t="s">
        <v>880</v>
      </c>
      <c r="E297" s="656" t="s">
        <v>856</v>
      </c>
      <c r="F297" s="436"/>
      <c r="G297" s="637"/>
      <c r="H297" s="638"/>
      <c r="I297" s="639"/>
      <c r="J297" s="640">
        <f>J295+J296</f>
        <v>0</v>
      </c>
      <c r="K297" s="641"/>
      <c r="L297" s="642">
        <f>L295+L296</f>
        <v>0</v>
      </c>
      <c r="M297" s="643"/>
      <c r="N297" s="644">
        <f>J297-L297</f>
        <v>0</v>
      </c>
      <c r="O297" s="501"/>
    </row>
    <row r="298" spans="1:15" ht="18.75" customHeight="1" x14ac:dyDescent="0.15">
      <c r="A298" s="485"/>
      <c r="B298" s="536"/>
      <c r="C298" s="3146" t="s">
        <v>881</v>
      </c>
      <c r="D298" s="3147"/>
      <c r="E298" s="3148"/>
      <c r="F298" s="410"/>
      <c r="G298" s="537"/>
      <c r="H298" s="538"/>
      <c r="I298" s="539"/>
      <c r="J298" s="551"/>
      <c r="K298" s="657"/>
      <c r="L298" s="629">
        <f t="shared" si="58"/>
        <v>0</v>
      </c>
      <c r="M298" s="651" t="str">
        <f t="shared" ref="M298:M318" si="61">IF(I298-K298=0,"",I298-K298)</f>
        <v/>
      </c>
      <c r="N298" s="555"/>
      <c r="O298" s="545"/>
    </row>
    <row r="299" spans="1:15" ht="18.75" customHeight="1" x14ac:dyDescent="0.15">
      <c r="A299" s="485"/>
      <c r="B299" s="536"/>
      <c r="C299" s="667"/>
      <c r="D299" s="1253"/>
      <c r="E299" s="1250"/>
      <c r="F299" s="410"/>
      <c r="G299" s="537"/>
      <c r="H299" s="538"/>
      <c r="I299" s="539"/>
      <c r="J299" s="540">
        <f t="shared" ref="J299:J318" si="62">ROUNDDOWN(H299*I299,0)</f>
        <v>0</v>
      </c>
      <c r="K299" s="541"/>
      <c r="L299" s="542">
        <f t="shared" si="58"/>
        <v>0</v>
      </c>
      <c r="M299" s="571" t="str">
        <f t="shared" si="61"/>
        <v/>
      </c>
      <c r="N299" s="544">
        <f t="shared" ref="N299" si="63">J299-L299</f>
        <v>0</v>
      </c>
      <c r="O299" s="545"/>
    </row>
    <row r="300" spans="1:15" ht="18.75" customHeight="1" x14ac:dyDescent="0.15">
      <c r="A300" s="485"/>
      <c r="B300" s="536"/>
      <c r="C300" s="667"/>
      <c r="D300" s="652"/>
      <c r="E300" s="653"/>
      <c r="F300" s="410"/>
      <c r="G300" s="537"/>
      <c r="H300" s="538"/>
      <c r="I300" s="539"/>
      <c r="J300" s="540">
        <f t="shared" si="62"/>
        <v>0</v>
      </c>
      <c r="K300" s="541"/>
      <c r="L300" s="542">
        <f t="shared" si="58"/>
        <v>0</v>
      </c>
      <c r="M300" s="571" t="str">
        <f t="shared" si="61"/>
        <v/>
      </c>
      <c r="N300" s="544">
        <f>J300-L300</f>
        <v>0</v>
      </c>
      <c r="O300" s="545"/>
    </row>
    <row r="301" spans="1:15" ht="18.75" customHeight="1" x14ac:dyDescent="0.15">
      <c r="A301" s="485"/>
      <c r="B301" s="536"/>
      <c r="C301" s="667"/>
      <c r="D301" s="652"/>
      <c r="E301" s="653"/>
      <c r="F301" s="410"/>
      <c r="G301" s="537"/>
      <c r="H301" s="538"/>
      <c r="I301" s="539"/>
      <c r="J301" s="540">
        <f t="shared" si="62"/>
        <v>0</v>
      </c>
      <c r="K301" s="541"/>
      <c r="L301" s="542">
        <f t="shared" si="58"/>
        <v>0</v>
      </c>
      <c r="M301" s="571" t="str">
        <f t="shared" si="61"/>
        <v/>
      </c>
      <c r="N301" s="544">
        <f t="shared" ref="N301:N310" si="64">J301-L301</f>
        <v>0</v>
      </c>
      <c r="O301" s="545"/>
    </row>
    <row r="302" spans="1:15" ht="18.75" customHeight="1" x14ac:dyDescent="0.15">
      <c r="A302" s="485"/>
      <c r="B302" s="536"/>
      <c r="C302" s="667"/>
      <c r="D302" s="652"/>
      <c r="E302" s="653"/>
      <c r="F302" s="410"/>
      <c r="G302" s="537"/>
      <c r="H302" s="538"/>
      <c r="I302" s="539"/>
      <c r="J302" s="540">
        <f t="shared" si="62"/>
        <v>0</v>
      </c>
      <c r="K302" s="541"/>
      <c r="L302" s="542">
        <f t="shared" si="58"/>
        <v>0</v>
      </c>
      <c r="M302" s="571" t="str">
        <f t="shared" si="61"/>
        <v/>
      </c>
      <c r="N302" s="544">
        <f t="shared" si="64"/>
        <v>0</v>
      </c>
      <c r="O302" s="545"/>
    </row>
    <row r="303" spans="1:15" ht="18.75" customHeight="1" x14ac:dyDescent="0.15">
      <c r="A303" s="485"/>
      <c r="B303" s="536"/>
      <c r="C303" s="667"/>
      <c r="D303" s="652"/>
      <c r="E303" s="653"/>
      <c r="F303" s="410"/>
      <c r="G303" s="537"/>
      <c r="H303" s="538"/>
      <c r="I303" s="539"/>
      <c r="J303" s="540">
        <f t="shared" si="62"/>
        <v>0</v>
      </c>
      <c r="K303" s="541"/>
      <c r="L303" s="542">
        <f t="shared" si="58"/>
        <v>0</v>
      </c>
      <c r="M303" s="571" t="str">
        <f t="shared" si="61"/>
        <v/>
      </c>
      <c r="N303" s="544">
        <f t="shared" si="64"/>
        <v>0</v>
      </c>
      <c r="O303" s="545"/>
    </row>
    <row r="304" spans="1:15" ht="18.75" customHeight="1" x14ac:dyDescent="0.15">
      <c r="A304" s="485"/>
      <c r="B304" s="536"/>
      <c r="C304" s="667"/>
      <c r="D304" s="652"/>
      <c r="E304" s="653"/>
      <c r="F304" s="410"/>
      <c r="G304" s="537"/>
      <c r="H304" s="538"/>
      <c r="I304" s="539"/>
      <c r="J304" s="540">
        <f t="shared" si="62"/>
        <v>0</v>
      </c>
      <c r="K304" s="541"/>
      <c r="L304" s="542">
        <f t="shared" si="58"/>
        <v>0</v>
      </c>
      <c r="M304" s="571" t="str">
        <f t="shared" si="61"/>
        <v/>
      </c>
      <c r="N304" s="544">
        <f t="shared" si="64"/>
        <v>0</v>
      </c>
      <c r="O304" s="545"/>
    </row>
    <row r="305" spans="1:15" ht="18.75" customHeight="1" x14ac:dyDescent="0.15">
      <c r="A305" s="485"/>
      <c r="B305" s="536"/>
      <c r="C305" s="667"/>
      <c r="D305" s="652"/>
      <c r="E305" s="653"/>
      <c r="F305" s="410"/>
      <c r="G305" s="537"/>
      <c r="H305" s="538"/>
      <c r="I305" s="539"/>
      <c r="J305" s="540">
        <f t="shared" si="62"/>
        <v>0</v>
      </c>
      <c r="K305" s="541"/>
      <c r="L305" s="542">
        <f t="shared" si="58"/>
        <v>0</v>
      </c>
      <c r="M305" s="571" t="str">
        <f t="shared" si="61"/>
        <v/>
      </c>
      <c r="N305" s="544">
        <f t="shared" si="64"/>
        <v>0</v>
      </c>
      <c r="O305" s="545"/>
    </row>
    <row r="306" spans="1:15" ht="18.75" customHeight="1" x14ac:dyDescent="0.15">
      <c r="A306" s="485"/>
      <c r="B306" s="536"/>
      <c r="C306" s="667"/>
      <c r="D306" s="652"/>
      <c r="E306" s="653"/>
      <c r="F306" s="410"/>
      <c r="G306" s="537"/>
      <c r="H306" s="538"/>
      <c r="I306" s="539"/>
      <c r="J306" s="540">
        <f t="shared" si="62"/>
        <v>0</v>
      </c>
      <c r="K306" s="541"/>
      <c r="L306" s="542">
        <f t="shared" si="58"/>
        <v>0</v>
      </c>
      <c r="M306" s="571" t="str">
        <f t="shared" si="61"/>
        <v/>
      </c>
      <c r="N306" s="544">
        <f t="shared" si="64"/>
        <v>0</v>
      </c>
      <c r="O306" s="545"/>
    </row>
    <row r="307" spans="1:15" ht="18.75" customHeight="1" x14ac:dyDescent="0.15">
      <c r="A307" s="485"/>
      <c r="B307" s="536"/>
      <c r="C307" s="667"/>
      <c r="D307" s="652"/>
      <c r="E307" s="653"/>
      <c r="F307" s="410"/>
      <c r="G307" s="537"/>
      <c r="H307" s="538"/>
      <c r="I307" s="539"/>
      <c r="J307" s="540">
        <f t="shared" si="62"/>
        <v>0</v>
      </c>
      <c r="K307" s="541"/>
      <c r="L307" s="542">
        <f t="shared" si="58"/>
        <v>0</v>
      </c>
      <c r="M307" s="571" t="str">
        <f t="shared" si="61"/>
        <v/>
      </c>
      <c r="N307" s="544">
        <f t="shared" si="64"/>
        <v>0</v>
      </c>
      <c r="O307" s="545"/>
    </row>
    <row r="308" spans="1:15" ht="18.75" customHeight="1" x14ac:dyDescent="0.15">
      <c r="A308" s="485"/>
      <c r="B308" s="536"/>
      <c r="C308" s="667"/>
      <c r="D308" s="652"/>
      <c r="E308" s="653"/>
      <c r="F308" s="410"/>
      <c r="G308" s="537"/>
      <c r="H308" s="538"/>
      <c r="I308" s="539"/>
      <c r="J308" s="540">
        <f t="shared" si="62"/>
        <v>0</v>
      </c>
      <c r="K308" s="541"/>
      <c r="L308" s="542">
        <f t="shared" si="58"/>
        <v>0</v>
      </c>
      <c r="M308" s="571" t="str">
        <f t="shared" si="61"/>
        <v/>
      </c>
      <c r="N308" s="544">
        <f t="shared" si="64"/>
        <v>0</v>
      </c>
      <c r="O308" s="545"/>
    </row>
    <row r="309" spans="1:15" ht="18.75" customHeight="1" x14ac:dyDescent="0.15">
      <c r="A309" s="485"/>
      <c r="B309" s="536"/>
      <c r="C309" s="667"/>
      <c r="D309" s="652"/>
      <c r="E309" s="653"/>
      <c r="F309" s="410"/>
      <c r="G309" s="537"/>
      <c r="H309" s="538"/>
      <c r="I309" s="539"/>
      <c r="J309" s="540">
        <f t="shared" si="62"/>
        <v>0</v>
      </c>
      <c r="K309" s="541"/>
      <c r="L309" s="542">
        <f t="shared" si="58"/>
        <v>0</v>
      </c>
      <c r="M309" s="571" t="str">
        <f t="shared" si="61"/>
        <v/>
      </c>
      <c r="N309" s="544">
        <f t="shared" si="64"/>
        <v>0</v>
      </c>
      <c r="O309" s="545"/>
    </row>
    <row r="310" spans="1:15" ht="18.75" customHeight="1" x14ac:dyDescent="0.15">
      <c r="A310" s="485"/>
      <c r="B310" s="536"/>
      <c r="C310" s="667"/>
      <c r="D310" s="652"/>
      <c r="E310" s="653"/>
      <c r="F310" s="410"/>
      <c r="G310" s="537"/>
      <c r="H310" s="538"/>
      <c r="I310" s="539"/>
      <c r="J310" s="540">
        <f t="shared" si="62"/>
        <v>0</v>
      </c>
      <c r="K310" s="541"/>
      <c r="L310" s="542">
        <f t="shared" si="58"/>
        <v>0</v>
      </c>
      <c r="M310" s="571" t="str">
        <f t="shared" si="61"/>
        <v/>
      </c>
      <c r="N310" s="544">
        <f t="shared" si="64"/>
        <v>0</v>
      </c>
      <c r="O310" s="545"/>
    </row>
    <row r="311" spans="1:15" ht="18.75" customHeight="1" x14ac:dyDescent="0.15">
      <c r="A311" s="485"/>
      <c r="B311" s="536"/>
      <c r="C311" s="667"/>
      <c r="D311" s="652"/>
      <c r="E311" s="653"/>
      <c r="F311" s="410"/>
      <c r="G311" s="537"/>
      <c r="H311" s="538"/>
      <c r="I311" s="539"/>
      <c r="J311" s="540">
        <f t="shared" si="62"/>
        <v>0</v>
      </c>
      <c r="K311" s="541"/>
      <c r="L311" s="542">
        <f t="shared" si="58"/>
        <v>0</v>
      </c>
      <c r="M311" s="571" t="str">
        <f t="shared" si="61"/>
        <v/>
      </c>
      <c r="N311" s="544">
        <f>J311-L311</f>
        <v>0</v>
      </c>
      <c r="O311" s="545"/>
    </row>
    <row r="312" spans="1:15" ht="18.75" customHeight="1" x14ac:dyDescent="0.15">
      <c r="A312" s="485"/>
      <c r="B312" s="536"/>
      <c r="C312" s="667"/>
      <c r="D312" s="652"/>
      <c r="E312" s="653"/>
      <c r="F312" s="410"/>
      <c r="G312" s="537"/>
      <c r="H312" s="538"/>
      <c r="I312" s="539"/>
      <c r="J312" s="540">
        <f t="shared" si="62"/>
        <v>0</v>
      </c>
      <c r="K312" s="541"/>
      <c r="L312" s="542">
        <f t="shared" si="58"/>
        <v>0</v>
      </c>
      <c r="M312" s="571" t="str">
        <f t="shared" si="61"/>
        <v/>
      </c>
      <c r="N312" s="544">
        <f t="shared" ref="N312" si="65">J312-L312</f>
        <v>0</v>
      </c>
      <c r="O312" s="545"/>
    </row>
    <row r="313" spans="1:15" ht="18.75" customHeight="1" x14ac:dyDescent="0.15">
      <c r="A313" s="485"/>
      <c r="B313" s="536"/>
      <c r="C313" s="667"/>
      <c r="D313" s="652"/>
      <c r="E313" s="653"/>
      <c r="F313" s="410"/>
      <c r="G313" s="537"/>
      <c r="H313" s="538"/>
      <c r="I313" s="539"/>
      <c r="J313" s="540">
        <f t="shared" si="62"/>
        <v>0</v>
      </c>
      <c r="K313" s="541"/>
      <c r="L313" s="542">
        <f t="shared" si="58"/>
        <v>0</v>
      </c>
      <c r="M313" s="571" t="str">
        <f t="shared" si="61"/>
        <v/>
      </c>
      <c r="N313" s="544">
        <f>J313-L313</f>
        <v>0</v>
      </c>
      <c r="O313" s="545"/>
    </row>
    <row r="314" spans="1:15" ht="18.75" customHeight="1" x14ac:dyDescent="0.15">
      <c r="A314" s="485"/>
      <c r="B314" s="536"/>
      <c r="C314" s="667"/>
      <c r="D314" s="652"/>
      <c r="E314" s="653"/>
      <c r="F314" s="410"/>
      <c r="G314" s="537"/>
      <c r="H314" s="538"/>
      <c r="I314" s="539"/>
      <c r="J314" s="540">
        <f t="shared" si="62"/>
        <v>0</v>
      </c>
      <c r="K314" s="541"/>
      <c r="L314" s="542">
        <f t="shared" si="58"/>
        <v>0</v>
      </c>
      <c r="M314" s="571" t="str">
        <f t="shared" si="61"/>
        <v/>
      </c>
      <c r="N314" s="544">
        <f t="shared" ref="N314:N316" si="66">J314-L314</f>
        <v>0</v>
      </c>
      <c r="O314" s="545"/>
    </row>
    <row r="315" spans="1:15" ht="18.75" customHeight="1" x14ac:dyDescent="0.15">
      <c r="A315" s="485"/>
      <c r="B315" s="536"/>
      <c r="C315" s="667"/>
      <c r="D315" s="652"/>
      <c r="E315" s="653"/>
      <c r="F315" s="410"/>
      <c r="G315" s="537"/>
      <c r="H315" s="538"/>
      <c r="I315" s="539"/>
      <c r="J315" s="540">
        <f t="shared" si="62"/>
        <v>0</v>
      </c>
      <c r="K315" s="541"/>
      <c r="L315" s="542">
        <f t="shared" si="58"/>
        <v>0</v>
      </c>
      <c r="M315" s="571" t="str">
        <f t="shared" si="61"/>
        <v/>
      </c>
      <c r="N315" s="544">
        <f t="shared" si="66"/>
        <v>0</v>
      </c>
      <c r="O315" s="545"/>
    </row>
    <row r="316" spans="1:15" ht="18.75" customHeight="1" x14ac:dyDescent="0.15">
      <c r="A316" s="485"/>
      <c r="B316" s="536"/>
      <c r="C316" s="667"/>
      <c r="D316" s="652"/>
      <c r="E316" s="653"/>
      <c r="F316" s="410"/>
      <c r="G316" s="537"/>
      <c r="H316" s="538"/>
      <c r="I316" s="539"/>
      <c r="J316" s="540">
        <f t="shared" si="62"/>
        <v>0</v>
      </c>
      <c r="K316" s="541"/>
      <c r="L316" s="542">
        <f t="shared" si="58"/>
        <v>0</v>
      </c>
      <c r="M316" s="571" t="str">
        <f t="shared" si="61"/>
        <v/>
      </c>
      <c r="N316" s="544">
        <f t="shared" si="66"/>
        <v>0</v>
      </c>
      <c r="O316" s="545"/>
    </row>
    <row r="317" spans="1:15" ht="18.75" customHeight="1" x14ac:dyDescent="0.15">
      <c r="A317" s="485"/>
      <c r="B317" s="536"/>
      <c r="C317" s="667"/>
      <c r="D317" s="652"/>
      <c r="E317" s="653"/>
      <c r="F317" s="410"/>
      <c r="G317" s="537"/>
      <c r="H317" s="538"/>
      <c r="I317" s="539"/>
      <c r="J317" s="540">
        <f t="shared" si="62"/>
        <v>0</v>
      </c>
      <c r="K317" s="541"/>
      <c r="L317" s="542">
        <f t="shared" si="58"/>
        <v>0</v>
      </c>
      <c r="M317" s="571" t="str">
        <f t="shared" si="61"/>
        <v/>
      </c>
      <c r="N317" s="544">
        <f>J317-L317</f>
        <v>0</v>
      </c>
      <c r="O317" s="545"/>
    </row>
    <row r="318" spans="1:15" ht="18.75" customHeight="1" thickBot="1" x14ac:dyDescent="0.2">
      <c r="A318" s="485"/>
      <c r="B318" s="655"/>
      <c r="C318" s="443"/>
      <c r="D318" s="444"/>
      <c r="E318" s="445"/>
      <c r="F318" s="446"/>
      <c r="G318" s="447"/>
      <c r="H318" s="448"/>
      <c r="I318" s="449"/>
      <c r="J318" s="639">
        <f t="shared" si="62"/>
        <v>0</v>
      </c>
      <c r="K318" s="450"/>
      <c r="L318" s="641">
        <f t="shared" si="58"/>
        <v>0</v>
      </c>
      <c r="M318" s="643" t="str">
        <f t="shared" si="61"/>
        <v/>
      </c>
      <c r="N318" s="451">
        <f t="shared" ref="N318:N324" si="67">J318-L318</f>
        <v>0</v>
      </c>
      <c r="O318" s="501"/>
    </row>
    <row r="319" spans="1:15" ht="18.75" customHeight="1" x14ac:dyDescent="0.15">
      <c r="A319" s="485"/>
      <c r="B319" s="546"/>
      <c r="C319" s="442" t="s">
        <v>882</v>
      </c>
      <c r="D319" s="425" t="s">
        <v>918</v>
      </c>
      <c r="E319" s="426" t="s">
        <v>828</v>
      </c>
      <c r="F319" s="427"/>
      <c r="G319" s="649"/>
      <c r="H319" s="650"/>
      <c r="I319" s="551"/>
      <c r="J319" s="428">
        <f>SUMIFS(J299:J318,B299:B318,"設備")</f>
        <v>0</v>
      </c>
      <c r="K319" s="553"/>
      <c r="L319" s="429">
        <f>SUMIFS(L299:L318,B299:B318,"設備")</f>
        <v>0</v>
      </c>
      <c r="M319" s="651"/>
      <c r="N319" s="430">
        <f t="shared" si="67"/>
        <v>0</v>
      </c>
      <c r="O319" s="556"/>
    </row>
    <row r="320" spans="1:15" ht="18.75" customHeight="1" x14ac:dyDescent="0.15">
      <c r="A320" s="485"/>
      <c r="B320" s="536"/>
      <c r="C320" s="442" t="s">
        <v>882</v>
      </c>
      <c r="D320" s="654" t="s">
        <v>919</v>
      </c>
      <c r="E320" s="576" t="s">
        <v>828</v>
      </c>
      <c r="F320" s="409"/>
      <c r="G320" s="567"/>
      <c r="H320" s="568"/>
      <c r="I320" s="540"/>
      <c r="J320" s="569">
        <f>SUMIFS(J299:J318,B299:B318,"工事")</f>
        <v>0</v>
      </c>
      <c r="K320" s="542"/>
      <c r="L320" s="570">
        <f>SUMIFS(L299:L318,B299:B318,"工事")</f>
        <v>0</v>
      </c>
      <c r="M320" s="571"/>
      <c r="N320" s="572">
        <f t="shared" si="67"/>
        <v>0</v>
      </c>
      <c r="O320" s="545"/>
    </row>
    <row r="321" spans="1:15" ht="18.75" customHeight="1" thickBot="1" x14ac:dyDescent="0.2">
      <c r="A321" s="485"/>
      <c r="B321" s="431"/>
      <c r="C321" s="452"/>
      <c r="D321" s="453" t="s">
        <v>882</v>
      </c>
      <c r="E321" s="454" t="s">
        <v>856</v>
      </c>
      <c r="F321" s="455"/>
      <c r="G321" s="456"/>
      <c r="H321" s="457"/>
      <c r="I321" s="432"/>
      <c r="J321" s="439">
        <f>J319+J320</f>
        <v>0</v>
      </c>
      <c r="K321" s="433"/>
      <c r="L321" s="440">
        <f>L319+L320</f>
        <v>0</v>
      </c>
      <c r="M321" s="434"/>
      <c r="N321" s="441">
        <f t="shared" si="67"/>
        <v>0</v>
      </c>
      <c r="O321" s="435"/>
    </row>
    <row r="322" spans="1:15" ht="18.75" customHeight="1" thickTop="1" x14ac:dyDescent="0.15">
      <c r="A322" s="485"/>
      <c r="B322" s="546"/>
      <c r="C322" s="424" t="s">
        <v>721</v>
      </c>
      <c r="D322" s="425" t="s">
        <v>823</v>
      </c>
      <c r="E322" s="426" t="s">
        <v>825</v>
      </c>
      <c r="F322" s="427"/>
      <c r="G322" s="649"/>
      <c r="H322" s="650"/>
      <c r="I322" s="551"/>
      <c r="J322" s="428">
        <f>SUMIFS(J275:J321,D275:D321,"設備費5")</f>
        <v>0</v>
      </c>
      <c r="K322" s="553"/>
      <c r="L322" s="429">
        <f>SUMIFS(L275:L321,D275:D321,"設備費5")</f>
        <v>0</v>
      </c>
      <c r="M322" s="651"/>
      <c r="N322" s="430">
        <f t="shared" si="67"/>
        <v>0</v>
      </c>
      <c r="O322" s="556"/>
    </row>
    <row r="323" spans="1:15" ht="18.75" customHeight="1" x14ac:dyDescent="0.15">
      <c r="A323" s="485"/>
      <c r="B323" s="536"/>
      <c r="C323" s="574" t="s">
        <v>721</v>
      </c>
      <c r="D323" s="654" t="s">
        <v>829</v>
      </c>
      <c r="E323" s="576" t="s">
        <v>825</v>
      </c>
      <c r="F323" s="409"/>
      <c r="G323" s="567"/>
      <c r="H323" s="568"/>
      <c r="I323" s="540"/>
      <c r="J323" s="569">
        <f>SUMIFS(J275:J321,D275:D321,"工事費5")</f>
        <v>0</v>
      </c>
      <c r="K323" s="542"/>
      <c r="L323" s="570">
        <f>SUMIFS(L275:L321,D275:D321,"工事費5")</f>
        <v>0</v>
      </c>
      <c r="M323" s="571"/>
      <c r="N323" s="572">
        <f t="shared" si="67"/>
        <v>0</v>
      </c>
      <c r="O323" s="545"/>
    </row>
    <row r="324" spans="1:15" ht="18.75" customHeight="1" thickBot="1" x14ac:dyDescent="0.2">
      <c r="A324" s="485"/>
      <c r="B324" s="431"/>
      <c r="C324" s="452"/>
      <c r="D324" s="459" t="s">
        <v>830</v>
      </c>
      <c r="E324" s="454" t="s">
        <v>825</v>
      </c>
      <c r="F324" s="455"/>
      <c r="G324" s="456"/>
      <c r="H324" s="457"/>
      <c r="I324" s="432"/>
      <c r="J324" s="439">
        <f>J322+J323</f>
        <v>0</v>
      </c>
      <c r="K324" s="433"/>
      <c r="L324" s="440">
        <f>L322+L323</f>
        <v>0</v>
      </c>
      <c r="M324" s="434"/>
      <c r="N324" s="441">
        <f t="shared" si="67"/>
        <v>0</v>
      </c>
      <c r="O324" s="435"/>
    </row>
    <row r="325" spans="1:15" ht="18.75" customHeight="1" thickTop="1" x14ac:dyDescent="0.15">
      <c r="A325" s="485"/>
      <c r="B325" s="536"/>
      <c r="C325" s="3140" t="s">
        <v>836</v>
      </c>
      <c r="D325" s="3141"/>
      <c r="E325" s="3142"/>
      <c r="F325" s="410"/>
      <c r="G325" s="537"/>
      <c r="H325" s="538"/>
      <c r="I325" s="540"/>
      <c r="J325" s="540"/>
      <c r="K325" s="541"/>
      <c r="L325" s="542"/>
      <c r="M325" s="571"/>
      <c r="N325" s="544"/>
      <c r="O325" s="545"/>
    </row>
    <row r="326" spans="1:15" ht="18.75" customHeight="1" x14ac:dyDescent="0.15">
      <c r="A326" s="485"/>
      <c r="B326" s="536"/>
      <c r="C326" s="3143" t="s">
        <v>884</v>
      </c>
      <c r="D326" s="3144"/>
      <c r="E326" s="3145"/>
      <c r="F326" s="410"/>
      <c r="G326" s="537"/>
      <c r="H326" s="538"/>
      <c r="I326" s="539"/>
      <c r="J326" s="540"/>
      <c r="K326" s="541"/>
      <c r="L326" s="542"/>
      <c r="M326" s="571" t="str">
        <f t="shared" ref="M326:M334" si="68">IF(I326-K326=0,"",I326-K326)</f>
        <v/>
      </c>
      <c r="N326" s="544"/>
      <c r="O326" s="545"/>
    </row>
    <row r="327" spans="1:15" ht="18.75" customHeight="1" x14ac:dyDescent="0.15">
      <c r="A327" s="485"/>
      <c r="B327" s="536"/>
      <c r="C327" s="667"/>
      <c r="D327" s="652"/>
      <c r="E327" s="653"/>
      <c r="F327" s="410"/>
      <c r="G327" s="537"/>
      <c r="H327" s="538"/>
      <c r="I327" s="539"/>
      <c r="J327" s="540">
        <f t="shared" ref="J327:J334" si="69">ROUNDDOWN(H327*I327,0)</f>
        <v>0</v>
      </c>
      <c r="K327" s="541"/>
      <c r="L327" s="542">
        <f t="shared" ref="L327:L334" si="70">ROUNDDOWN(H327*K327,0)</f>
        <v>0</v>
      </c>
      <c r="M327" s="571" t="str">
        <f t="shared" si="68"/>
        <v/>
      </c>
      <c r="N327" s="544">
        <f>J327-L327</f>
        <v>0</v>
      </c>
      <c r="O327" s="545"/>
    </row>
    <row r="328" spans="1:15" ht="18.75" customHeight="1" x14ac:dyDescent="0.15">
      <c r="A328" s="485"/>
      <c r="B328" s="536"/>
      <c r="C328" s="667"/>
      <c r="D328" s="652"/>
      <c r="E328" s="653"/>
      <c r="F328" s="410"/>
      <c r="G328" s="537"/>
      <c r="H328" s="538"/>
      <c r="I328" s="539"/>
      <c r="J328" s="540">
        <f t="shared" si="69"/>
        <v>0</v>
      </c>
      <c r="K328" s="541"/>
      <c r="L328" s="542">
        <f t="shared" si="70"/>
        <v>0</v>
      </c>
      <c r="M328" s="571" t="str">
        <f t="shared" si="68"/>
        <v/>
      </c>
      <c r="N328" s="544">
        <f t="shared" ref="N328:N330" si="71">J328-L328</f>
        <v>0</v>
      </c>
      <c r="O328" s="545"/>
    </row>
    <row r="329" spans="1:15" ht="18.75" customHeight="1" x14ac:dyDescent="0.15">
      <c r="A329" s="485"/>
      <c r="B329" s="536"/>
      <c r="C329" s="667"/>
      <c r="D329" s="652"/>
      <c r="E329" s="653"/>
      <c r="F329" s="410"/>
      <c r="G329" s="537"/>
      <c r="H329" s="538"/>
      <c r="I329" s="539"/>
      <c r="J329" s="540">
        <f t="shared" si="69"/>
        <v>0</v>
      </c>
      <c r="K329" s="541"/>
      <c r="L329" s="542">
        <f t="shared" si="70"/>
        <v>0</v>
      </c>
      <c r="M329" s="571" t="str">
        <f t="shared" si="68"/>
        <v/>
      </c>
      <c r="N329" s="544">
        <f t="shared" si="71"/>
        <v>0</v>
      </c>
      <c r="O329" s="545"/>
    </row>
    <row r="330" spans="1:15" ht="18.75" customHeight="1" x14ac:dyDescent="0.15">
      <c r="A330" s="485"/>
      <c r="B330" s="536"/>
      <c r="C330" s="667"/>
      <c r="D330" s="652"/>
      <c r="E330" s="653"/>
      <c r="F330" s="410"/>
      <c r="G330" s="537"/>
      <c r="H330" s="538"/>
      <c r="I330" s="539"/>
      <c r="J330" s="540">
        <f t="shared" si="69"/>
        <v>0</v>
      </c>
      <c r="K330" s="541"/>
      <c r="L330" s="542">
        <f t="shared" si="70"/>
        <v>0</v>
      </c>
      <c r="M330" s="571" t="str">
        <f t="shared" si="68"/>
        <v/>
      </c>
      <c r="N330" s="544">
        <f t="shared" si="71"/>
        <v>0</v>
      </c>
      <c r="O330" s="545"/>
    </row>
    <row r="331" spans="1:15" ht="18.75" customHeight="1" x14ac:dyDescent="0.15">
      <c r="A331" s="485"/>
      <c r="B331" s="536"/>
      <c r="C331" s="667"/>
      <c r="D331" s="652"/>
      <c r="E331" s="653"/>
      <c r="F331" s="410"/>
      <c r="G331" s="537"/>
      <c r="H331" s="538"/>
      <c r="I331" s="539"/>
      <c r="J331" s="540">
        <f t="shared" si="69"/>
        <v>0</v>
      </c>
      <c r="K331" s="541"/>
      <c r="L331" s="542">
        <f t="shared" si="70"/>
        <v>0</v>
      </c>
      <c r="M331" s="571" t="str">
        <f t="shared" si="68"/>
        <v/>
      </c>
      <c r="N331" s="544">
        <f>J331-L331</f>
        <v>0</v>
      </c>
      <c r="O331" s="545"/>
    </row>
    <row r="332" spans="1:15" ht="18.75" customHeight="1" x14ac:dyDescent="0.15">
      <c r="A332" s="485"/>
      <c r="B332" s="536"/>
      <c r="C332" s="667"/>
      <c r="D332" s="652"/>
      <c r="E332" s="653"/>
      <c r="F332" s="410"/>
      <c r="G332" s="537"/>
      <c r="H332" s="538"/>
      <c r="I332" s="539"/>
      <c r="J332" s="540">
        <f t="shared" si="69"/>
        <v>0</v>
      </c>
      <c r="K332" s="541"/>
      <c r="L332" s="542">
        <f t="shared" si="70"/>
        <v>0</v>
      </c>
      <c r="M332" s="571" t="str">
        <f t="shared" si="68"/>
        <v/>
      </c>
      <c r="N332" s="544">
        <f t="shared" ref="N332:N334" si="72">J332-L332</f>
        <v>0</v>
      </c>
      <c r="O332" s="545"/>
    </row>
    <row r="333" spans="1:15" ht="18.75" customHeight="1" x14ac:dyDescent="0.15">
      <c r="A333" s="485"/>
      <c r="B333" s="536"/>
      <c r="C333" s="667"/>
      <c r="D333" s="652"/>
      <c r="E333" s="653"/>
      <c r="F333" s="410"/>
      <c r="G333" s="537"/>
      <c r="H333" s="538"/>
      <c r="I333" s="539"/>
      <c r="J333" s="540">
        <f t="shared" si="69"/>
        <v>0</v>
      </c>
      <c r="K333" s="541"/>
      <c r="L333" s="542">
        <f t="shared" si="70"/>
        <v>0</v>
      </c>
      <c r="M333" s="571" t="str">
        <f t="shared" si="68"/>
        <v/>
      </c>
      <c r="N333" s="544">
        <f t="shared" si="72"/>
        <v>0</v>
      </c>
      <c r="O333" s="545"/>
    </row>
    <row r="334" spans="1:15" ht="18.75" customHeight="1" thickBot="1" x14ac:dyDescent="0.2">
      <c r="A334" s="485"/>
      <c r="B334" s="655"/>
      <c r="C334" s="443"/>
      <c r="D334" s="444"/>
      <c r="E334" s="445"/>
      <c r="F334" s="446"/>
      <c r="G334" s="447"/>
      <c r="H334" s="448"/>
      <c r="I334" s="449"/>
      <c r="J334" s="639">
        <f t="shared" si="69"/>
        <v>0</v>
      </c>
      <c r="K334" s="450"/>
      <c r="L334" s="641">
        <f t="shared" si="70"/>
        <v>0</v>
      </c>
      <c r="M334" s="643" t="str">
        <f t="shared" si="68"/>
        <v/>
      </c>
      <c r="N334" s="451">
        <f t="shared" si="72"/>
        <v>0</v>
      </c>
      <c r="O334" s="501"/>
    </row>
    <row r="335" spans="1:15" ht="18.75" customHeight="1" x14ac:dyDescent="0.15">
      <c r="A335" s="485"/>
      <c r="B335" s="546"/>
      <c r="C335" s="442" t="s">
        <v>885</v>
      </c>
      <c r="D335" s="425" t="s">
        <v>920</v>
      </c>
      <c r="E335" s="426" t="s">
        <v>828</v>
      </c>
      <c r="F335" s="427"/>
      <c r="G335" s="649"/>
      <c r="H335" s="650"/>
      <c r="I335" s="551"/>
      <c r="J335" s="428">
        <f>SUMIFS(J327:J334,B327:B334,"設備")</f>
        <v>0</v>
      </c>
      <c r="K335" s="553"/>
      <c r="L335" s="429">
        <f>SUMIFS(L327:L334,B327:B334,"設備")</f>
        <v>0</v>
      </c>
      <c r="M335" s="651"/>
      <c r="N335" s="430">
        <f>J335-L335</f>
        <v>0</v>
      </c>
      <c r="O335" s="556"/>
    </row>
    <row r="336" spans="1:15" ht="18.75" customHeight="1" x14ac:dyDescent="0.15">
      <c r="A336" s="485"/>
      <c r="B336" s="536"/>
      <c r="C336" s="442" t="s">
        <v>885</v>
      </c>
      <c r="D336" s="654" t="s">
        <v>921</v>
      </c>
      <c r="E336" s="576" t="s">
        <v>828</v>
      </c>
      <c r="F336" s="409"/>
      <c r="G336" s="567"/>
      <c r="H336" s="568"/>
      <c r="I336" s="540"/>
      <c r="J336" s="569">
        <f>SUMIFS(J327:J334,B327:B334,"工事")</f>
        <v>0</v>
      </c>
      <c r="K336" s="542"/>
      <c r="L336" s="570">
        <f>SUMIFS(L327:L334,B327:B334,"工事")</f>
        <v>0</v>
      </c>
      <c r="M336" s="571"/>
      <c r="N336" s="572">
        <f>J336-L336</f>
        <v>0</v>
      </c>
      <c r="O336" s="545"/>
    </row>
    <row r="337" spans="1:15" ht="18.75" customHeight="1" thickBot="1" x14ac:dyDescent="0.2">
      <c r="A337" s="485"/>
      <c r="B337" s="655"/>
      <c r="C337" s="634"/>
      <c r="D337" s="438" t="s">
        <v>885</v>
      </c>
      <c r="E337" s="656" t="s">
        <v>856</v>
      </c>
      <c r="F337" s="436"/>
      <c r="G337" s="637"/>
      <c r="H337" s="638"/>
      <c r="I337" s="639"/>
      <c r="J337" s="640">
        <f>J335+J336</f>
        <v>0</v>
      </c>
      <c r="K337" s="641"/>
      <c r="L337" s="642">
        <f>L335+L336</f>
        <v>0</v>
      </c>
      <c r="M337" s="643"/>
      <c r="N337" s="644">
        <f>J337-L337</f>
        <v>0</v>
      </c>
      <c r="O337" s="501"/>
    </row>
    <row r="338" spans="1:15" ht="18.75" customHeight="1" x14ac:dyDescent="0.15">
      <c r="A338" s="485"/>
      <c r="B338" s="536"/>
      <c r="C338" s="3146" t="s">
        <v>887</v>
      </c>
      <c r="D338" s="3147"/>
      <c r="E338" s="3148"/>
      <c r="F338" s="410"/>
      <c r="G338" s="537"/>
      <c r="H338" s="538"/>
      <c r="I338" s="539"/>
      <c r="J338" s="551"/>
      <c r="K338" s="657"/>
      <c r="L338" s="629"/>
      <c r="M338" s="651" t="str">
        <f t="shared" ref="M338:M346" si="73">IF(I338-K338=0,"",I338-K338)</f>
        <v/>
      </c>
      <c r="N338" s="555"/>
      <c r="O338" s="545"/>
    </row>
    <row r="339" spans="1:15" ht="18.75" customHeight="1" x14ac:dyDescent="0.15">
      <c r="A339" s="485"/>
      <c r="B339" s="536"/>
      <c r="C339" s="667"/>
      <c r="D339" s="1253"/>
      <c r="E339" s="1250"/>
      <c r="F339" s="410"/>
      <c r="G339" s="537"/>
      <c r="H339" s="538"/>
      <c r="I339" s="539"/>
      <c r="J339" s="540">
        <f t="shared" ref="J339:J346" si="74">ROUNDDOWN(H339*I339,0)</f>
        <v>0</v>
      </c>
      <c r="K339" s="541"/>
      <c r="L339" s="542">
        <f t="shared" ref="L339:L346" si="75">ROUNDDOWN(H339*K339,0)</f>
        <v>0</v>
      </c>
      <c r="M339" s="571" t="str">
        <f t="shared" si="73"/>
        <v/>
      </c>
      <c r="N339" s="544">
        <f t="shared" ref="N339" si="76">J339-L339</f>
        <v>0</v>
      </c>
      <c r="O339" s="545"/>
    </row>
    <row r="340" spans="1:15" ht="18.75" customHeight="1" x14ac:dyDescent="0.15">
      <c r="A340" s="485"/>
      <c r="B340" s="536"/>
      <c r="C340" s="667"/>
      <c r="D340" s="652"/>
      <c r="E340" s="653"/>
      <c r="F340" s="410"/>
      <c r="G340" s="537"/>
      <c r="H340" s="538"/>
      <c r="I340" s="539"/>
      <c r="J340" s="540">
        <f t="shared" si="74"/>
        <v>0</v>
      </c>
      <c r="K340" s="541"/>
      <c r="L340" s="542">
        <f t="shared" si="75"/>
        <v>0</v>
      </c>
      <c r="M340" s="571" t="str">
        <f t="shared" si="73"/>
        <v/>
      </c>
      <c r="N340" s="544">
        <f>J340-L340</f>
        <v>0</v>
      </c>
      <c r="O340" s="545"/>
    </row>
    <row r="341" spans="1:15" ht="18.75" customHeight="1" x14ac:dyDescent="0.15">
      <c r="A341" s="485"/>
      <c r="B341" s="536"/>
      <c r="C341" s="667"/>
      <c r="D341" s="652"/>
      <c r="E341" s="653"/>
      <c r="F341" s="410"/>
      <c r="G341" s="537"/>
      <c r="H341" s="538"/>
      <c r="I341" s="539"/>
      <c r="J341" s="540">
        <f t="shared" si="74"/>
        <v>0</v>
      </c>
      <c r="K341" s="541"/>
      <c r="L341" s="542">
        <f t="shared" si="75"/>
        <v>0</v>
      </c>
      <c r="M341" s="571" t="str">
        <f t="shared" si="73"/>
        <v/>
      </c>
      <c r="N341" s="544">
        <f t="shared" ref="N341:N342" si="77">J341-L341</f>
        <v>0</v>
      </c>
      <c r="O341" s="545"/>
    </row>
    <row r="342" spans="1:15" ht="18.75" customHeight="1" x14ac:dyDescent="0.15">
      <c r="A342" s="485"/>
      <c r="B342" s="536"/>
      <c r="C342" s="667"/>
      <c r="D342" s="652"/>
      <c r="E342" s="653"/>
      <c r="F342" s="410"/>
      <c r="G342" s="537"/>
      <c r="H342" s="538"/>
      <c r="I342" s="539"/>
      <c r="J342" s="540">
        <f t="shared" si="74"/>
        <v>0</v>
      </c>
      <c r="K342" s="541"/>
      <c r="L342" s="542">
        <f t="shared" si="75"/>
        <v>0</v>
      </c>
      <c r="M342" s="571" t="str">
        <f t="shared" si="73"/>
        <v/>
      </c>
      <c r="N342" s="544">
        <f t="shared" si="77"/>
        <v>0</v>
      </c>
      <c r="O342" s="545"/>
    </row>
    <row r="343" spans="1:15" ht="18.75" customHeight="1" x14ac:dyDescent="0.15">
      <c r="A343" s="485"/>
      <c r="B343" s="536"/>
      <c r="C343" s="667"/>
      <c r="D343" s="652"/>
      <c r="E343" s="653"/>
      <c r="F343" s="410"/>
      <c r="G343" s="537"/>
      <c r="H343" s="538"/>
      <c r="I343" s="539"/>
      <c r="J343" s="540">
        <f t="shared" si="74"/>
        <v>0</v>
      </c>
      <c r="K343" s="541"/>
      <c r="L343" s="542">
        <f t="shared" si="75"/>
        <v>0</v>
      </c>
      <c r="M343" s="571" t="str">
        <f t="shared" si="73"/>
        <v/>
      </c>
      <c r="N343" s="544">
        <f>J343-L343</f>
        <v>0</v>
      </c>
      <c r="O343" s="545"/>
    </row>
    <row r="344" spans="1:15" ht="18.75" customHeight="1" x14ac:dyDescent="0.15">
      <c r="A344" s="485"/>
      <c r="B344" s="536"/>
      <c r="C344" s="667"/>
      <c r="D344" s="652"/>
      <c r="E344" s="653"/>
      <c r="F344" s="410"/>
      <c r="G344" s="537"/>
      <c r="H344" s="538"/>
      <c r="I344" s="539"/>
      <c r="J344" s="540">
        <f t="shared" si="74"/>
        <v>0</v>
      </c>
      <c r="K344" s="541"/>
      <c r="L344" s="542">
        <f t="shared" si="75"/>
        <v>0</v>
      </c>
      <c r="M344" s="571" t="str">
        <f t="shared" si="73"/>
        <v/>
      </c>
      <c r="N344" s="544">
        <f t="shared" ref="N344" si="78">J344-L344</f>
        <v>0</v>
      </c>
      <c r="O344" s="545"/>
    </row>
    <row r="345" spans="1:15" ht="18.75" customHeight="1" x14ac:dyDescent="0.15">
      <c r="A345" s="485"/>
      <c r="B345" s="536"/>
      <c r="C345" s="667"/>
      <c r="D345" s="652"/>
      <c r="E345" s="653"/>
      <c r="F345" s="410"/>
      <c r="G345" s="537"/>
      <c r="H345" s="538"/>
      <c r="I345" s="539"/>
      <c r="J345" s="540">
        <f t="shared" si="74"/>
        <v>0</v>
      </c>
      <c r="K345" s="541"/>
      <c r="L345" s="542">
        <f t="shared" si="75"/>
        <v>0</v>
      </c>
      <c r="M345" s="571" t="str">
        <f t="shared" si="73"/>
        <v/>
      </c>
      <c r="N345" s="544">
        <f>J345-L345</f>
        <v>0</v>
      </c>
      <c r="O345" s="545"/>
    </row>
    <row r="346" spans="1:15" ht="18.75" customHeight="1" thickBot="1" x14ac:dyDescent="0.2">
      <c r="A346" s="485"/>
      <c r="B346" s="655"/>
      <c r="C346" s="443"/>
      <c r="D346" s="444"/>
      <c r="E346" s="445"/>
      <c r="F346" s="446"/>
      <c r="G346" s="447"/>
      <c r="H346" s="448"/>
      <c r="I346" s="449"/>
      <c r="J346" s="639">
        <f t="shared" si="74"/>
        <v>0</v>
      </c>
      <c r="K346" s="450"/>
      <c r="L346" s="641">
        <f t="shared" si="75"/>
        <v>0</v>
      </c>
      <c r="M346" s="643" t="str">
        <f t="shared" si="73"/>
        <v/>
      </c>
      <c r="N346" s="451">
        <f t="shared" ref="N346:N352" si="79">J346-L346</f>
        <v>0</v>
      </c>
      <c r="O346" s="501"/>
    </row>
    <row r="347" spans="1:15" ht="18.75" customHeight="1" x14ac:dyDescent="0.15">
      <c r="A347" s="485"/>
      <c r="B347" s="546"/>
      <c r="C347" s="442" t="s">
        <v>888</v>
      </c>
      <c r="D347" s="425" t="s">
        <v>920</v>
      </c>
      <c r="E347" s="426" t="s">
        <v>828</v>
      </c>
      <c r="F347" s="427"/>
      <c r="G347" s="649"/>
      <c r="H347" s="650"/>
      <c r="I347" s="551"/>
      <c r="J347" s="428">
        <f>SUMIFS(J339:J346,B339:B346,"設備")</f>
        <v>0</v>
      </c>
      <c r="K347" s="553"/>
      <c r="L347" s="429">
        <f>SUMIFS(L339:L346,B339:B346,"設備")</f>
        <v>0</v>
      </c>
      <c r="M347" s="651"/>
      <c r="N347" s="430">
        <f t="shared" si="79"/>
        <v>0</v>
      </c>
      <c r="O347" s="556"/>
    </row>
    <row r="348" spans="1:15" ht="18.75" customHeight="1" x14ac:dyDescent="0.15">
      <c r="A348" s="485"/>
      <c r="B348" s="536"/>
      <c r="C348" s="442" t="s">
        <v>888</v>
      </c>
      <c r="D348" s="654" t="s">
        <v>921</v>
      </c>
      <c r="E348" s="576" t="s">
        <v>828</v>
      </c>
      <c r="F348" s="409"/>
      <c r="G348" s="567"/>
      <c r="H348" s="568"/>
      <c r="I348" s="540"/>
      <c r="J348" s="569">
        <f>SUMIFS(J339:J346,B339:B346,"工事")</f>
        <v>0</v>
      </c>
      <c r="K348" s="542"/>
      <c r="L348" s="570">
        <f>SUMIFS(L339:L346,B339:B346,"工事")</f>
        <v>0</v>
      </c>
      <c r="M348" s="571"/>
      <c r="N348" s="572">
        <f t="shared" si="79"/>
        <v>0</v>
      </c>
      <c r="O348" s="545"/>
    </row>
    <row r="349" spans="1:15" ht="18.75" customHeight="1" thickBot="1" x14ac:dyDescent="0.2">
      <c r="A349" s="485"/>
      <c r="B349" s="431"/>
      <c r="C349" s="452"/>
      <c r="D349" s="453" t="s">
        <v>888</v>
      </c>
      <c r="E349" s="454" t="s">
        <v>856</v>
      </c>
      <c r="F349" s="455"/>
      <c r="G349" s="456"/>
      <c r="H349" s="457"/>
      <c r="I349" s="432"/>
      <c r="J349" s="439">
        <f>J347+J348</f>
        <v>0</v>
      </c>
      <c r="K349" s="433"/>
      <c r="L349" s="440">
        <f>L347+L348</f>
        <v>0</v>
      </c>
      <c r="M349" s="434"/>
      <c r="N349" s="441">
        <f t="shared" si="79"/>
        <v>0</v>
      </c>
      <c r="O349" s="435"/>
    </row>
    <row r="350" spans="1:15" ht="18.75" customHeight="1" thickTop="1" x14ac:dyDescent="0.15">
      <c r="A350" s="485"/>
      <c r="B350" s="546"/>
      <c r="C350" s="424" t="s">
        <v>721</v>
      </c>
      <c r="D350" s="425" t="s">
        <v>823</v>
      </c>
      <c r="E350" s="426" t="s">
        <v>825</v>
      </c>
      <c r="F350" s="427"/>
      <c r="G350" s="649"/>
      <c r="H350" s="650"/>
      <c r="I350" s="551"/>
      <c r="J350" s="428">
        <f>SUMIFS(J327:J349,D327:D349,"設備費6")</f>
        <v>0</v>
      </c>
      <c r="K350" s="553"/>
      <c r="L350" s="429">
        <f>SUMIFS(L327:L349,D327:D349,"設備費6")</f>
        <v>0</v>
      </c>
      <c r="M350" s="651"/>
      <c r="N350" s="430">
        <f t="shared" si="79"/>
        <v>0</v>
      </c>
      <c r="O350" s="556"/>
    </row>
    <row r="351" spans="1:15" ht="18.75" customHeight="1" x14ac:dyDescent="0.15">
      <c r="A351" s="485"/>
      <c r="B351" s="536"/>
      <c r="C351" s="574" t="s">
        <v>721</v>
      </c>
      <c r="D351" s="654" t="s">
        <v>829</v>
      </c>
      <c r="E351" s="576" t="s">
        <v>825</v>
      </c>
      <c r="F351" s="409"/>
      <c r="G351" s="567"/>
      <c r="H351" s="568"/>
      <c r="I351" s="540"/>
      <c r="J351" s="569">
        <f>SUMIFS(J327:J349,D327:D349,"工事費6")</f>
        <v>0</v>
      </c>
      <c r="K351" s="542"/>
      <c r="L351" s="570">
        <f>SUMIFS(L327:L349,D327:D349,"工事費6")</f>
        <v>0</v>
      </c>
      <c r="M351" s="571"/>
      <c r="N351" s="572">
        <f t="shared" si="79"/>
        <v>0</v>
      </c>
      <c r="O351" s="545"/>
    </row>
    <row r="352" spans="1:15" ht="18.75" customHeight="1" thickBot="1" x14ac:dyDescent="0.2">
      <c r="A352" s="485"/>
      <c r="B352" s="431"/>
      <c r="C352" s="452"/>
      <c r="D352" s="459" t="s">
        <v>830</v>
      </c>
      <c r="E352" s="454" t="s">
        <v>825</v>
      </c>
      <c r="F352" s="455"/>
      <c r="G352" s="456"/>
      <c r="H352" s="457"/>
      <c r="I352" s="432"/>
      <c r="J352" s="439">
        <f>J350+J351</f>
        <v>0</v>
      </c>
      <c r="K352" s="433"/>
      <c r="L352" s="440">
        <f>L350+L351</f>
        <v>0</v>
      </c>
      <c r="M352" s="434"/>
      <c r="N352" s="441">
        <f t="shared" si="79"/>
        <v>0</v>
      </c>
      <c r="O352" s="435"/>
    </row>
    <row r="353" spans="1:15" ht="18.75" customHeight="1" thickTop="1" x14ac:dyDescent="0.15">
      <c r="A353" s="485"/>
      <c r="B353" s="536"/>
      <c r="C353" s="3140" t="s">
        <v>837</v>
      </c>
      <c r="D353" s="3141"/>
      <c r="E353" s="3142"/>
      <c r="F353" s="410"/>
      <c r="G353" s="537"/>
      <c r="H353" s="538"/>
      <c r="I353" s="540"/>
      <c r="J353" s="540"/>
      <c r="K353" s="541"/>
      <c r="L353" s="542"/>
      <c r="M353" s="571"/>
      <c r="N353" s="544"/>
      <c r="O353" s="545"/>
    </row>
    <row r="354" spans="1:15" ht="18.75" customHeight="1" x14ac:dyDescent="0.15">
      <c r="A354" s="485"/>
      <c r="B354" s="536"/>
      <c r="C354" s="3143" t="s">
        <v>890</v>
      </c>
      <c r="D354" s="3144"/>
      <c r="E354" s="3145"/>
      <c r="F354" s="410"/>
      <c r="G354" s="537"/>
      <c r="H354" s="538"/>
      <c r="I354" s="539"/>
      <c r="J354" s="540"/>
      <c r="K354" s="541"/>
      <c r="L354" s="542"/>
      <c r="M354" s="571" t="str">
        <f t="shared" ref="M354:M362" si="80">IF(I354-K354=0,"",I354-K354)</f>
        <v/>
      </c>
      <c r="N354" s="544"/>
      <c r="O354" s="545"/>
    </row>
    <row r="355" spans="1:15" ht="18.75" customHeight="1" x14ac:dyDescent="0.15">
      <c r="A355" s="485"/>
      <c r="B355" s="536"/>
      <c r="C355" s="667"/>
      <c r="D355" s="652"/>
      <c r="E355" s="653"/>
      <c r="F355" s="410"/>
      <c r="G355" s="537"/>
      <c r="H355" s="538"/>
      <c r="I355" s="539"/>
      <c r="J355" s="540">
        <f t="shared" ref="J355:J362" si="81">ROUNDDOWN(H355*I355,0)</f>
        <v>0</v>
      </c>
      <c r="K355" s="541"/>
      <c r="L355" s="542">
        <f t="shared" ref="L355:L362" si="82">ROUNDDOWN(H355*K355,0)</f>
        <v>0</v>
      </c>
      <c r="M355" s="571" t="str">
        <f t="shared" si="80"/>
        <v/>
      </c>
      <c r="N355" s="544">
        <f>J355-L355</f>
        <v>0</v>
      </c>
      <c r="O355" s="545"/>
    </row>
    <row r="356" spans="1:15" ht="18.75" customHeight="1" x14ac:dyDescent="0.15">
      <c r="A356" s="485"/>
      <c r="B356" s="536"/>
      <c r="C356" s="667"/>
      <c r="D356" s="652"/>
      <c r="E356" s="653"/>
      <c r="F356" s="410"/>
      <c r="G356" s="537"/>
      <c r="H356" s="538"/>
      <c r="I356" s="539"/>
      <c r="J356" s="540">
        <f t="shared" si="81"/>
        <v>0</v>
      </c>
      <c r="K356" s="541"/>
      <c r="L356" s="542">
        <f t="shared" si="82"/>
        <v>0</v>
      </c>
      <c r="M356" s="571" t="str">
        <f t="shared" si="80"/>
        <v/>
      </c>
      <c r="N356" s="544">
        <f t="shared" ref="N356:N362" si="83">J356-L356</f>
        <v>0</v>
      </c>
      <c r="O356" s="545"/>
    </row>
    <row r="357" spans="1:15" ht="18.75" customHeight="1" x14ac:dyDescent="0.15">
      <c r="A357" s="485"/>
      <c r="B357" s="536"/>
      <c r="C357" s="667"/>
      <c r="D357" s="652"/>
      <c r="E357" s="653"/>
      <c r="F357" s="410"/>
      <c r="G357" s="537"/>
      <c r="H357" s="538"/>
      <c r="I357" s="539"/>
      <c r="J357" s="540">
        <f t="shared" si="81"/>
        <v>0</v>
      </c>
      <c r="K357" s="541"/>
      <c r="L357" s="542">
        <f t="shared" si="82"/>
        <v>0</v>
      </c>
      <c r="M357" s="571" t="str">
        <f t="shared" si="80"/>
        <v/>
      </c>
      <c r="N357" s="544">
        <f t="shared" si="83"/>
        <v>0</v>
      </c>
      <c r="O357" s="545"/>
    </row>
    <row r="358" spans="1:15" ht="18.75" customHeight="1" x14ac:dyDescent="0.15">
      <c r="A358" s="485"/>
      <c r="B358" s="536"/>
      <c r="C358" s="667"/>
      <c r="D358" s="652"/>
      <c r="E358" s="653"/>
      <c r="F358" s="410"/>
      <c r="G358" s="537"/>
      <c r="H358" s="538"/>
      <c r="I358" s="539"/>
      <c r="J358" s="540">
        <f t="shared" si="81"/>
        <v>0</v>
      </c>
      <c r="K358" s="541"/>
      <c r="L358" s="542">
        <f t="shared" si="82"/>
        <v>0</v>
      </c>
      <c r="M358" s="571" t="str">
        <f t="shared" si="80"/>
        <v/>
      </c>
      <c r="N358" s="544">
        <f t="shared" si="83"/>
        <v>0</v>
      </c>
      <c r="O358" s="545"/>
    </row>
    <row r="359" spans="1:15" ht="18.75" customHeight="1" x14ac:dyDescent="0.15">
      <c r="A359" s="485"/>
      <c r="B359" s="536"/>
      <c r="C359" s="667"/>
      <c r="D359" s="652"/>
      <c r="E359" s="653"/>
      <c r="F359" s="410"/>
      <c r="G359" s="537"/>
      <c r="H359" s="538"/>
      <c r="I359" s="539"/>
      <c r="J359" s="540">
        <f t="shared" si="81"/>
        <v>0</v>
      </c>
      <c r="K359" s="541"/>
      <c r="L359" s="542">
        <f t="shared" si="82"/>
        <v>0</v>
      </c>
      <c r="M359" s="571" t="str">
        <f t="shared" si="80"/>
        <v/>
      </c>
      <c r="N359" s="544">
        <f t="shared" si="83"/>
        <v>0</v>
      </c>
      <c r="O359" s="545"/>
    </row>
    <row r="360" spans="1:15" ht="18.75" customHeight="1" x14ac:dyDescent="0.15">
      <c r="A360" s="485"/>
      <c r="B360" s="536"/>
      <c r="C360" s="667"/>
      <c r="D360" s="652"/>
      <c r="E360" s="653"/>
      <c r="F360" s="410"/>
      <c r="G360" s="537"/>
      <c r="H360" s="538"/>
      <c r="I360" s="539"/>
      <c r="J360" s="540">
        <f t="shared" si="81"/>
        <v>0</v>
      </c>
      <c r="K360" s="541"/>
      <c r="L360" s="542">
        <f t="shared" si="82"/>
        <v>0</v>
      </c>
      <c r="M360" s="571" t="str">
        <f t="shared" si="80"/>
        <v/>
      </c>
      <c r="N360" s="544">
        <f t="shared" si="83"/>
        <v>0</v>
      </c>
      <c r="O360" s="545"/>
    </row>
    <row r="361" spans="1:15" ht="18.75" customHeight="1" x14ac:dyDescent="0.15">
      <c r="A361" s="485"/>
      <c r="B361" s="536"/>
      <c r="C361" s="667"/>
      <c r="D361" s="652"/>
      <c r="E361" s="653"/>
      <c r="F361" s="410"/>
      <c r="G361" s="537"/>
      <c r="H361" s="538"/>
      <c r="I361" s="539"/>
      <c r="J361" s="540">
        <f t="shared" si="81"/>
        <v>0</v>
      </c>
      <c r="K361" s="541"/>
      <c r="L361" s="542">
        <f t="shared" si="82"/>
        <v>0</v>
      </c>
      <c r="M361" s="571" t="str">
        <f t="shared" si="80"/>
        <v/>
      </c>
      <c r="N361" s="544">
        <f t="shared" si="83"/>
        <v>0</v>
      </c>
      <c r="O361" s="545"/>
    </row>
    <row r="362" spans="1:15" ht="18.75" customHeight="1" thickBot="1" x14ac:dyDescent="0.2">
      <c r="A362" s="485"/>
      <c r="B362" s="655"/>
      <c r="C362" s="443"/>
      <c r="D362" s="444"/>
      <c r="E362" s="445"/>
      <c r="F362" s="446"/>
      <c r="G362" s="447"/>
      <c r="H362" s="448"/>
      <c r="I362" s="449"/>
      <c r="J362" s="639">
        <f t="shared" si="81"/>
        <v>0</v>
      </c>
      <c r="K362" s="450"/>
      <c r="L362" s="641">
        <f t="shared" si="82"/>
        <v>0</v>
      </c>
      <c r="M362" s="643" t="str">
        <f t="shared" si="80"/>
        <v/>
      </c>
      <c r="N362" s="451">
        <f t="shared" si="83"/>
        <v>0</v>
      </c>
      <c r="O362" s="501"/>
    </row>
    <row r="363" spans="1:15" ht="18.75" customHeight="1" x14ac:dyDescent="0.15">
      <c r="A363" s="485"/>
      <c r="B363" s="546"/>
      <c r="C363" s="442" t="s">
        <v>891</v>
      </c>
      <c r="D363" s="425" t="s">
        <v>922</v>
      </c>
      <c r="E363" s="426" t="s">
        <v>828</v>
      </c>
      <c r="F363" s="427"/>
      <c r="G363" s="649"/>
      <c r="H363" s="650"/>
      <c r="I363" s="551"/>
      <c r="J363" s="428">
        <f>SUMIFS(J355:J362,B355:B362,"設備")</f>
        <v>0</v>
      </c>
      <c r="K363" s="553"/>
      <c r="L363" s="429">
        <f>SUMIFS(L355:L362,B355:B362,"設備")</f>
        <v>0</v>
      </c>
      <c r="M363" s="651"/>
      <c r="N363" s="430">
        <f>J363-L363</f>
        <v>0</v>
      </c>
      <c r="O363" s="556"/>
    </row>
    <row r="364" spans="1:15" ht="18.75" customHeight="1" x14ac:dyDescent="0.15">
      <c r="A364" s="485"/>
      <c r="B364" s="536"/>
      <c r="C364" s="442" t="s">
        <v>891</v>
      </c>
      <c r="D364" s="654" t="s">
        <v>923</v>
      </c>
      <c r="E364" s="576" t="s">
        <v>828</v>
      </c>
      <c r="F364" s="409"/>
      <c r="G364" s="567"/>
      <c r="H364" s="568"/>
      <c r="I364" s="540"/>
      <c r="J364" s="569">
        <f>SUMIFS(J355:J362,B355:B362,"工事")</f>
        <v>0</v>
      </c>
      <c r="K364" s="542"/>
      <c r="L364" s="570">
        <f>SUMIFS(L355:L362,B355:B362,"工事")</f>
        <v>0</v>
      </c>
      <c r="M364" s="571"/>
      <c r="N364" s="572">
        <f>J364-L364</f>
        <v>0</v>
      </c>
      <c r="O364" s="545"/>
    </row>
    <row r="365" spans="1:15" ht="18.75" customHeight="1" thickBot="1" x14ac:dyDescent="0.2">
      <c r="A365" s="485"/>
      <c r="B365" s="655"/>
      <c r="C365" s="634"/>
      <c r="D365" s="438" t="s">
        <v>891</v>
      </c>
      <c r="E365" s="656" t="s">
        <v>856</v>
      </c>
      <c r="F365" s="436"/>
      <c r="G365" s="637"/>
      <c r="H365" s="638"/>
      <c r="I365" s="639"/>
      <c r="J365" s="640">
        <f>J363+J364</f>
        <v>0</v>
      </c>
      <c r="K365" s="641"/>
      <c r="L365" s="642">
        <f>L363+L364</f>
        <v>0</v>
      </c>
      <c r="M365" s="643"/>
      <c r="N365" s="644">
        <f>J365-L365</f>
        <v>0</v>
      </c>
      <c r="O365" s="501"/>
    </row>
    <row r="366" spans="1:15" ht="18.75" customHeight="1" x14ac:dyDescent="0.15">
      <c r="A366" s="485"/>
      <c r="B366" s="536"/>
      <c r="C366" s="3146" t="s">
        <v>892</v>
      </c>
      <c r="D366" s="3147"/>
      <c r="E366" s="3148"/>
      <c r="F366" s="410"/>
      <c r="G366" s="537"/>
      <c r="H366" s="538"/>
      <c r="I366" s="539"/>
      <c r="J366" s="551"/>
      <c r="K366" s="657"/>
      <c r="L366" s="629"/>
      <c r="M366" s="651" t="str">
        <f t="shared" ref="M366:M374" si="84">IF(I366-K366=0,"",I366-K366)</f>
        <v/>
      </c>
      <c r="N366" s="555"/>
      <c r="O366" s="545"/>
    </row>
    <row r="367" spans="1:15" ht="18.75" customHeight="1" x14ac:dyDescent="0.15">
      <c r="A367" s="485"/>
      <c r="B367" s="536"/>
      <c r="C367" s="667"/>
      <c r="D367" s="1253"/>
      <c r="E367" s="1250"/>
      <c r="F367" s="410"/>
      <c r="G367" s="537"/>
      <c r="H367" s="538"/>
      <c r="I367" s="539"/>
      <c r="J367" s="540">
        <f t="shared" ref="J367:J374" si="85">ROUNDDOWN(H367*I367,0)</f>
        <v>0</v>
      </c>
      <c r="K367" s="541"/>
      <c r="L367" s="542">
        <f t="shared" ref="L367:L374" si="86">ROUNDDOWN(H367*K367,0)</f>
        <v>0</v>
      </c>
      <c r="M367" s="571" t="str">
        <f t="shared" si="84"/>
        <v/>
      </c>
      <c r="N367" s="544">
        <f t="shared" ref="N367" si="87">J367-L367</f>
        <v>0</v>
      </c>
      <c r="O367" s="545"/>
    </row>
    <row r="368" spans="1:15" ht="18.75" customHeight="1" x14ac:dyDescent="0.15">
      <c r="A368" s="485"/>
      <c r="B368" s="536"/>
      <c r="C368" s="667"/>
      <c r="D368" s="652"/>
      <c r="E368" s="653"/>
      <c r="F368" s="410"/>
      <c r="G368" s="537"/>
      <c r="H368" s="538"/>
      <c r="I368" s="539"/>
      <c r="J368" s="540">
        <f t="shared" si="85"/>
        <v>0</v>
      </c>
      <c r="K368" s="541"/>
      <c r="L368" s="542">
        <f t="shared" si="86"/>
        <v>0</v>
      </c>
      <c r="M368" s="571" t="str">
        <f t="shared" si="84"/>
        <v/>
      </c>
      <c r="N368" s="544">
        <f>J368-L368</f>
        <v>0</v>
      </c>
      <c r="O368" s="545"/>
    </row>
    <row r="369" spans="1:15" ht="18.75" customHeight="1" x14ac:dyDescent="0.15">
      <c r="A369" s="485"/>
      <c r="B369" s="536"/>
      <c r="C369" s="667"/>
      <c r="D369" s="652"/>
      <c r="E369" s="653"/>
      <c r="F369" s="410"/>
      <c r="G369" s="537"/>
      <c r="H369" s="538"/>
      <c r="I369" s="539"/>
      <c r="J369" s="540">
        <f t="shared" si="85"/>
        <v>0</v>
      </c>
      <c r="K369" s="541"/>
      <c r="L369" s="542">
        <f t="shared" si="86"/>
        <v>0</v>
      </c>
      <c r="M369" s="571" t="str">
        <f t="shared" si="84"/>
        <v/>
      </c>
      <c r="N369" s="544">
        <f t="shared" ref="N369:N372" si="88">J369-L369</f>
        <v>0</v>
      </c>
      <c r="O369" s="545"/>
    </row>
    <row r="370" spans="1:15" ht="18.75" customHeight="1" x14ac:dyDescent="0.15">
      <c r="A370" s="485"/>
      <c r="B370" s="536"/>
      <c r="C370" s="667"/>
      <c r="D370" s="652"/>
      <c r="E370" s="653"/>
      <c r="F370" s="410"/>
      <c r="G370" s="537"/>
      <c r="H370" s="538"/>
      <c r="I370" s="539"/>
      <c r="J370" s="540">
        <f t="shared" si="85"/>
        <v>0</v>
      </c>
      <c r="K370" s="541"/>
      <c r="L370" s="542">
        <f t="shared" si="86"/>
        <v>0</v>
      </c>
      <c r="M370" s="571" t="str">
        <f t="shared" si="84"/>
        <v/>
      </c>
      <c r="N370" s="544">
        <f t="shared" si="88"/>
        <v>0</v>
      </c>
      <c r="O370" s="545"/>
    </row>
    <row r="371" spans="1:15" ht="18.75" customHeight="1" x14ac:dyDescent="0.15">
      <c r="A371" s="485"/>
      <c r="B371" s="536"/>
      <c r="C371" s="667"/>
      <c r="D371" s="652"/>
      <c r="E371" s="653"/>
      <c r="F371" s="410"/>
      <c r="G371" s="537"/>
      <c r="H371" s="538"/>
      <c r="I371" s="539"/>
      <c r="J371" s="540">
        <f t="shared" si="85"/>
        <v>0</v>
      </c>
      <c r="K371" s="541"/>
      <c r="L371" s="542">
        <f t="shared" si="86"/>
        <v>0</v>
      </c>
      <c r="M371" s="571" t="str">
        <f t="shared" si="84"/>
        <v/>
      </c>
      <c r="N371" s="544">
        <f t="shared" si="88"/>
        <v>0</v>
      </c>
      <c r="O371" s="545"/>
    </row>
    <row r="372" spans="1:15" ht="18.75" customHeight="1" x14ac:dyDescent="0.15">
      <c r="A372" s="485"/>
      <c r="B372" s="536"/>
      <c r="C372" s="667"/>
      <c r="D372" s="652"/>
      <c r="E372" s="653"/>
      <c r="F372" s="410"/>
      <c r="G372" s="537"/>
      <c r="H372" s="538"/>
      <c r="I372" s="539"/>
      <c r="J372" s="540">
        <f t="shared" si="85"/>
        <v>0</v>
      </c>
      <c r="K372" s="541"/>
      <c r="L372" s="542">
        <f t="shared" si="86"/>
        <v>0</v>
      </c>
      <c r="M372" s="571" t="str">
        <f t="shared" si="84"/>
        <v/>
      </c>
      <c r="N372" s="544">
        <f t="shared" si="88"/>
        <v>0</v>
      </c>
      <c r="O372" s="545"/>
    </row>
    <row r="373" spans="1:15" ht="18.75" customHeight="1" x14ac:dyDescent="0.15">
      <c r="A373" s="485"/>
      <c r="B373" s="536"/>
      <c r="C373" s="667"/>
      <c r="D373" s="652"/>
      <c r="E373" s="653"/>
      <c r="F373" s="410"/>
      <c r="G373" s="537"/>
      <c r="H373" s="538"/>
      <c r="I373" s="539"/>
      <c r="J373" s="540">
        <f t="shared" si="85"/>
        <v>0</v>
      </c>
      <c r="K373" s="541"/>
      <c r="L373" s="542">
        <f t="shared" si="86"/>
        <v>0</v>
      </c>
      <c r="M373" s="571" t="str">
        <f t="shared" si="84"/>
        <v/>
      </c>
      <c r="N373" s="544">
        <f>J373-L373</f>
        <v>0</v>
      </c>
      <c r="O373" s="545"/>
    </row>
    <row r="374" spans="1:15" ht="18.75" customHeight="1" thickBot="1" x14ac:dyDescent="0.2">
      <c r="A374" s="485"/>
      <c r="B374" s="655"/>
      <c r="C374" s="443"/>
      <c r="D374" s="444"/>
      <c r="E374" s="445"/>
      <c r="F374" s="446"/>
      <c r="G374" s="447"/>
      <c r="H374" s="448"/>
      <c r="I374" s="449"/>
      <c r="J374" s="639">
        <f t="shared" si="85"/>
        <v>0</v>
      </c>
      <c r="K374" s="450"/>
      <c r="L374" s="641">
        <f t="shared" si="86"/>
        <v>0</v>
      </c>
      <c r="M374" s="643" t="str">
        <f t="shared" si="84"/>
        <v/>
      </c>
      <c r="N374" s="451">
        <f t="shared" ref="N374:N380" si="89">J374-L374</f>
        <v>0</v>
      </c>
      <c r="O374" s="501"/>
    </row>
    <row r="375" spans="1:15" ht="18.75" customHeight="1" x14ac:dyDescent="0.15">
      <c r="A375" s="485"/>
      <c r="B375" s="546"/>
      <c r="C375" s="442" t="s">
        <v>893</v>
      </c>
      <c r="D375" s="425" t="s">
        <v>922</v>
      </c>
      <c r="E375" s="426" t="s">
        <v>828</v>
      </c>
      <c r="F375" s="427"/>
      <c r="G375" s="649"/>
      <c r="H375" s="650"/>
      <c r="I375" s="551"/>
      <c r="J375" s="428">
        <f>SUMIFS(J367:J374,B367:B374,"設備")</f>
        <v>0</v>
      </c>
      <c r="K375" s="553"/>
      <c r="L375" s="429">
        <f>SUMIFS(L367:L374,B367:B374,"設備")</f>
        <v>0</v>
      </c>
      <c r="M375" s="651"/>
      <c r="N375" s="430">
        <f t="shared" si="89"/>
        <v>0</v>
      </c>
      <c r="O375" s="556"/>
    </row>
    <row r="376" spans="1:15" ht="18.75" customHeight="1" x14ac:dyDescent="0.15">
      <c r="A376" s="485"/>
      <c r="B376" s="536"/>
      <c r="C376" s="442" t="s">
        <v>893</v>
      </c>
      <c r="D376" s="654" t="s">
        <v>923</v>
      </c>
      <c r="E376" s="576" t="s">
        <v>828</v>
      </c>
      <c r="F376" s="409"/>
      <c r="G376" s="567"/>
      <c r="H376" s="568"/>
      <c r="I376" s="540"/>
      <c r="J376" s="569">
        <f>SUMIFS(J367:J374,B367:B374,"工事")</f>
        <v>0</v>
      </c>
      <c r="K376" s="542"/>
      <c r="L376" s="570">
        <f>SUMIFS(L367:L374,B367:B374,"工事")</f>
        <v>0</v>
      </c>
      <c r="M376" s="571"/>
      <c r="N376" s="572">
        <f t="shared" si="89"/>
        <v>0</v>
      </c>
      <c r="O376" s="545"/>
    </row>
    <row r="377" spans="1:15" ht="18.75" customHeight="1" thickBot="1" x14ac:dyDescent="0.2">
      <c r="A377" s="485"/>
      <c r="B377" s="431"/>
      <c r="C377" s="452"/>
      <c r="D377" s="453" t="s">
        <v>893</v>
      </c>
      <c r="E377" s="454" t="s">
        <v>856</v>
      </c>
      <c r="F377" s="455"/>
      <c r="G377" s="456"/>
      <c r="H377" s="457"/>
      <c r="I377" s="432"/>
      <c r="J377" s="439">
        <f>J375+J376</f>
        <v>0</v>
      </c>
      <c r="K377" s="433"/>
      <c r="L377" s="440">
        <f>L375+L376</f>
        <v>0</v>
      </c>
      <c r="M377" s="434"/>
      <c r="N377" s="441">
        <f t="shared" si="89"/>
        <v>0</v>
      </c>
      <c r="O377" s="435"/>
    </row>
    <row r="378" spans="1:15" ht="18.75" customHeight="1" thickTop="1" x14ac:dyDescent="0.15">
      <c r="A378" s="485"/>
      <c r="B378" s="546"/>
      <c r="C378" s="424" t="s">
        <v>721</v>
      </c>
      <c r="D378" s="425" t="s">
        <v>823</v>
      </c>
      <c r="E378" s="426" t="s">
        <v>825</v>
      </c>
      <c r="F378" s="427"/>
      <c r="G378" s="649"/>
      <c r="H378" s="650"/>
      <c r="I378" s="551"/>
      <c r="J378" s="428">
        <f>SUMIFS(J355:J377,D355:D377,"設備費7")</f>
        <v>0</v>
      </c>
      <c r="K378" s="553"/>
      <c r="L378" s="429">
        <f>SUMIFS(L355:L377,D355:D377,"設備費7")</f>
        <v>0</v>
      </c>
      <c r="M378" s="651"/>
      <c r="N378" s="430">
        <f t="shared" si="89"/>
        <v>0</v>
      </c>
      <c r="O378" s="556"/>
    </row>
    <row r="379" spans="1:15" ht="18.75" customHeight="1" x14ac:dyDescent="0.15">
      <c r="A379" s="485"/>
      <c r="B379" s="536"/>
      <c r="C379" s="574" t="s">
        <v>721</v>
      </c>
      <c r="D379" s="654" t="s">
        <v>829</v>
      </c>
      <c r="E379" s="576" t="s">
        <v>825</v>
      </c>
      <c r="F379" s="409"/>
      <c r="G379" s="567"/>
      <c r="H379" s="568"/>
      <c r="I379" s="540"/>
      <c r="J379" s="569">
        <f>SUMIFS(J355:J377,D355:D377,"工事費7")</f>
        <v>0</v>
      </c>
      <c r="K379" s="542"/>
      <c r="L379" s="570">
        <f>SUMIFS(L355:L377,D355:D377,"工事費7")</f>
        <v>0</v>
      </c>
      <c r="M379" s="571"/>
      <c r="N379" s="572">
        <f t="shared" si="89"/>
        <v>0</v>
      </c>
      <c r="O379" s="545"/>
    </row>
    <row r="380" spans="1:15" ht="18.75" customHeight="1" thickBot="1" x14ac:dyDescent="0.2">
      <c r="A380" s="485"/>
      <c r="B380" s="431"/>
      <c r="C380" s="452"/>
      <c r="D380" s="459" t="s">
        <v>830</v>
      </c>
      <c r="E380" s="454" t="s">
        <v>825</v>
      </c>
      <c r="F380" s="455"/>
      <c r="G380" s="456"/>
      <c r="H380" s="457"/>
      <c r="I380" s="432"/>
      <c r="J380" s="439">
        <f>J378+J379</f>
        <v>0</v>
      </c>
      <c r="K380" s="433"/>
      <c r="L380" s="440">
        <f>L378+L379</f>
        <v>0</v>
      </c>
      <c r="M380" s="434"/>
      <c r="N380" s="441">
        <f t="shared" si="89"/>
        <v>0</v>
      </c>
      <c r="O380" s="435"/>
    </row>
    <row r="381" spans="1:15" ht="18.75" customHeight="1" thickTop="1" x14ac:dyDescent="0.15">
      <c r="A381" s="485"/>
      <c r="B381" s="536"/>
      <c r="C381" s="3140" t="s">
        <v>838</v>
      </c>
      <c r="D381" s="3141"/>
      <c r="E381" s="3142"/>
      <c r="F381" s="410"/>
      <c r="G381" s="537"/>
      <c r="H381" s="538"/>
      <c r="I381" s="540"/>
      <c r="J381" s="540"/>
      <c r="K381" s="541"/>
      <c r="L381" s="542"/>
      <c r="M381" s="571"/>
      <c r="N381" s="544"/>
      <c r="O381" s="545"/>
    </row>
    <row r="382" spans="1:15" ht="18.75" customHeight="1" x14ac:dyDescent="0.15">
      <c r="A382" s="485"/>
      <c r="B382" s="536"/>
      <c r="C382" s="3143" t="s">
        <v>895</v>
      </c>
      <c r="D382" s="3144"/>
      <c r="E382" s="3145"/>
      <c r="F382" s="410"/>
      <c r="G382" s="537"/>
      <c r="H382" s="538"/>
      <c r="I382" s="539"/>
      <c r="J382" s="540"/>
      <c r="K382" s="541"/>
      <c r="L382" s="542"/>
      <c r="M382" s="571" t="str">
        <f t="shared" ref="M382:M390" si="90">IF(I382-K382=0,"",I382-K382)</f>
        <v/>
      </c>
      <c r="N382" s="544"/>
      <c r="O382" s="545"/>
    </row>
    <row r="383" spans="1:15" ht="18.75" customHeight="1" x14ac:dyDescent="0.15">
      <c r="A383" s="485"/>
      <c r="B383" s="536"/>
      <c r="C383" s="667"/>
      <c r="D383" s="652"/>
      <c r="E383" s="653"/>
      <c r="F383" s="410"/>
      <c r="G383" s="537"/>
      <c r="H383" s="538"/>
      <c r="I383" s="539"/>
      <c r="J383" s="540">
        <f t="shared" ref="J383:J390" si="91">ROUNDDOWN(H383*I383,0)</f>
        <v>0</v>
      </c>
      <c r="K383" s="541"/>
      <c r="L383" s="542">
        <f t="shared" ref="L383:L390" si="92">ROUNDDOWN(H383*K383,0)</f>
        <v>0</v>
      </c>
      <c r="M383" s="571" t="str">
        <f t="shared" si="90"/>
        <v/>
      </c>
      <c r="N383" s="544">
        <f>J383-L383</f>
        <v>0</v>
      </c>
      <c r="O383" s="545"/>
    </row>
    <row r="384" spans="1:15" ht="18.75" customHeight="1" x14ac:dyDescent="0.15">
      <c r="A384" s="485"/>
      <c r="B384" s="536"/>
      <c r="C384" s="667"/>
      <c r="D384" s="652"/>
      <c r="E384" s="653"/>
      <c r="F384" s="410"/>
      <c r="G384" s="537"/>
      <c r="H384" s="538"/>
      <c r="I384" s="539"/>
      <c r="J384" s="540">
        <f t="shared" si="91"/>
        <v>0</v>
      </c>
      <c r="K384" s="541"/>
      <c r="L384" s="542">
        <f t="shared" si="92"/>
        <v>0</v>
      </c>
      <c r="M384" s="571" t="str">
        <f t="shared" si="90"/>
        <v/>
      </c>
      <c r="N384" s="544">
        <f t="shared" ref="N384:N390" si="93">J384-L384</f>
        <v>0</v>
      </c>
      <c r="O384" s="545"/>
    </row>
    <row r="385" spans="1:15" ht="18.75" customHeight="1" x14ac:dyDescent="0.15">
      <c r="A385" s="485"/>
      <c r="B385" s="536"/>
      <c r="C385" s="667"/>
      <c r="D385" s="652"/>
      <c r="E385" s="653"/>
      <c r="F385" s="410"/>
      <c r="G385" s="537"/>
      <c r="H385" s="538"/>
      <c r="I385" s="539"/>
      <c r="J385" s="540">
        <f t="shared" si="91"/>
        <v>0</v>
      </c>
      <c r="K385" s="541"/>
      <c r="L385" s="542">
        <f t="shared" si="92"/>
        <v>0</v>
      </c>
      <c r="M385" s="571" t="str">
        <f t="shared" si="90"/>
        <v/>
      </c>
      <c r="N385" s="544">
        <f t="shared" si="93"/>
        <v>0</v>
      </c>
      <c r="O385" s="545"/>
    </row>
    <row r="386" spans="1:15" ht="18.75" customHeight="1" x14ac:dyDescent="0.15">
      <c r="A386" s="485"/>
      <c r="B386" s="536"/>
      <c r="C386" s="667"/>
      <c r="D386" s="652"/>
      <c r="E386" s="653"/>
      <c r="F386" s="410"/>
      <c r="G386" s="537"/>
      <c r="H386" s="538"/>
      <c r="I386" s="539"/>
      <c r="J386" s="540">
        <f t="shared" si="91"/>
        <v>0</v>
      </c>
      <c r="K386" s="541"/>
      <c r="L386" s="542">
        <f t="shared" si="92"/>
        <v>0</v>
      </c>
      <c r="M386" s="571" t="str">
        <f t="shared" si="90"/>
        <v/>
      </c>
      <c r="N386" s="544">
        <f t="shared" si="93"/>
        <v>0</v>
      </c>
      <c r="O386" s="545"/>
    </row>
    <row r="387" spans="1:15" ht="18.75" customHeight="1" x14ac:dyDescent="0.15">
      <c r="A387" s="485"/>
      <c r="B387" s="536"/>
      <c r="C387" s="667"/>
      <c r="D387" s="652"/>
      <c r="E387" s="653"/>
      <c r="F387" s="410"/>
      <c r="G387" s="537"/>
      <c r="H387" s="538"/>
      <c r="I387" s="539"/>
      <c r="J387" s="540">
        <f t="shared" si="91"/>
        <v>0</v>
      </c>
      <c r="K387" s="541"/>
      <c r="L387" s="542">
        <f t="shared" si="92"/>
        <v>0</v>
      </c>
      <c r="M387" s="571" t="str">
        <f t="shared" si="90"/>
        <v/>
      </c>
      <c r="N387" s="544">
        <f t="shared" si="93"/>
        <v>0</v>
      </c>
      <c r="O387" s="545"/>
    </row>
    <row r="388" spans="1:15" ht="18.75" customHeight="1" x14ac:dyDescent="0.15">
      <c r="A388" s="485"/>
      <c r="B388" s="536"/>
      <c r="C388" s="667"/>
      <c r="D388" s="652"/>
      <c r="E388" s="653"/>
      <c r="F388" s="410"/>
      <c r="G388" s="537"/>
      <c r="H388" s="538"/>
      <c r="I388" s="539"/>
      <c r="J388" s="540">
        <f t="shared" si="91"/>
        <v>0</v>
      </c>
      <c r="K388" s="541"/>
      <c r="L388" s="542">
        <f t="shared" si="92"/>
        <v>0</v>
      </c>
      <c r="M388" s="571" t="str">
        <f t="shared" si="90"/>
        <v/>
      </c>
      <c r="N388" s="544">
        <f t="shared" si="93"/>
        <v>0</v>
      </c>
      <c r="O388" s="545"/>
    </row>
    <row r="389" spans="1:15" ht="18.75" customHeight="1" x14ac:dyDescent="0.15">
      <c r="A389" s="485"/>
      <c r="B389" s="536"/>
      <c r="C389" s="667"/>
      <c r="D389" s="652"/>
      <c r="E389" s="653"/>
      <c r="F389" s="410"/>
      <c r="G389" s="537"/>
      <c r="H389" s="538"/>
      <c r="I389" s="539"/>
      <c r="J389" s="540">
        <f t="shared" si="91"/>
        <v>0</v>
      </c>
      <c r="K389" s="541"/>
      <c r="L389" s="542">
        <f t="shared" si="92"/>
        <v>0</v>
      </c>
      <c r="M389" s="571" t="str">
        <f t="shared" si="90"/>
        <v/>
      </c>
      <c r="N389" s="544">
        <f t="shared" si="93"/>
        <v>0</v>
      </c>
      <c r="O389" s="545"/>
    </row>
    <row r="390" spans="1:15" ht="18.75" customHeight="1" thickBot="1" x14ac:dyDescent="0.2">
      <c r="A390" s="485"/>
      <c r="B390" s="655"/>
      <c r="C390" s="443"/>
      <c r="D390" s="444"/>
      <c r="E390" s="445"/>
      <c r="F390" s="446"/>
      <c r="G390" s="447"/>
      <c r="H390" s="448"/>
      <c r="I390" s="449"/>
      <c r="J390" s="639">
        <f t="shared" si="91"/>
        <v>0</v>
      </c>
      <c r="K390" s="450"/>
      <c r="L390" s="641">
        <f t="shared" si="92"/>
        <v>0</v>
      </c>
      <c r="M390" s="643" t="str">
        <f t="shared" si="90"/>
        <v/>
      </c>
      <c r="N390" s="451">
        <f t="shared" si="93"/>
        <v>0</v>
      </c>
      <c r="O390" s="501"/>
    </row>
    <row r="391" spans="1:15" ht="18.75" customHeight="1" x14ac:dyDescent="0.15">
      <c r="A391" s="485"/>
      <c r="B391" s="546"/>
      <c r="C391" s="442" t="s">
        <v>896</v>
      </c>
      <c r="D391" s="425" t="s">
        <v>924</v>
      </c>
      <c r="E391" s="426" t="s">
        <v>828</v>
      </c>
      <c r="F391" s="427"/>
      <c r="G391" s="649"/>
      <c r="H391" s="650"/>
      <c r="I391" s="551"/>
      <c r="J391" s="428">
        <f>SUMIFS(J383:J390,B383:B390,"設備")</f>
        <v>0</v>
      </c>
      <c r="K391" s="553"/>
      <c r="L391" s="429">
        <f>SUMIFS(L383:L390,B383:B390,"設備")</f>
        <v>0</v>
      </c>
      <c r="M391" s="651"/>
      <c r="N391" s="430">
        <f>J391-L391</f>
        <v>0</v>
      </c>
      <c r="O391" s="556"/>
    </row>
    <row r="392" spans="1:15" ht="18.75" customHeight="1" x14ac:dyDescent="0.15">
      <c r="A392" s="485"/>
      <c r="B392" s="536"/>
      <c r="C392" s="442" t="s">
        <v>896</v>
      </c>
      <c r="D392" s="654" t="s">
        <v>925</v>
      </c>
      <c r="E392" s="576" t="s">
        <v>828</v>
      </c>
      <c r="F392" s="409"/>
      <c r="G392" s="567"/>
      <c r="H392" s="568"/>
      <c r="I392" s="540"/>
      <c r="J392" s="569">
        <f>SUMIFS(J383:J390,B383:B390,"工事")</f>
        <v>0</v>
      </c>
      <c r="K392" s="542"/>
      <c r="L392" s="570">
        <f>SUMIFS(L383:L390,B383:B390,"工事")</f>
        <v>0</v>
      </c>
      <c r="M392" s="571"/>
      <c r="N392" s="572">
        <f>J392-L392</f>
        <v>0</v>
      </c>
      <c r="O392" s="545"/>
    </row>
    <row r="393" spans="1:15" ht="18.75" customHeight="1" thickBot="1" x14ac:dyDescent="0.2">
      <c r="A393" s="485"/>
      <c r="B393" s="655"/>
      <c r="C393" s="634"/>
      <c r="D393" s="438" t="s">
        <v>896</v>
      </c>
      <c r="E393" s="656" t="s">
        <v>856</v>
      </c>
      <c r="F393" s="436"/>
      <c r="G393" s="637"/>
      <c r="H393" s="638"/>
      <c r="I393" s="639"/>
      <c r="J393" s="640">
        <f>J391+J392</f>
        <v>0</v>
      </c>
      <c r="K393" s="641"/>
      <c r="L393" s="642">
        <f>L391+L392</f>
        <v>0</v>
      </c>
      <c r="M393" s="643"/>
      <c r="N393" s="644">
        <f>J393-L393</f>
        <v>0</v>
      </c>
      <c r="O393" s="501"/>
    </row>
    <row r="394" spans="1:15" ht="18.75" customHeight="1" x14ac:dyDescent="0.15">
      <c r="A394" s="485"/>
      <c r="B394" s="536"/>
      <c r="C394" s="3146" t="s">
        <v>898</v>
      </c>
      <c r="D394" s="3147"/>
      <c r="E394" s="3148"/>
      <c r="F394" s="410"/>
      <c r="G394" s="537"/>
      <c r="H394" s="538"/>
      <c r="I394" s="539"/>
      <c r="J394" s="551"/>
      <c r="K394" s="657"/>
      <c r="L394" s="629"/>
      <c r="M394" s="651" t="str">
        <f t="shared" ref="M394:M402" si="94">IF(I394-K394=0,"",I394-K394)</f>
        <v/>
      </c>
      <c r="N394" s="555"/>
      <c r="O394" s="545"/>
    </row>
    <row r="395" spans="1:15" ht="18.75" customHeight="1" x14ac:dyDescent="0.15">
      <c r="A395" s="485"/>
      <c r="B395" s="536"/>
      <c r="C395" s="667"/>
      <c r="D395" s="1253"/>
      <c r="E395" s="1250"/>
      <c r="F395" s="410"/>
      <c r="G395" s="537"/>
      <c r="H395" s="538"/>
      <c r="I395" s="539"/>
      <c r="J395" s="540">
        <f t="shared" ref="J395:J402" si="95">ROUNDDOWN(H395*I395,0)</f>
        <v>0</v>
      </c>
      <c r="K395" s="541"/>
      <c r="L395" s="542">
        <f t="shared" ref="L395:L402" si="96">ROUNDDOWN(H395*K395,0)</f>
        <v>0</v>
      </c>
      <c r="M395" s="571" t="str">
        <f t="shared" si="94"/>
        <v/>
      </c>
      <c r="N395" s="544">
        <f t="shared" ref="N395" si="97">J395-L395</f>
        <v>0</v>
      </c>
      <c r="O395" s="545"/>
    </row>
    <row r="396" spans="1:15" ht="18.75" customHeight="1" x14ac:dyDescent="0.15">
      <c r="A396" s="485"/>
      <c r="B396" s="536"/>
      <c r="C396" s="667"/>
      <c r="D396" s="652"/>
      <c r="E396" s="653"/>
      <c r="F396" s="410"/>
      <c r="G396" s="537"/>
      <c r="H396" s="538"/>
      <c r="I396" s="539"/>
      <c r="J396" s="540">
        <f t="shared" si="95"/>
        <v>0</v>
      </c>
      <c r="K396" s="541"/>
      <c r="L396" s="542">
        <f t="shared" si="96"/>
        <v>0</v>
      </c>
      <c r="M396" s="571" t="str">
        <f t="shared" si="94"/>
        <v/>
      </c>
      <c r="N396" s="544">
        <f>J396-L396</f>
        <v>0</v>
      </c>
      <c r="O396" s="545"/>
    </row>
    <row r="397" spans="1:15" ht="18.75" customHeight="1" x14ac:dyDescent="0.15">
      <c r="A397" s="485"/>
      <c r="B397" s="536"/>
      <c r="C397" s="667"/>
      <c r="D397" s="652"/>
      <c r="E397" s="653"/>
      <c r="F397" s="410"/>
      <c r="G397" s="537"/>
      <c r="H397" s="538"/>
      <c r="I397" s="539"/>
      <c r="J397" s="540">
        <f t="shared" si="95"/>
        <v>0</v>
      </c>
      <c r="K397" s="541"/>
      <c r="L397" s="542">
        <f t="shared" si="96"/>
        <v>0</v>
      </c>
      <c r="M397" s="571" t="str">
        <f t="shared" si="94"/>
        <v/>
      </c>
      <c r="N397" s="544">
        <f t="shared" ref="N397:N408" si="98">J397-L397</f>
        <v>0</v>
      </c>
      <c r="O397" s="545"/>
    </row>
    <row r="398" spans="1:15" ht="18.75" customHeight="1" x14ac:dyDescent="0.15">
      <c r="A398" s="485"/>
      <c r="B398" s="536"/>
      <c r="C398" s="667"/>
      <c r="D398" s="652"/>
      <c r="E398" s="653"/>
      <c r="F398" s="410"/>
      <c r="G398" s="537"/>
      <c r="H398" s="538"/>
      <c r="I398" s="539"/>
      <c r="J398" s="540">
        <f t="shared" si="95"/>
        <v>0</v>
      </c>
      <c r="K398" s="541"/>
      <c r="L398" s="542">
        <f>ROUNDDOWN(H398*K398,0)</f>
        <v>0</v>
      </c>
      <c r="M398" s="571" t="str">
        <f t="shared" si="94"/>
        <v/>
      </c>
      <c r="N398" s="544">
        <f t="shared" si="98"/>
        <v>0</v>
      </c>
      <c r="O398" s="545"/>
    </row>
    <row r="399" spans="1:15" ht="18.75" customHeight="1" x14ac:dyDescent="0.15">
      <c r="A399" s="485"/>
      <c r="B399" s="536"/>
      <c r="C399" s="667"/>
      <c r="D399" s="652"/>
      <c r="E399" s="653"/>
      <c r="F399" s="410"/>
      <c r="G399" s="537"/>
      <c r="H399" s="538"/>
      <c r="I399" s="539"/>
      <c r="J399" s="540">
        <f t="shared" si="95"/>
        <v>0</v>
      </c>
      <c r="K399" s="541"/>
      <c r="L399" s="542">
        <f t="shared" si="96"/>
        <v>0</v>
      </c>
      <c r="M399" s="571" t="str">
        <f t="shared" si="94"/>
        <v/>
      </c>
      <c r="N399" s="544">
        <f t="shared" si="98"/>
        <v>0</v>
      </c>
      <c r="O399" s="545"/>
    </row>
    <row r="400" spans="1:15" ht="18.75" customHeight="1" x14ac:dyDescent="0.15">
      <c r="A400" s="485"/>
      <c r="B400" s="536"/>
      <c r="C400" s="667"/>
      <c r="D400" s="652"/>
      <c r="E400" s="653"/>
      <c r="F400" s="410"/>
      <c r="G400" s="537"/>
      <c r="H400" s="538"/>
      <c r="I400" s="539"/>
      <c r="J400" s="540">
        <f t="shared" si="95"/>
        <v>0</v>
      </c>
      <c r="K400" s="541"/>
      <c r="L400" s="542">
        <f t="shared" si="96"/>
        <v>0</v>
      </c>
      <c r="M400" s="571" t="str">
        <f t="shared" si="94"/>
        <v/>
      </c>
      <c r="N400" s="544">
        <f t="shared" si="98"/>
        <v>0</v>
      </c>
      <c r="O400" s="545"/>
    </row>
    <row r="401" spans="1:15" ht="18.75" customHeight="1" x14ac:dyDescent="0.15">
      <c r="A401" s="485"/>
      <c r="B401" s="536"/>
      <c r="C401" s="667"/>
      <c r="D401" s="652"/>
      <c r="E401" s="653"/>
      <c r="F401" s="410"/>
      <c r="G401" s="537"/>
      <c r="H401" s="538"/>
      <c r="I401" s="539"/>
      <c r="J401" s="540">
        <f t="shared" si="95"/>
        <v>0</v>
      </c>
      <c r="K401" s="541"/>
      <c r="L401" s="542">
        <f t="shared" si="96"/>
        <v>0</v>
      </c>
      <c r="M401" s="571" t="str">
        <f t="shared" si="94"/>
        <v/>
      </c>
      <c r="N401" s="544">
        <f t="shared" si="98"/>
        <v>0</v>
      </c>
      <c r="O401" s="545"/>
    </row>
    <row r="402" spans="1:15" ht="18.75" customHeight="1" thickBot="1" x14ac:dyDescent="0.2">
      <c r="A402" s="485"/>
      <c r="B402" s="655"/>
      <c r="C402" s="443"/>
      <c r="D402" s="444"/>
      <c r="E402" s="445"/>
      <c r="F402" s="446"/>
      <c r="G402" s="447"/>
      <c r="H402" s="448"/>
      <c r="I402" s="449"/>
      <c r="J402" s="639">
        <f t="shared" si="95"/>
        <v>0</v>
      </c>
      <c r="K402" s="450"/>
      <c r="L402" s="641">
        <f t="shared" si="96"/>
        <v>0</v>
      </c>
      <c r="M402" s="643" t="str">
        <f t="shared" si="94"/>
        <v/>
      </c>
      <c r="N402" s="451">
        <f t="shared" si="98"/>
        <v>0</v>
      </c>
      <c r="O402" s="501"/>
    </row>
    <row r="403" spans="1:15" ht="18.75" customHeight="1" x14ac:dyDescent="0.15">
      <c r="A403" s="485"/>
      <c r="B403" s="546"/>
      <c r="C403" s="442" t="s">
        <v>897</v>
      </c>
      <c r="D403" s="425" t="s">
        <v>924</v>
      </c>
      <c r="E403" s="426" t="s">
        <v>828</v>
      </c>
      <c r="F403" s="427"/>
      <c r="G403" s="649"/>
      <c r="H403" s="650"/>
      <c r="I403" s="551"/>
      <c r="J403" s="428">
        <f>SUMIFS(J395:J402,B395:B402,"設備")</f>
        <v>0</v>
      </c>
      <c r="K403" s="553"/>
      <c r="L403" s="429">
        <f>SUMIFS(L395:L402,B395:B402,"設備")</f>
        <v>0</v>
      </c>
      <c r="M403" s="651"/>
      <c r="N403" s="430">
        <f t="shared" si="98"/>
        <v>0</v>
      </c>
      <c r="O403" s="556"/>
    </row>
    <row r="404" spans="1:15" ht="18.75" customHeight="1" x14ac:dyDescent="0.15">
      <c r="A404" s="485"/>
      <c r="B404" s="536"/>
      <c r="C404" s="442" t="s">
        <v>897</v>
      </c>
      <c r="D404" s="654" t="s">
        <v>925</v>
      </c>
      <c r="E404" s="576" t="s">
        <v>828</v>
      </c>
      <c r="F404" s="409"/>
      <c r="G404" s="567"/>
      <c r="H404" s="568"/>
      <c r="I404" s="540"/>
      <c r="J404" s="569">
        <f>SUMIFS(J395:J402,B395:B402,"工事")</f>
        <v>0</v>
      </c>
      <c r="K404" s="542"/>
      <c r="L404" s="570">
        <f>SUMIFS(L395:L402,B395:B402,"工事")</f>
        <v>0</v>
      </c>
      <c r="M404" s="571"/>
      <c r="N404" s="572">
        <f t="shared" si="98"/>
        <v>0</v>
      </c>
      <c r="O404" s="545"/>
    </row>
    <row r="405" spans="1:15" ht="18.75" customHeight="1" thickBot="1" x14ac:dyDescent="0.2">
      <c r="A405" s="485"/>
      <c r="B405" s="431"/>
      <c r="C405" s="452"/>
      <c r="D405" s="453" t="s">
        <v>897</v>
      </c>
      <c r="E405" s="454" t="s">
        <v>856</v>
      </c>
      <c r="F405" s="455"/>
      <c r="G405" s="456"/>
      <c r="H405" s="457"/>
      <c r="I405" s="432"/>
      <c r="J405" s="439">
        <f>J403+J404</f>
        <v>0</v>
      </c>
      <c r="K405" s="433"/>
      <c r="L405" s="440">
        <f>L403+L404</f>
        <v>0</v>
      </c>
      <c r="M405" s="434"/>
      <c r="N405" s="441">
        <f t="shared" si="98"/>
        <v>0</v>
      </c>
      <c r="O405" s="435"/>
    </row>
    <row r="406" spans="1:15" ht="18.75" customHeight="1" thickTop="1" x14ac:dyDescent="0.15">
      <c r="A406" s="485"/>
      <c r="B406" s="546"/>
      <c r="C406" s="424" t="s">
        <v>721</v>
      </c>
      <c r="D406" s="425" t="s">
        <v>823</v>
      </c>
      <c r="E406" s="426" t="s">
        <v>825</v>
      </c>
      <c r="F406" s="427"/>
      <c r="G406" s="649"/>
      <c r="H406" s="650"/>
      <c r="I406" s="551"/>
      <c r="J406" s="428">
        <f>SUMIFS(J383:J405,D383:D405,"設備費8")</f>
        <v>0</v>
      </c>
      <c r="K406" s="553"/>
      <c r="L406" s="429">
        <f>SUMIFS(L383:L405,D383:D405,"設備費8")</f>
        <v>0</v>
      </c>
      <c r="M406" s="651"/>
      <c r="N406" s="430">
        <f t="shared" si="98"/>
        <v>0</v>
      </c>
      <c r="O406" s="556"/>
    </row>
    <row r="407" spans="1:15" ht="18.75" customHeight="1" x14ac:dyDescent="0.15">
      <c r="A407" s="485"/>
      <c r="B407" s="536"/>
      <c r="C407" s="574" t="s">
        <v>721</v>
      </c>
      <c r="D407" s="654" t="s">
        <v>829</v>
      </c>
      <c r="E407" s="576" t="s">
        <v>825</v>
      </c>
      <c r="F407" s="409"/>
      <c r="G407" s="567"/>
      <c r="H407" s="568"/>
      <c r="I407" s="540"/>
      <c r="J407" s="569">
        <f>SUMIFS(J383:J405,D383:D405,"工事費8")</f>
        <v>0</v>
      </c>
      <c r="K407" s="542"/>
      <c r="L407" s="570">
        <f>SUMIFS(L383:L405,D383:D405,"工事費8")</f>
        <v>0</v>
      </c>
      <c r="M407" s="571"/>
      <c r="N407" s="572">
        <f t="shared" si="98"/>
        <v>0</v>
      </c>
      <c r="O407" s="545"/>
    </row>
    <row r="408" spans="1:15" ht="18.75" customHeight="1" thickBot="1" x14ac:dyDescent="0.2">
      <c r="A408" s="485"/>
      <c r="B408" s="431"/>
      <c r="C408" s="452"/>
      <c r="D408" s="459" t="s">
        <v>830</v>
      </c>
      <c r="E408" s="454" t="s">
        <v>825</v>
      </c>
      <c r="F408" s="455"/>
      <c r="G408" s="456"/>
      <c r="H408" s="457"/>
      <c r="I408" s="432"/>
      <c r="J408" s="439">
        <f>J406+J407</f>
        <v>0</v>
      </c>
      <c r="K408" s="433"/>
      <c r="L408" s="440">
        <f>L406+L407</f>
        <v>0</v>
      </c>
      <c r="M408" s="434"/>
      <c r="N408" s="441">
        <f t="shared" si="98"/>
        <v>0</v>
      </c>
      <c r="O408" s="435"/>
    </row>
    <row r="409" spans="1:15" ht="18.75" customHeight="1" thickTop="1" x14ac:dyDescent="0.15"/>
  </sheetData>
  <sheetProtection formatCells="0" formatColumns="0" formatRows="0" insertColumns="0" insertRows="0" insertHyperlinks="0" deleteColumns="0" deleteRows="0" sort="0" autoFilter="0" pivotTables="0"/>
  <dataConsolidate/>
  <mergeCells count="5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 ref="C46:E46"/>
    <mergeCell ref="C25:E25"/>
    <mergeCell ref="C26:E26"/>
    <mergeCell ref="C27:E27"/>
    <mergeCell ref="C32:E32"/>
    <mergeCell ref="C33:E33"/>
    <mergeCell ref="C34:E34"/>
    <mergeCell ref="C35:E35"/>
    <mergeCell ref="C36:E36"/>
    <mergeCell ref="C37:E37"/>
    <mergeCell ref="C38:E38"/>
    <mergeCell ref="C39:E39"/>
    <mergeCell ref="C90:E90"/>
    <mergeCell ref="C47:E47"/>
    <mergeCell ref="C48:E48"/>
    <mergeCell ref="C49:E49"/>
    <mergeCell ref="C50:E50"/>
    <mergeCell ref="C51:E51"/>
    <mergeCell ref="C52:E52"/>
    <mergeCell ref="C53:E53"/>
    <mergeCell ref="B56:G56"/>
    <mergeCell ref="E64:G64"/>
    <mergeCell ref="C65:E65"/>
    <mergeCell ref="C66:E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381:E381"/>
    <mergeCell ref="C382:E382"/>
    <mergeCell ref="C394:E394"/>
    <mergeCell ref="C325:E325"/>
    <mergeCell ref="C326:E326"/>
    <mergeCell ref="C338:E338"/>
    <mergeCell ref="C353:E353"/>
    <mergeCell ref="C354:E354"/>
    <mergeCell ref="C366:E366"/>
  </mergeCells>
  <phoneticPr fontId="21"/>
  <dataValidations count="7">
    <dataValidation type="list" allowBlank="1" showInputMessage="1" sqref="G58:G61 G90:G110 G118:G138 G354:G362 G298:G318 G326:G334 G246:G266 G274:G294 G194:G214 G222:G242 G142:G162 G170:G190 G382:G390 G394:G402 G366:G374 G338:G346 G66:G86" xr:uid="{00000000-0002-0000-1000-000000000000}">
      <formula1>"式,台,個,本,ｍ,面,ヶ所"</formula1>
    </dataValidation>
    <dataValidation allowBlank="1" showInputMessage="1" sqref="G65 G17:G54 G325 G273 G221 G169 G117 G381 G353" xr:uid="{00000000-0002-0000-1000-000001000000}"/>
    <dataValidation type="list" allowBlank="1" showInputMessage="1" showErrorMessage="1" sqref="B119:B138 B90:B110 B355:B362 B327:B334 B298:B318 B275:B294 B246:B266 B223:B242 B194:B214 B171:B190 B142:B162 B383:B390 B394:B402 B366:B374 B338:B346 B67:B86" xr:uid="{00000000-0002-0000-1000-000002000000}">
      <formula1>"設備,工事"</formula1>
    </dataValidation>
    <dataValidation allowBlank="1" showInputMessage="1" showErrorMessage="1" promptTitle="▼-------------------------" prompt="１ページ目（集計）の_x000a_番号．名称と一致させてください。" sqref="C65:E65 C117:E117 C169:E169 C221:E221 C273:E273 C325:E325 C353:E353 C381:E381" xr:uid="{00000000-0002-0000-1000-000003000000}"/>
    <dataValidation type="list" allowBlank="1" showInputMessage="1" showErrorMessage="1" sqref="B58:B61" xr:uid="{F93777E0-F2A6-4650-88DD-09FEA53F0AC2}">
      <formula1>"設計"</formula1>
    </dataValidation>
    <dataValidation allowBlank="1" showErrorMessage="1" promptTitle="▼-------------------------" prompt="１ページ目（集計）の_x000a_番号．名称と一致させてください。" sqref="C395 E395 C367 E367 C339 E339 C299 E299 C247 E247 C195 E195 C143 E143 C91 E91" xr:uid="{97AC2B06-74AA-4D6C-ABCF-B47FB439F875}"/>
    <dataValidation allowBlank="1" showErrorMessage="1" sqref="E67" xr:uid="{255E05A4-856F-4F7E-AAEB-29538F86F815}"/>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2年目（&amp;"Arial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9721A19-B9EE-46DA-9861-C7DEBB791FE5}">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AC409"/>
  <sheetViews>
    <sheetView showGridLines="0" view="pageBreakPreview" zoomScale="70" zoomScaleNormal="85" zoomScaleSheetLayoutView="70" workbookViewId="0">
      <pane ySplit="15" topLeftCell="A16" activePane="bottomLeft" state="frozen"/>
      <selection activeCell="I182" sqref="I182"/>
      <selection pane="bottomLeft"/>
    </sheetView>
  </sheetViews>
  <sheetFormatPr defaultColWidth="9" defaultRowHeight="18.75" customHeight="1" x14ac:dyDescent="0.15"/>
  <cols>
    <col min="1" max="1" width="2.75" style="477" customWidth="1"/>
    <col min="2" max="2" width="5" style="659" customWidth="1"/>
    <col min="3" max="3" width="27.5" style="477" customWidth="1"/>
    <col min="4" max="5" width="11.25" style="477" customWidth="1"/>
    <col min="6" max="6" width="9.25" style="658" customWidth="1"/>
    <col min="7" max="7" width="4.375" style="658" customWidth="1"/>
    <col min="8" max="8" width="7.5" style="660" customWidth="1"/>
    <col min="9" max="9" width="5" style="660" customWidth="1"/>
    <col min="10" max="10" width="12.625" style="661" customWidth="1"/>
    <col min="11" max="11" width="5" style="660" customWidth="1"/>
    <col min="12" max="12" width="12.625" style="661" customWidth="1"/>
    <col min="13" max="13" width="5" style="660" customWidth="1"/>
    <col min="14" max="14" width="12.625" style="661" customWidth="1"/>
    <col min="15" max="15" width="11.25" style="662" customWidth="1"/>
    <col min="16" max="17" width="9" style="477"/>
    <col min="18" max="20" width="13.875" style="477" customWidth="1"/>
    <col min="21" max="22" width="9" style="477"/>
    <col min="23" max="25" width="13.875" style="477" customWidth="1"/>
    <col min="26" max="26" width="9" style="477"/>
    <col min="27" max="27" width="14.25" style="477" customWidth="1"/>
    <col min="28" max="29" width="12.875" style="477" customWidth="1"/>
    <col min="30" max="16384" width="9" style="477"/>
  </cols>
  <sheetData>
    <row r="1" spans="1:25" ht="18.75" customHeight="1" x14ac:dyDescent="0.15">
      <c r="A1" s="471"/>
      <c r="B1" s="472" t="s">
        <v>810</v>
      </c>
      <c r="C1" s="471"/>
      <c r="D1" s="471"/>
      <c r="E1" s="471"/>
      <c r="F1" s="473"/>
      <c r="G1" s="473"/>
      <c r="H1" s="474"/>
      <c r="I1" s="474"/>
      <c r="J1" s="475"/>
      <c r="K1" s="474"/>
      <c r="L1" s="475"/>
      <c r="M1" s="474"/>
      <c r="N1" s="475"/>
      <c r="O1" s="476"/>
      <c r="P1" s="471"/>
      <c r="Q1" s="471"/>
      <c r="R1" s="471"/>
      <c r="S1" s="471"/>
      <c r="T1" s="471"/>
      <c r="U1" s="471"/>
      <c r="V1" s="471"/>
      <c r="W1" s="471"/>
      <c r="X1" s="471"/>
      <c r="Y1" s="471"/>
    </row>
    <row r="2" spans="1:25" ht="18.75" customHeight="1" x14ac:dyDescent="0.15">
      <c r="A2" s="471"/>
      <c r="B2" s="478"/>
      <c r="C2" s="479" t="s">
        <v>811</v>
      </c>
      <c r="D2" s="471"/>
      <c r="E2" s="471"/>
      <c r="F2" s="473"/>
      <c r="G2" s="473"/>
      <c r="H2" s="474"/>
      <c r="I2" s="474"/>
      <c r="J2" s="475"/>
      <c r="K2" s="474"/>
      <c r="L2" s="475"/>
      <c r="M2" s="474"/>
      <c r="N2" s="475"/>
      <c r="O2" s="476"/>
      <c r="P2" s="471"/>
      <c r="Q2" s="471"/>
      <c r="R2" s="471"/>
      <c r="S2" s="471"/>
      <c r="T2" s="471"/>
      <c r="U2" s="471"/>
      <c r="V2" s="471"/>
      <c r="W2" s="471"/>
      <c r="X2" s="471"/>
      <c r="Y2" s="471"/>
    </row>
    <row r="3" spans="1:25" ht="18.75" customHeight="1" x14ac:dyDescent="0.15">
      <c r="A3" s="471"/>
      <c r="B3" s="478"/>
      <c r="C3" s="479" t="s">
        <v>812</v>
      </c>
      <c r="D3" s="471"/>
      <c r="E3" s="471"/>
      <c r="F3" s="473"/>
      <c r="G3" s="473"/>
      <c r="H3" s="474"/>
      <c r="I3" s="474"/>
      <c r="J3" s="475"/>
      <c r="K3" s="474"/>
      <c r="L3" s="475"/>
      <c r="M3" s="474"/>
      <c r="N3" s="475"/>
      <c r="O3" s="476"/>
      <c r="P3" s="471"/>
      <c r="Q3" s="471"/>
      <c r="R3" s="471"/>
      <c r="S3" s="471"/>
      <c r="T3" s="471"/>
      <c r="U3" s="471"/>
      <c r="V3" s="471"/>
      <c r="W3" s="471"/>
      <c r="X3" s="471"/>
      <c r="Y3" s="471"/>
    </row>
    <row r="4" spans="1:25" ht="18.75" customHeight="1" x14ac:dyDescent="0.15">
      <c r="A4" s="471"/>
      <c r="B4" s="478"/>
      <c r="C4" s="479" t="s">
        <v>813</v>
      </c>
      <c r="D4" s="471"/>
      <c r="E4" s="471"/>
      <c r="F4" s="473"/>
      <c r="G4" s="473"/>
      <c r="H4" s="474"/>
      <c r="I4" s="474"/>
      <c r="J4" s="475"/>
      <c r="K4" s="474"/>
      <c r="L4" s="475"/>
      <c r="M4" s="474"/>
      <c r="N4" s="475"/>
      <c r="O4" s="476"/>
      <c r="P4" s="471"/>
      <c r="Q4" s="471"/>
      <c r="R4" s="471"/>
      <c r="S4" s="471"/>
      <c r="T4" s="471"/>
      <c r="U4" s="471"/>
      <c r="V4" s="471"/>
      <c r="W4" s="471"/>
      <c r="X4" s="471"/>
      <c r="Y4" s="471"/>
    </row>
    <row r="5" spans="1:25" ht="18.75" customHeight="1" x14ac:dyDescent="0.15">
      <c r="A5" s="471"/>
      <c r="B5" s="478"/>
      <c r="C5" s="479" t="s">
        <v>814</v>
      </c>
      <c r="D5" s="471"/>
      <c r="E5" s="471"/>
      <c r="F5" s="473"/>
      <c r="G5" s="473"/>
      <c r="H5" s="474"/>
      <c r="I5" s="474"/>
      <c r="J5" s="475"/>
      <c r="K5" s="474"/>
      <c r="L5" s="475"/>
      <c r="M5" s="474"/>
      <c r="N5" s="475"/>
      <c r="O5" s="476"/>
      <c r="P5" s="471"/>
      <c r="Q5" s="471"/>
      <c r="R5" s="471"/>
      <c r="S5" s="471"/>
      <c r="T5" s="471"/>
      <c r="U5" s="471"/>
      <c r="V5" s="471"/>
      <c r="W5" s="471"/>
      <c r="X5" s="471"/>
      <c r="Y5" s="471"/>
    </row>
    <row r="6" spans="1:25" ht="18.75" customHeight="1" x14ac:dyDescent="0.15">
      <c r="A6" s="471"/>
      <c r="B6" s="472" t="s">
        <v>815</v>
      </c>
      <c r="C6" s="471"/>
      <c r="D6" s="471"/>
      <c r="E6" s="471"/>
      <c r="F6" s="473"/>
      <c r="G6" s="473"/>
      <c r="H6" s="474"/>
      <c r="I6" s="474"/>
      <c r="J6" s="475"/>
      <c r="K6" s="474"/>
      <c r="L6" s="475"/>
      <c r="M6" s="474"/>
      <c r="N6" s="475"/>
      <c r="O6" s="476"/>
      <c r="P6" s="471"/>
      <c r="Q6" s="471"/>
      <c r="R6" s="471"/>
      <c r="S6" s="471"/>
      <c r="T6" s="471"/>
      <c r="U6" s="471"/>
      <c r="V6" s="471"/>
      <c r="W6" s="471"/>
      <c r="X6" s="471"/>
      <c r="Y6" s="471"/>
    </row>
    <row r="7" spans="1:25" ht="18.75" customHeight="1" x14ac:dyDescent="0.15">
      <c r="A7" s="471"/>
      <c r="B7" s="478"/>
      <c r="C7" s="479" t="s">
        <v>816</v>
      </c>
      <c r="D7" s="471"/>
      <c r="E7" s="471"/>
      <c r="F7" s="473"/>
      <c r="G7" s="473"/>
      <c r="H7" s="474"/>
      <c r="I7" s="474"/>
      <c r="J7" s="475"/>
      <c r="K7" s="474"/>
      <c r="L7" s="475"/>
      <c r="M7" s="474"/>
      <c r="N7" s="475"/>
      <c r="O7" s="476"/>
      <c r="P7" s="471"/>
      <c r="Q7" s="471"/>
      <c r="R7" s="471"/>
      <c r="S7" s="471"/>
      <c r="T7" s="471"/>
      <c r="U7" s="471"/>
      <c r="V7" s="471"/>
      <c r="W7" s="471"/>
      <c r="X7" s="471"/>
      <c r="Y7" s="471"/>
    </row>
    <row r="8" spans="1:25" ht="18.75" customHeight="1" x14ac:dyDescent="0.15">
      <c r="A8" s="471"/>
      <c r="B8" s="471"/>
      <c r="C8" s="479" t="s">
        <v>1581</v>
      </c>
      <c r="D8" s="471"/>
      <c r="E8" s="471"/>
      <c r="F8" s="473"/>
      <c r="G8" s="473"/>
      <c r="H8" s="474"/>
      <c r="I8" s="474"/>
      <c r="J8" s="475"/>
      <c r="K8" s="474"/>
      <c r="L8" s="475"/>
      <c r="M8" s="474"/>
      <c r="N8" s="475"/>
      <c r="O8" s="476"/>
      <c r="P8" s="471"/>
      <c r="Q8" s="471"/>
      <c r="R8" s="471"/>
      <c r="S8" s="471"/>
      <c r="T8" s="471"/>
      <c r="U8" s="471"/>
      <c r="V8" s="471"/>
      <c r="W8" s="471"/>
      <c r="X8" s="471"/>
      <c r="Y8" s="471"/>
    </row>
    <row r="9" spans="1:25" ht="18.75" customHeight="1" x14ac:dyDescent="0.15">
      <c r="A9" s="471"/>
      <c r="B9" s="471"/>
      <c r="C9" s="479" t="s">
        <v>1583</v>
      </c>
      <c r="D9" s="471"/>
      <c r="E9" s="471"/>
      <c r="F9" s="473"/>
      <c r="G9" s="473"/>
      <c r="H9" s="474"/>
      <c r="I9" s="474"/>
      <c r="J9" s="475"/>
      <c r="K9" s="474"/>
      <c r="L9" s="475"/>
      <c r="M9" s="474"/>
      <c r="N9" s="475"/>
      <c r="O9" s="476"/>
      <c r="P9" s="471"/>
      <c r="Q9" s="471"/>
      <c r="R9" s="471"/>
      <c r="S9" s="471"/>
      <c r="T9" s="471"/>
      <c r="U9" s="471"/>
      <c r="V9" s="471"/>
      <c r="W9" s="471"/>
      <c r="X9" s="471"/>
      <c r="Y9" s="471"/>
    </row>
    <row r="10" spans="1:25" ht="18.75" customHeight="1" x14ac:dyDescent="0.15">
      <c r="A10" s="471"/>
      <c r="B10" s="471"/>
      <c r="C10" s="479" t="s">
        <v>1955</v>
      </c>
      <c r="D10" s="471"/>
      <c r="E10" s="471"/>
      <c r="F10" s="473"/>
      <c r="G10" s="473"/>
      <c r="H10" s="474"/>
      <c r="I10" s="474"/>
      <c r="J10" s="475"/>
      <c r="K10" s="474"/>
      <c r="L10" s="475"/>
      <c r="M10" s="474"/>
      <c r="N10" s="475"/>
      <c r="O10" s="476"/>
      <c r="P10" s="471"/>
      <c r="Q10" s="471"/>
      <c r="R10" s="471"/>
      <c r="S10" s="471"/>
      <c r="T10" s="471"/>
      <c r="U10" s="471"/>
      <c r="V10" s="471"/>
      <c r="W10" s="471"/>
      <c r="X10" s="471"/>
      <c r="Y10" s="471"/>
    </row>
    <row r="11" spans="1:25" ht="18.75" customHeight="1" x14ac:dyDescent="0.15">
      <c r="A11" s="471"/>
      <c r="B11" s="479"/>
      <c r="C11" s="479" t="s">
        <v>1516</v>
      </c>
      <c r="D11" s="471"/>
      <c r="E11" s="471"/>
      <c r="F11" s="473"/>
      <c r="G11" s="473"/>
      <c r="H11" s="474"/>
      <c r="I11" s="474"/>
      <c r="J11" s="475"/>
      <c r="K11" s="474"/>
      <c r="L11" s="475"/>
      <c r="M11" s="474"/>
      <c r="N11" s="475"/>
      <c r="O11" s="476"/>
      <c r="P11" s="471"/>
      <c r="Q11" s="471"/>
      <c r="R11" s="471"/>
      <c r="S11" s="471"/>
      <c r="T11" s="471"/>
      <c r="U11" s="471"/>
      <c r="V11" s="471"/>
      <c r="W11" s="471"/>
      <c r="X11" s="471"/>
      <c r="Y11" s="471"/>
    </row>
    <row r="12" spans="1:25" ht="22.5" customHeight="1" thickBot="1" x14ac:dyDescent="0.25">
      <c r="B12" s="670" t="s">
        <v>1051</v>
      </c>
      <c r="C12" s="671" t="s">
        <v>1052</v>
      </c>
      <c r="D12" s="480"/>
      <c r="E12" s="480"/>
      <c r="F12" s="481"/>
      <c r="G12" s="481"/>
      <c r="H12" s="482"/>
      <c r="I12" s="482"/>
      <c r="J12" s="483"/>
      <c r="K12" s="482"/>
      <c r="L12" s="483"/>
      <c r="M12" s="482"/>
      <c r="N12" s="483"/>
      <c r="O12" s="484"/>
      <c r="P12" s="471"/>
      <c r="Q12" s="471"/>
      <c r="R12" s="471"/>
      <c r="S12" s="471"/>
      <c r="T12" s="471"/>
      <c r="U12" s="471"/>
      <c r="V12" s="471"/>
      <c r="W12" s="471"/>
      <c r="X12" s="471"/>
      <c r="Y12" s="471"/>
    </row>
    <row r="13" spans="1:25" ht="18.75" customHeight="1" x14ac:dyDescent="0.15">
      <c r="A13" s="485"/>
      <c r="B13" s="3163" t="s">
        <v>22</v>
      </c>
      <c r="C13" s="486" t="s">
        <v>649</v>
      </c>
      <c r="D13" s="487"/>
      <c r="E13" s="488"/>
      <c r="F13" s="3182" t="s">
        <v>1423</v>
      </c>
      <c r="G13" s="3166" t="s">
        <v>19</v>
      </c>
      <c r="H13" s="3169" t="s">
        <v>818</v>
      </c>
      <c r="I13" s="3170"/>
      <c r="J13" s="3170"/>
      <c r="K13" s="3170"/>
      <c r="L13" s="3170"/>
      <c r="M13" s="3170"/>
      <c r="N13" s="3171"/>
      <c r="O13" s="489" t="s">
        <v>0</v>
      </c>
      <c r="P13" s="471"/>
      <c r="Q13" s="471"/>
      <c r="R13" s="471"/>
      <c r="S13" s="471"/>
      <c r="T13" s="471"/>
      <c r="U13" s="471"/>
      <c r="V13" s="471"/>
      <c r="W13" s="471"/>
      <c r="X13" s="471"/>
      <c r="Y13" s="471"/>
    </row>
    <row r="14" spans="1:25" ht="18.75" customHeight="1" x14ac:dyDescent="0.15">
      <c r="A14" s="485"/>
      <c r="B14" s="3164"/>
      <c r="C14" s="490" t="s">
        <v>16</v>
      </c>
      <c r="D14" s="491" t="s">
        <v>23</v>
      </c>
      <c r="E14" s="492" t="s">
        <v>819</v>
      </c>
      <c r="F14" s="3183"/>
      <c r="G14" s="3167"/>
      <c r="H14" s="3172" t="s">
        <v>17</v>
      </c>
      <c r="I14" s="3174" t="s">
        <v>24</v>
      </c>
      <c r="J14" s="3174"/>
      <c r="K14" s="3175" t="s">
        <v>25</v>
      </c>
      <c r="L14" s="3176"/>
      <c r="M14" s="3177" t="s">
        <v>26</v>
      </c>
      <c r="N14" s="3178"/>
      <c r="O14" s="493"/>
      <c r="P14" s="471"/>
      <c r="Q14" s="471"/>
      <c r="R14" s="471"/>
      <c r="S14" s="471"/>
      <c r="T14" s="471"/>
      <c r="U14" s="471"/>
      <c r="V14" s="471"/>
      <c r="W14" s="471"/>
      <c r="X14" s="471"/>
      <c r="Y14" s="471"/>
    </row>
    <row r="15" spans="1:25" ht="18.75" customHeight="1" thickBot="1" x14ac:dyDescent="0.2">
      <c r="A15" s="485"/>
      <c r="B15" s="3165"/>
      <c r="C15" s="494"/>
      <c r="D15" s="495"/>
      <c r="E15" s="496"/>
      <c r="F15" s="3184"/>
      <c r="G15" s="3168"/>
      <c r="H15" s="3173"/>
      <c r="I15" s="497" t="s">
        <v>18</v>
      </c>
      <c r="J15" s="497" t="s">
        <v>13</v>
      </c>
      <c r="K15" s="498" t="s">
        <v>18</v>
      </c>
      <c r="L15" s="498" t="s">
        <v>13</v>
      </c>
      <c r="M15" s="499" t="s">
        <v>18</v>
      </c>
      <c r="N15" s="500" t="s">
        <v>13</v>
      </c>
      <c r="O15" s="501"/>
      <c r="P15" s="471"/>
      <c r="Q15" s="471"/>
      <c r="R15" s="471"/>
      <c r="S15" s="471"/>
      <c r="T15" s="471"/>
      <c r="U15" s="471"/>
      <c r="V15" s="471"/>
      <c r="W15" s="471"/>
      <c r="X15" s="471"/>
      <c r="Y15" s="471"/>
    </row>
    <row r="16" spans="1:25" ht="24.75" customHeight="1" thickBot="1" x14ac:dyDescent="0.2">
      <c r="A16" s="485"/>
      <c r="B16" s="3179" t="s">
        <v>27</v>
      </c>
      <c r="C16" s="3180"/>
      <c r="D16" s="3180"/>
      <c r="E16" s="3180"/>
      <c r="F16" s="3180"/>
      <c r="G16" s="3181"/>
      <c r="H16" s="502"/>
      <c r="I16" s="503"/>
      <c r="J16" s="503"/>
      <c r="K16" s="504"/>
      <c r="L16" s="504"/>
      <c r="M16" s="505"/>
      <c r="N16" s="506"/>
      <c r="O16" s="507"/>
      <c r="P16" s="471"/>
      <c r="Q16" s="707" t="s">
        <v>908</v>
      </c>
      <c r="R16" s="707"/>
      <c r="S16" s="707"/>
      <c r="T16" s="707"/>
      <c r="U16" s="707"/>
      <c r="V16" s="707" t="s">
        <v>907</v>
      </c>
      <c r="W16" s="707"/>
      <c r="X16" s="707"/>
      <c r="Y16" s="707"/>
    </row>
    <row r="17" spans="1:25" ht="36.75" customHeight="1" thickTop="1" x14ac:dyDescent="0.15">
      <c r="A17" s="485"/>
      <c r="B17" s="508"/>
      <c r="C17" s="509" t="s">
        <v>820</v>
      </c>
      <c r="D17" s="510"/>
      <c r="E17" s="511" t="s">
        <v>12</v>
      </c>
      <c r="F17" s="407"/>
      <c r="G17" s="512" t="s">
        <v>20</v>
      </c>
      <c r="H17" s="513"/>
      <c r="I17" s="514"/>
      <c r="J17" s="514">
        <f>J62</f>
        <v>0</v>
      </c>
      <c r="K17" s="515"/>
      <c r="L17" s="515">
        <f>L62</f>
        <v>0</v>
      </c>
      <c r="M17" s="516"/>
      <c r="N17" s="517">
        <f>N62</f>
        <v>0</v>
      </c>
      <c r="O17" s="518"/>
      <c r="P17" s="471"/>
      <c r="Q17" s="1301" t="s">
        <v>1423</v>
      </c>
      <c r="R17" s="708" t="s">
        <v>1755</v>
      </c>
      <c r="S17" s="708" t="s">
        <v>1756</v>
      </c>
      <c r="T17" s="708" t="s">
        <v>1757</v>
      </c>
      <c r="U17" s="707"/>
      <c r="V17" s="1301" t="s">
        <v>1423</v>
      </c>
      <c r="W17" s="708" t="s">
        <v>1755</v>
      </c>
      <c r="X17" s="708" t="s">
        <v>1756</v>
      </c>
      <c r="Y17" s="708" t="s">
        <v>1757</v>
      </c>
    </row>
    <row r="18" spans="1:25" ht="18.75" customHeight="1" thickBot="1" x14ac:dyDescent="0.2">
      <c r="A18" s="485"/>
      <c r="B18" s="519"/>
      <c r="C18" s="520"/>
      <c r="D18" s="521"/>
      <c r="E18" s="522"/>
      <c r="F18" s="408"/>
      <c r="G18" s="523"/>
      <c r="H18" s="524"/>
      <c r="I18" s="525"/>
      <c r="J18" s="526"/>
      <c r="K18" s="527"/>
      <c r="L18" s="528"/>
      <c r="M18" s="529"/>
      <c r="N18" s="530"/>
      <c r="O18" s="531"/>
      <c r="P18" s="471"/>
      <c r="Q18" s="709" t="s">
        <v>709</v>
      </c>
      <c r="R18" s="710">
        <f>SUMIFS('４-６．（３年目）'!J64:J5998,'４-６．（３年目）'!B64:B5998,"設備",'４-６．（３年目）'!F64:F5998,"①")</f>
        <v>0</v>
      </c>
      <c r="S18" s="710">
        <f>SUMIFS('４-６．（３年目）'!L64:L5998,'４-６．（３年目）'!B64:B5998,"設備",'４-６．（３年目）'!F64:F5998,"①")</f>
        <v>0</v>
      </c>
      <c r="T18" s="710">
        <f>SUMIFS('４-６．（３年目）'!N64:N5998,'４-６．（３年目）'!B64:B5998,"設備",'４-６．（３年目）'!F64:F5998,"①")</f>
        <v>0</v>
      </c>
      <c r="U18" s="711"/>
      <c r="V18" s="709" t="s">
        <v>709</v>
      </c>
      <c r="W18" s="710">
        <f>SUMIFS('４-６．（３年目）'!J64:J5998,'４-６．（３年目）'!B64:B5998,"工事",'４-６．（３年目）'!F64:F5998,"①")</f>
        <v>0</v>
      </c>
      <c r="X18" s="710">
        <f>SUMIFS('４-６．（３年目）'!L64:L5998,'４-６．（３年目）'!B64:B5998,"工事",'４-６．（３年目）'!F64:F5998,"①")</f>
        <v>0</v>
      </c>
      <c r="Y18" s="710">
        <f>SUMIFS('４-６．（３年目）'!N64:N5998,'４-６．（３年目）'!B64:B5998,"工事",'４-６．（３年目）'!F64:F5998,"①")</f>
        <v>0</v>
      </c>
    </row>
    <row r="19" spans="1:25" ht="18.75" customHeight="1" thickTop="1" x14ac:dyDescent="0.15">
      <c r="A19" s="485"/>
      <c r="B19" s="508"/>
      <c r="C19" s="509" t="s">
        <v>28</v>
      </c>
      <c r="D19" s="510"/>
      <c r="E19" s="511"/>
      <c r="F19" s="407"/>
      <c r="G19" s="512"/>
      <c r="H19" s="532"/>
      <c r="I19" s="533"/>
      <c r="J19" s="533"/>
      <c r="K19" s="534"/>
      <c r="L19" s="534"/>
      <c r="M19" s="516"/>
      <c r="N19" s="535"/>
      <c r="O19" s="518"/>
      <c r="P19" s="471"/>
      <c r="Q19" s="709" t="s">
        <v>710</v>
      </c>
      <c r="R19" s="710">
        <f>SUMIFS('４-６．（３年目）'!J64:J5998,'４-６．（３年目）'!B64:B5998,"設備",'４-６．（３年目）'!F64:F5998,"②")</f>
        <v>0</v>
      </c>
      <c r="S19" s="710">
        <f>SUMIFS('４-６．（３年目）'!L64:L5998,'４-６．（３年目）'!B64:B5998,"設備",'４-６．（３年目）'!F64:F5998,"②")</f>
        <v>0</v>
      </c>
      <c r="T19" s="710">
        <f>SUMIFS('４-６．（３年目）'!N64:N5998,'４-６．（３年目）'!B64:B5998,"設備",'４-６．（３年目）'!F64:F5998,"②")</f>
        <v>0</v>
      </c>
      <c r="U19" s="711"/>
      <c r="V19" s="709" t="s">
        <v>710</v>
      </c>
      <c r="W19" s="710">
        <f>SUMIFS('４-６．（３年目）'!J64:J5998,'４-６．（３年目）'!B64:B5998,"工事",'４-６．（３年目）'!F64:F5998,"②")</f>
        <v>0</v>
      </c>
      <c r="X19" s="710">
        <f>SUMIFS('４-６．（３年目）'!L64:L5998,'４-６．（３年目）'!B64:B5998,"工事",'４-６．（３年目）'!F64:F5998,"②")</f>
        <v>0</v>
      </c>
      <c r="Y19" s="710">
        <f>SUMIFS('４-６．（３年目）'!N64:N5998,'４-６．（３年目）'!B64:B5998,"工事",'４-６．（３年目）'!F64:F5998,"②")</f>
        <v>0</v>
      </c>
    </row>
    <row r="20" spans="1:25" ht="18.75" customHeight="1" x14ac:dyDescent="0.15">
      <c r="A20" s="485"/>
      <c r="B20" s="536"/>
      <c r="C20" s="3160" t="s">
        <v>33</v>
      </c>
      <c r="D20" s="3161"/>
      <c r="E20" s="3162"/>
      <c r="F20" s="409"/>
      <c r="G20" s="537" t="s">
        <v>821</v>
      </c>
      <c r="H20" s="538"/>
      <c r="I20" s="539"/>
      <c r="J20" s="540">
        <f>J114</f>
        <v>0</v>
      </c>
      <c r="K20" s="541"/>
      <c r="L20" s="542">
        <f>L114</f>
        <v>0</v>
      </c>
      <c r="M20" s="543"/>
      <c r="N20" s="544">
        <f>N114</f>
        <v>0</v>
      </c>
      <c r="O20" s="545"/>
      <c r="P20" s="471"/>
      <c r="Q20" s="709" t="s">
        <v>1758</v>
      </c>
      <c r="R20" s="710">
        <f>SUMIFS('４-６．（３年目）'!J64:J5998,'４-６．（３年目）'!B64:B5998,"設備",'４-６．（３年目）'!F64:F5998,"③-1")</f>
        <v>0</v>
      </c>
      <c r="S20" s="710">
        <f>SUMIFS('４-６．（３年目）'!L64:L5998,'４-６．（３年目）'!B64:B5998,"設備",'４-６．（３年目）'!F64:F5998,"③-1")</f>
        <v>0</v>
      </c>
      <c r="T20" s="710">
        <f>SUMIFS('４-６．（３年目）'!N64:N5998,'４-６．（３年目）'!B64:B5998,"設備",'４-６．（３年目）'!F64:F5998,"③-1")</f>
        <v>0</v>
      </c>
      <c r="U20" s="711"/>
      <c r="V20" s="709" t="s">
        <v>1758</v>
      </c>
      <c r="W20" s="710">
        <f>SUMIFS('４-６．（３年目）'!J64:J5998,'４-６．（３年目）'!B64:B5998,"工事",'４-６．（３年目）'!F64:F5998,"③-1")</f>
        <v>0</v>
      </c>
      <c r="X20" s="710">
        <f>SUMIFS('４-６．（３年目）'!L64:L5998,'４-６．（３年目）'!B64:B5998,"工事",'４-６．（３年目）'!F64:F5998,"③-1")</f>
        <v>0</v>
      </c>
      <c r="Y20" s="710">
        <f>SUMIFS('４-６．（３年目）'!N64:N5998,'４-６．（３年目）'!B64:B5998,"工事",'４-６．（３年目）'!F64:F5998,"③-1")</f>
        <v>0</v>
      </c>
    </row>
    <row r="21" spans="1:25" ht="18.75" customHeight="1" x14ac:dyDescent="0.15">
      <c r="A21" s="485"/>
      <c r="B21" s="536"/>
      <c r="C21" s="3160" t="s">
        <v>822</v>
      </c>
      <c r="D21" s="3161"/>
      <c r="E21" s="3162"/>
      <c r="F21" s="409"/>
      <c r="G21" s="537" t="s">
        <v>821</v>
      </c>
      <c r="H21" s="538"/>
      <c r="I21" s="539"/>
      <c r="J21" s="540">
        <f>J166</f>
        <v>0</v>
      </c>
      <c r="K21" s="541"/>
      <c r="L21" s="542">
        <f>L166</f>
        <v>0</v>
      </c>
      <c r="M21" s="543"/>
      <c r="N21" s="544">
        <f>N166</f>
        <v>0</v>
      </c>
      <c r="O21" s="545"/>
      <c r="P21" s="471"/>
      <c r="Q21" s="709" t="s">
        <v>1759</v>
      </c>
      <c r="R21" s="710">
        <f>SUMIFS('４-６．（３年目）'!J64:J5998,'４-６．（３年目）'!B64:B5998,"設備",'４-６．（３年目）'!F64:F5998,"③-2")</f>
        <v>0</v>
      </c>
      <c r="S21" s="710">
        <f>SUMIFS('４-６．（３年目）'!L64:L5998,'４-６．（３年目）'!B64:B5998,"設備",'４-６．（３年目）'!F64:F5998,"③-2")</f>
        <v>0</v>
      </c>
      <c r="T21" s="710">
        <f>SUMIFS('４-６．（３年目）'!N64:N5998,'４-６．（３年目）'!B64:B5998,"設備",'４-６．（３年目）'!F64:F5998,"③-2")</f>
        <v>0</v>
      </c>
      <c r="U21" s="711"/>
      <c r="V21" s="709" t="s">
        <v>1759</v>
      </c>
      <c r="W21" s="710">
        <f>SUMIFS('４-６．（３年目）'!J64:J5998,'４-６．（３年目）'!B64:B5998,"工事",'４-６．（３年目）'!F64:F5998,"③-2")</f>
        <v>0</v>
      </c>
      <c r="X21" s="710">
        <f>SUMIFS('４-６．（３年目）'!L64:L5998,'４-６．（３年目）'!B64:B5998,"工事",'４-６．（３年目）'!F64:F5998,"③-2")</f>
        <v>0</v>
      </c>
      <c r="Y21" s="710">
        <f>SUMIFS('４-６．（３年目）'!N64:N5998,'４-６．（３年目）'!B64:B5998,"工事",'４-６．（３年目）'!F64:F5998,"③-2")</f>
        <v>0</v>
      </c>
    </row>
    <row r="22" spans="1:25" ht="18.75" customHeight="1" x14ac:dyDescent="0.15">
      <c r="A22" s="485"/>
      <c r="B22" s="536"/>
      <c r="C22" s="3160" t="s">
        <v>34</v>
      </c>
      <c r="D22" s="3161"/>
      <c r="E22" s="3162"/>
      <c r="F22" s="409"/>
      <c r="G22" s="537" t="s">
        <v>821</v>
      </c>
      <c r="H22" s="538"/>
      <c r="I22" s="539"/>
      <c r="J22" s="540">
        <f>J218</f>
        <v>0</v>
      </c>
      <c r="K22" s="541"/>
      <c r="L22" s="542">
        <f>L218</f>
        <v>0</v>
      </c>
      <c r="M22" s="543"/>
      <c r="N22" s="544">
        <f>N218</f>
        <v>0</v>
      </c>
      <c r="O22" s="545"/>
      <c r="P22" s="471"/>
      <c r="Q22" s="709" t="s">
        <v>1760</v>
      </c>
      <c r="R22" s="710">
        <f>SUMIFS('４-６．（３年目）'!J64:J5998,'４-６．（３年目）'!B64:B5998,"設備",'４-６．（３年目）'!F64:F5998,"③-3")</f>
        <v>0</v>
      </c>
      <c r="S22" s="710">
        <f>SUMIFS('４-６．（３年目）'!L64:L5998,'４-６．（３年目）'!B64:B5998,"設備",'４-６．（３年目）'!F64:F5998,"③-3")</f>
        <v>0</v>
      </c>
      <c r="T22" s="710">
        <f>SUMIFS('４-６．（３年目）'!N64:N5998,'４-６．（３年目）'!B64:B5998,"設備",'４-６．（３年目）'!F64:F5998,"③-3")</f>
        <v>0</v>
      </c>
      <c r="U22" s="711"/>
      <c r="V22" s="709" t="s">
        <v>1760</v>
      </c>
      <c r="W22" s="710">
        <f>SUMIFS('４-６．（３年目）'!J64:J5998,'４-６．（３年目）'!B64:B5998,"工事",'４-６．（３年目）'!F64:F5998,"③-3")</f>
        <v>0</v>
      </c>
      <c r="X22" s="710">
        <f>SUMIFS('４-６．（３年目）'!L64:L5998,'４-６．（３年目）'!B64:B5998,"工事",'４-６．（３年目）'!F64:F5998,"③-3")</f>
        <v>0</v>
      </c>
      <c r="Y22" s="710">
        <f>SUMIFS('４-６．（３年目）'!N64:N5998,'４-６．（３年目）'!B64:B5998,"工事",'４-６．（３年目）'!F64:F5998,"③-3")</f>
        <v>0</v>
      </c>
    </row>
    <row r="23" spans="1:25" ht="18.75" customHeight="1" x14ac:dyDescent="0.15">
      <c r="A23" s="485"/>
      <c r="B23" s="536"/>
      <c r="C23" s="3160" t="s">
        <v>35</v>
      </c>
      <c r="D23" s="3161"/>
      <c r="E23" s="3162"/>
      <c r="F23" s="409"/>
      <c r="G23" s="537" t="s">
        <v>821</v>
      </c>
      <c r="H23" s="538"/>
      <c r="I23" s="539"/>
      <c r="J23" s="540">
        <f>J270</f>
        <v>0</v>
      </c>
      <c r="K23" s="541"/>
      <c r="L23" s="542">
        <f>L270</f>
        <v>0</v>
      </c>
      <c r="M23" s="543"/>
      <c r="N23" s="544">
        <f>N270</f>
        <v>0</v>
      </c>
      <c r="O23" s="545"/>
      <c r="P23" s="471"/>
      <c r="Q23" s="709" t="s">
        <v>1761</v>
      </c>
      <c r="R23" s="710">
        <f>SUMIFS('４-６．（３年目）'!J64:J5998,'４-６．（３年目）'!B64:B5998,"設備",'４-６．（３年目）'!F64:F5998,"③-4")</f>
        <v>0</v>
      </c>
      <c r="S23" s="710">
        <f>SUMIFS('４-６．（３年目）'!L64:L5998,'４-６．（３年目）'!B64:B5998,"設備",'４-６．（３年目）'!F64:F5998,"③-4")</f>
        <v>0</v>
      </c>
      <c r="T23" s="710">
        <f>SUMIFS('４-６．（３年目）'!N64:N5998,'４-６．（３年目）'!B64:B5998,"設備",'４-６．（３年目）'!F64:F5998,"③-4")</f>
        <v>0</v>
      </c>
      <c r="U23" s="711"/>
      <c r="V23" s="709" t="s">
        <v>1761</v>
      </c>
      <c r="W23" s="710">
        <f>SUMIFS('４-６．（３年目）'!J64:J5998,'４-６．（３年目）'!B64:B5998,"工事",'４-６．（３年目）'!F64:F5998,"③-4")</f>
        <v>0</v>
      </c>
      <c r="X23" s="710">
        <f>SUMIFS('４-６．（３年目）'!L64:L5998,'４-６．（３年目）'!B64:B5998,"工事",'４-６．（３年目）'!F64:F5998,"③-4")</f>
        <v>0</v>
      </c>
      <c r="Y23" s="710">
        <f>SUMIFS('４-６．（３年目）'!N64:N5998,'４-６．（３年目）'!B64:B5998,"工事",'４-６．（３年目）'!F64:F5998,"③-4")</f>
        <v>0</v>
      </c>
    </row>
    <row r="24" spans="1:25" ht="18.75" customHeight="1" x14ac:dyDescent="0.15">
      <c r="A24" s="485"/>
      <c r="B24" s="536"/>
      <c r="C24" s="3160" t="s">
        <v>36</v>
      </c>
      <c r="D24" s="3161"/>
      <c r="E24" s="3162"/>
      <c r="F24" s="409"/>
      <c r="G24" s="537" t="s">
        <v>821</v>
      </c>
      <c r="H24" s="538"/>
      <c r="I24" s="539"/>
      <c r="J24" s="540">
        <f>J322</f>
        <v>0</v>
      </c>
      <c r="K24" s="541"/>
      <c r="L24" s="542">
        <f>L322</f>
        <v>0</v>
      </c>
      <c r="M24" s="543"/>
      <c r="N24" s="544">
        <f>N322</f>
        <v>0</v>
      </c>
      <c r="O24" s="545"/>
      <c r="P24" s="471"/>
      <c r="Q24" s="709" t="s">
        <v>1762</v>
      </c>
      <c r="R24" s="710">
        <f>SUMIFS('４-６．（３年目）'!J64:J5998,'４-６．（３年目）'!B64:B5998,"設備",'４-６．（３年目）'!F64:F5998,"④-1")</f>
        <v>0</v>
      </c>
      <c r="S24" s="710">
        <f>SUMIFS('４-６．（３年目）'!L64:L5998,'４-６．（３年目）'!B64:B5998,"設備",'４-６．（３年目）'!F64:F5998,"④-1")</f>
        <v>0</v>
      </c>
      <c r="T24" s="710">
        <f>SUMIFS('４-６．（３年目）'!N64:N5998,'４-６．（３年目）'!B64:B5998,"設備",'４-６．（３年目）'!F64:F5998,"④-1")</f>
        <v>0</v>
      </c>
      <c r="U24" s="711"/>
      <c r="V24" s="709" t="s">
        <v>1762</v>
      </c>
      <c r="W24" s="710">
        <f>SUMIFS('４-６．（３年目）'!J64:J5998,'４-６．（３年目）'!B64:B5998,"工事",'４-６．（３年目）'!F64:F5998,"④-1")</f>
        <v>0</v>
      </c>
      <c r="X24" s="710">
        <f>SUMIFS('４-６．（３年目）'!L64:L5998,'４-６．（３年目）'!B64:B5998,"工事",'４-６．（３年目）'!F64:F5998,"④-1")</f>
        <v>0</v>
      </c>
      <c r="Y24" s="710">
        <f>SUMIFS('４-６．（３年目）'!N64:N5998,'４-６．（３年目）'!B64:B5998,"工事",'４-６．（３年目）'!F64:F5998,"④-1")</f>
        <v>0</v>
      </c>
    </row>
    <row r="25" spans="1:25" ht="18.75" customHeight="1" x14ac:dyDescent="0.15">
      <c r="A25" s="485"/>
      <c r="B25" s="536"/>
      <c r="C25" s="3160" t="s">
        <v>37</v>
      </c>
      <c r="D25" s="3161"/>
      <c r="E25" s="3162"/>
      <c r="F25" s="409"/>
      <c r="G25" s="537" t="s">
        <v>821</v>
      </c>
      <c r="H25" s="538"/>
      <c r="I25" s="539"/>
      <c r="J25" s="540">
        <f>J350</f>
        <v>0</v>
      </c>
      <c r="K25" s="541"/>
      <c r="L25" s="542">
        <f>L350</f>
        <v>0</v>
      </c>
      <c r="M25" s="543"/>
      <c r="N25" s="544">
        <f>N350</f>
        <v>0</v>
      </c>
      <c r="O25" s="545"/>
      <c r="P25" s="471"/>
      <c r="Q25" s="709" t="s">
        <v>1763</v>
      </c>
      <c r="R25" s="710">
        <f>SUMIFS('４-６．（３年目）'!J64:J5998,'４-６．（３年目）'!B64:B5998,"設備",'４-６．（３年目）'!F64:F5998,"④-2")</f>
        <v>0</v>
      </c>
      <c r="S25" s="710">
        <f>SUMIFS('４-６．（３年目）'!L64:L5998,'４-６．（３年目）'!B64:B5998,"設備",'４-６．（３年目）'!F64:F5998,"④-2")</f>
        <v>0</v>
      </c>
      <c r="T25" s="710">
        <f>SUMIFS('４-６．（３年目）'!N64:N5998,'４-６．（３年目）'!B64:B5998,"設備",'４-６．（３年目）'!F64:F5998,"④-2")</f>
        <v>0</v>
      </c>
      <c r="U25" s="711"/>
      <c r="V25" s="709" t="s">
        <v>1763</v>
      </c>
      <c r="W25" s="710">
        <f>SUMIFS('４-６．（３年目）'!J64:J5998,'４-６．（３年目）'!B64:B5998,"工事",'４-６．（３年目）'!F64:F5998,"④-2")</f>
        <v>0</v>
      </c>
      <c r="X25" s="710">
        <f>SUMIFS('４-６．（３年目）'!L64:L5998,'４-６．（３年目）'!B64:B5998,"工事",'４-６．（３年目）'!F64:F5998,"④-2")</f>
        <v>0</v>
      </c>
      <c r="Y25" s="710">
        <f>SUMIFS('４-６．（３年目）'!N64:N5998,'４-６．（３年目）'!B64:B5998,"工事",'４-６．（３年目）'!F64:F5998,"④-2")</f>
        <v>0</v>
      </c>
    </row>
    <row r="26" spans="1:25" ht="18.75" customHeight="1" x14ac:dyDescent="0.15">
      <c r="A26" s="485"/>
      <c r="B26" s="536"/>
      <c r="C26" s="3160" t="s">
        <v>38</v>
      </c>
      <c r="D26" s="3161"/>
      <c r="E26" s="3162"/>
      <c r="F26" s="409"/>
      <c r="G26" s="537" t="s">
        <v>821</v>
      </c>
      <c r="H26" s="538"/>
      <c r="I26" s="539"/>
      <c r="J26" s="540">
        <f>J378</f>
        <v>0</v>
      </c>
      <c r="K26" s="541"/>
      <c r="L26" s="542">
        <f>L378</f>
        <v>0</v>
      </c>
      <c r="M26" s="543"/>
      <c r="N26" s="544">
        <f>N378</f>
        <v>0</v>
      </c>
      <c r="O26" s="545"/>
      <c r="P26" s="471"/>
      <c r="Q26" s="709" t="s">
        <v>1764</v>
      </c>
      <c r="R26" s="710">
        <f>SUMIFS('４-６．（３年目）'!J64:J5998,'４-６．（３年目）'!B64:B5998,"設備",'４-６．（３年目）'!F64:F5998,"④-3")</f>
        <v>0</v>
      </c>
      <c r="S26" s="710">
        <f>SUMIFS('４-６．（３年目）'!L64:L5998,'４-６．（３年目）'!B64:B5998,"設備",'４-６．（３年目）'!F64:F5998,"④-3")</f>
        <v>0</v>
      </c>
      <c r="T26" s="710">
        <f>SUMIFS('４-６．（３年目）'!N64:N5998,'４-６．（３年目）'!B64:B5998,"設備",'４-６．（３年目）'!F64:F5998,"④-3")</f>
        <v>0</v>
      </c>
      <c r="U26" s="711"/>
      <c r="V26" s="709" t="s">
        <v>1764</v>
      </c>
      <c r="W26" s="710">
        <f>SUMIFS('４-６．（３年目）'!J64:J5998,'４-６．（３年目）'!B64:B5998,"工事",'４-６．（３年目）'!F64:F5998,"④-3")</f>
        <v>0</v>
      </c>
      <c r="X26" s="710">
        <f>SUMIFS('４-６．（３年目）'!L64:L5998,'４-６．（３年目）'!B64:B5998,"工事",'４-６．（３年目）'!F64:F5998,"④-3")</f>
        <v>0</v>
      </c>
      <c r="Y26" s="710">
        <f>SUMIFS('４-６．（３年目）'!N64:N5998,'４-６．（３年目）'!B64:B5998,"工事",'４-６．（３年目）'!F64:F5998,"④-3")</f>
        <v>0</v>
      </c>
    </row>
    <row r="27" spans="1:25" ht="18.75" customHeight="1" x14ac:dyDescent="0.15">
      <c r="A27" s="485"/>
      <c r="B27" s="536"/>
      <c r="C27" s="3160" t="s">
        <v>39</v>
      </c>
      <c r="D27" s="3161"/>
      <c r="E27" s="3162"/>
      <c r="F27" s="409"/>
      <c r="G27" s="537" t="s">
        <v>821</v>
      </c>
      <c r="H27" s="538"/>
      <c r="I27" s="539"/>
      <c r="J27" s="540">
        <f>J406</f>
        <v>0</v>
      </c>
      <c r="K27" s="541"/>
      <c r="L27" s="542">
        <f>L406</f>
        <v>0</v>
      </c>
      <c r="M27" s="543"/>
      <c r="N27" s="544">
        <f>N406</f>
        <v>0</v>
      </c>
      <c r="O27" s="545"/>
      <c r="P27" s="471"/>
      <c r="Q27" s="709" t="s">
        <v>711</v>
      </c>
      <c r="R27" s="961">
        <f>SUMIFS('４-６．（３年目）'!J64:J5998,'４-６．（３年目）'!B64:B5998,"設備",'４-６．（３年目）'!F64:F5998,"⑤")</f>
        <v>0</v>
      </c>
      <c r="S27" s="961">
        <f>SUMIFS('４-６．（３年目）'!L64:L5998,'４-６．（３年目）'!B64:B5998,"設備",'４-６．（３年目）'!F64:F5998,"⑤")</f>
        <v>0</v>
      </c>
      <c r="T27" s="961">
        <f>SUMIFS('４-６．（３年目）'!N64:N5998,'４-６．（３年目）'!B64:B5998,"設備",'４-６．（３年目）'!F64:F5998,"⑤")</f>
        <v>0</v>
      </c>
      <c r="U27" s="711"/>
      <c r="V27" s="709" t="s">
        <v>711</v>
      </c>
      <c r="W27" s="961">
        <f>SUMIFS('４-６．（３年目）'!J64:J5998,'４-６．（３年目）'!B64:B5998,"工事",'４-６．（３年目）'!F64:F5998,"⑤")</f>
        <v>0</v>
      </c>
      <c r="X27" s="961">
        <f>SUMIFS('４-６．（３年目）'!L64:L5998,'４-６．（３年目）'!B64:B5998,"工事",'４-６．（３年目）'!F64:F5998,"⑤")</f>
        <v>0</v>
      </c>
      <c r="Y27" s="961">
        <f>SUMIFS('４-６．（３年目）'!N64:N5998,'４-６．（３年目）'!B64:B5998,"工事",'４-６．（３年目）'!F64:F5998,"⑤")</f>
        <v>0</v>
      </c>
    </row>
    <row r="28" spans="1:25" ht="18.75" customHeight="1" thickBot="1" x14ac:dyDescent="0.2">
      <c r="A28" s="485"/>
      <c r="B28" s="546"/>
      <c r="C28" s="547"/>
      <c r="D28" s="547"/>
      <c r="E28" s="405"/>
      <c r="F28" s="420"/>
      <c r="G28" s="548"/>
      <c r="H28" s="549"/>
      <c r="I28" s="550"/>
      <c r="J28" s="551"/>
      <c r="K28" s="552"/>
      <c r="L28" s="553"/>
      <c r="M28" s="554"/>
      <c r="N28" s="555"/>
      <c r="O28" s="556"/>
      <c r="P28" s="471"/>
      <c r="Q28" s="709" t="s">
        <v>712</v>
      </c>
      <c r="R28" s="961">
        <f>SUMIFS('４-６．（３年目）'!J64:J5998,'４-６．（３年目）'!B64:B5998,"設備",'４-６．（３年目）'!F64:F5998,"⑥")</f>
        <v>0</v>
      </c>
      <c r="S28" s="961">
        <f>SUMIFS('４-６．（３年目）'!L64:L5998,'４-６．（３年目）'!B64:B5998,"設備",'４-６．（３年目）'!F64:F5998,"⑥")</f>
        <v>0</v>
      </c>
      <c r="T28" s="961">
        <f>SUMIFS('４-６．（３年目）'!N64:N5998,'４-６．（３年目）'!B64:B5998,"設備",'４-６．（３年目）'!F64:F5998,"⑥")</f>
        <v>0</v>
      </c>
      <c r="U28" s="711"/>
      <c r="V28" s="709" t="s">
        <v>712</v>
      </c>
      <c r="W28" s="961">
        <f>SUMIFS('４-６．（３年目）'!J64:J5998,'４-６．（３年目）'!B64:B5998,"工事",'４-６．（３年目）'!F64:F5998,"⑥")</f>
        <v>0</v>
      </c>
      <c r="X28" s="961">
        <f>SUMIFS('４-６．（３年目）'!L64:L5998,'４-６．（３年目）'!B64:B5998,"工事",'４-６．（３年目）'!F64:F5998,"⑥")</f>
        <v>0</v>
      </c>
      <c r="Y28" s="961">
        <f>SUMIFS('４-６．（３年目）'!N64:N5998,'４-６．（３年目）'!B64:B5998,"工事",'４-６．（３年目）'!F64:F5998,"⑥")</f>
        <v>0</v>
      </c>
    </row>
    <row r="29" spans="1:25" ht="30" customHeight="1" thickTop="1" x14ac:dyDescent="0.15">
      <c r="A29" s="485"/>
      <c r="B29" s="508"/>
      <c r="C29" s="557"/>
      <c r="D29" s="557" t="s">
        <v>823</v>
      </c>
      <c r="E29" s="511" t="s">
        <v>12</v>
      </c>
      <c r="F29" s="407"/>
      <c r="G29" s="558"/>
      <c r="H29" s="559"/>
      <c r="I29" s="514"/>
      <c r="J29" s="514">
        <f>SUM(J20:J27)</f>
        <v>0</v>
      </c>
      <c r="K29" s="515"/>
      <c r="L29" s="515">
        <f>SUM(L20:L27)</f>
        <v>0</v>
      </c>
      <c r="M29" s="560"/>
      <c r="N29" s="517">
        <f>SUM(N20:N27)</f>
        <v>0</v>
      </c>
      <c r="O29" s="518"/>
      <c r="P29" s="471"/>
      <c r="Q29" s="709" t="s">
        <v>713</v>
      </c>
      <c r="R29" s="961">
        <f>SUMIFS('４-６．（３年目）'!J64:J5998,'４-６．（３年目）'!B64:B5998,"設備",'４-６．（３年目）'!F64:F5998,"⑦")</f>
        <v>0</v>
      </c>
      <c r="S29" s="961">
        <f>SUMIFS('４-６．（３年目）'!L64:L5998,'４-６．（３年目）'!B64:B5998,"設備",'４-６．（３年目）'!F64:F5998,"⑦")</f>
        <v>0</v>
      </c>
      <c r="T29" s="961">
        <f>SUMIFS('４-６．（３年目）'!N64:N5998,'４-６．（３年目）'!B64:B5998,"設備",'４-６．（３年目）'!F64:F5998,"⑦")</f>
        <v>0</v>
      </c>
      <c r="U29" s="711"/>
      <c r="V29" s="709" t="s">
        <v>713</v>
      </c>
      <c r="W29" s="961">
        <f>SUMIFS('４-６．（３年目）'!J64:J5998,'４-６．（３年目）'!B64:B5998,"工事",'４-６．（３年目）'!F64:F5998,"⑦")</f>
        <v>0</v>
      </c>
      <c r="X29" s="961">
        <f>SUMIFS('４-６．（３年目）'!L64:L5998,'４-６．（３年目）'!B64:B5998,"工事",'４-６．（３年目）'!F64:F5998,"⑦")</f>
        <v>0</v>
      </c>
      <c r="Y29" s="961">
        <f>SUMIFS('４-６．（３年目）'!N64:N5998,'４-６．（３年目）'!B64:B5998,"工事",'４-６．（３年目）'!F64:F5998,"⑦")</f>
        <v>0</v>
      </c>
    </row>
    <row r="30" spans="1:25" ht="18.75" customHeight="1" thickBot="1" x14ac:dyDescent="0.2">
      <c r="A30" s="485"/>
      <c r="B30" s="519"/>
      <c r="C30" s="520"/>
      <c r="D30" s="521"/>
      <c r="E30" s="522"/>
      <c r="F30" s="408"/>
      <c r="G30" s="561"/>
      <c r="H30" s="562"/>
      <c r="I30" s="526"/>
      <c r="J30" s="526"/>
      <c r="K30" s="528"/>
      <c r="L30" s="528"/>
      <c r="M30" s="563"/>
      <c r="N30" s="530"/>
      <c r="O30" s="531"/>
      <c r="P30" s="471"/>
      <c r="Q30" s="709" t="s">
        <v>714</v>
      </c>
      <c r="R30" s="961">
        <f>SUMIFS('４-６．（３年目）'!J64:J5998,'４-６．（３年目）'!B64:B5998,"設備",'４-６．（３年目）'!F64:F5998,"⑧")</f>
        <v>0</v>
      </c>
      <c r="S30" s="961">
        <f>SUMIFS('４-６．（３年目）'!L64:L5998,'４-６．（３年目）'!B64:B5998,"設備",'４-６．（３年目）'!F64:F5998,"⑧")</f>
        <v>0</v>
      </c>
      <c r="T30" s="961">
        <f>SUMIFS('４-６．（３年目）'!N64:N5998,'４-６．（３年目）'!B64:B5998,"設備",'４-６．（３年目）'!F64:F5998,"⑧")</f>
        <v>0</v>
      </c>
      <c r="U30" s="711"/>
      <c r="V30" s="709" t="s">
        <v>714</v>
      </c>
      <c r="W30" s="961">
        <f>SUMIFS('４-６．（３年目）'!J64:J5998,'４-６．（３年目）'!B64:B5998,"工事",'４-６．（３年目）'!F64:F5998,"⑧")</f>
        <v>0</v>
      </c>
      <c r="X30" s="961">
        <f>SUMIFS('４-６．（３年目）'!L64:L5998,'４-６．（３年目）'!B64:B5998,"工事",'４-６．（３年目）'!F64:F5998,"⑧")</f>
        <v>0</v>
      </c>
      <c r="Y30" s="961">
        <f>SUMIFS('４-６．（３年目）'!N64:N5998,'４-６．（３年目）'!B64:B5998,"工事",'４-６．（３年目）'!F64:F5998,"⑧")</f>
        <v>0</v>
      </c>
    </row>
    <row r="31" spans="1:25" ht="18.75" customHeight="1" thickTop="1" x14ac:dyDescent="0.15">
      <c r="A31" s="485"/>
      <c r="B31" s="508"/>
      <c r="C31" s="509" t="s">
        <v>29</v>
      </c>
      <c r="D31" s="510"/>
      <c r="E31" s="511"/>
      <c r="F31" s="407"/>
      <c r="G31" s="512"/>
      <c r="H31" s="559"/>
      <c r="I31" s="514"/>
      <c r="J31" s="514"/>
      <c r="K31" s="515"/>
      <c r="L31" s="515"/>
      <c r="M31" s="560"/>
      <c r="N31" s="517"/>
      <c r="O31" s="518"/>
      <c r="P31" s="471"/>
      <c r="Q31" s="709" t="s">
        <v>715</v>
      </c>
      <c r="R31" s="961">
        <f>SUMIFS('４-６．（３年目）'!J64:J5998,'４-６．（３年目）'!B64:B5998,"設備",'４-６．（３年目）'!F64:F5998,"⑨")</f>
        <v>0</v>
      </c>
      <c r="S31" s="961">
        <f>SUMIFS('４-６．（３年目）'!L64:L5998,'４-６．（３年目）'!B64:B5998,"設備",'４-６．（３年目）'!F64:F5998,"⑨")</f>
        <v>0</v>
      </c>
      <c r="T31" s="961">
        <f>SUMIFS('４-６．（３年目）'!N64:N5998,'４-６．（３年目）'!B64:B5998,"設備",'４-６．（３年目）'!F64:F5998,"⑨")</f>
        <v>0</v>
      </c>
      <c r="U31" s="711"/>
      <c r="V31" s="709" t="s">
        <v>715</v>
      </c>
      <c r="W31" s="961">
        <f>SUMIFS('４-６．（３年目）'!J64:J5998,'４-６．（３年目）'!B64:B5998,"工事",'４-６．（３年目）'!F64:F5998,"⑨")</f>
        <v>0</v>
      </c>
      <c r="X31" s="961">
        <f>SUMIFS('４-６．（３年目）'!L64:L5998,'４-６．（３年目）'!B64:B5998,"工事",'４-６．（３年目）'!F64:F5998,"⑨")</f>
        <v>0</v>
      </c>
      <c r="Y31" s="961">
        <f>SUMIFS('４-６．（３年目）'!N64:N5998,'４-６．（３年目）'!B64:B5998,"工事",'４-６．（３年目）'!F64:F5998,"⑨")</f>
        <v>0</v>
      </c>
    </row>
    <row r="32" spans="1:25" ht="18.75" customHeight="1" x14ac:dyDescent="0.15">
      <c r="A32" s="485"/>
      <c r="B32" s="536"/>
      <c r="C32" s="3160" t="s">
        <v>33</v>
      </c>
      <c r="D32" s="3161"/>
      <c r="E32" s="3162"/>
      <c r="F32" s="409"/>
      <c r="G32" s="537" t="s">
        <v>821</v>
      </c>
      <c r="H32" s="564"/>
      <c r="I32" s="539"/>
      <c r="J32" s="540">
        <f>J115</f>
        <v>0</v>
      </c>
      <c r="K32" s="541"/>
      <c r="L32" s="542">
        <f>L115</f>
        <v>0</v>
      </c>
      <c r="M32" s="543"/>
      <c r="N32" s="544">
        <f>N115</f>
        <v>0</v>
      </c>
      <c r="O32" s="545"/>
      <c r="Q32" s="709" t="s">
        <v>1734</v>
      </c>
      <c r="R32" s="961">
        <f>SUMIFS('４-６．（３年目）'!J64:J5998,'４-６．（３年目）'!B64:B5998,"設備",'４-６．（３年目）'!F64:F5998,"⑩")</f>
        <v>0</v>
      </c>
      <c r="S32" s="961">
        <f>SUMIFS('４-６．（３年目）'!L64:L5998,'４-６．（３年目）'!B64:B5998,"設備",'４-６．（３年目）'!F64:F5998,"⑩")</f>
        <v>0</v>
      </c>
      <c r="T32" s="961">
        <f>SUMIFS('４-６．（３年目）'!N64:N5998,'４-６．（３年目）'!B64:B5998,"設備",'４-６．（３年目）'!F64:F5998,"⑩")</f>
        <v>0</v>
      </c>
      <c r="U32" s="127"/>
      <c r="V32" s="709" t="s">
        <v>1734</v>
      </c>
      <c r="W32" s="961">
        <f>SUMIFS('４-６．（３年目）'!J64:J5998,'４-６．（３年目）'!B64:B5998,"工事",'４-６．（３年目）'!F64:F5998,"⑩")</f>
        <v>0</v>
      </c>
      <c r="X32" s="961">
        <f>SUMIFS('４-６．（３年目）'!L64:L5998,'４-６．（３年目）'!B64:B5998,"工事",'４-６．（３年目）'!F64:F5998,"⑩")</f>
        <v>0</v>
      </c>
      <c r="Y32" s="961">
        <f>SUMIFS('４-６．（３年目）'!N64:N5998,'４-６．（３年目）'!B64:B5998,"工事",'４-６．（３年目）'!F64:F5998,"⑩")</f>
        <v>0</v>
      </c>
    </row>
    <row r="33" spans="1:29" ht="18.75" customHeight="1" x14ac:dyDescent="0.15">
      <c r="A33" s="485"/>
      <c r="B33" s="536"/>
      <c r="C33" s="3160" t="s">
        <v>32</v>
      </c>
      <c r="D33" s="3161"/>
      <c r="E33" s="3162"/>
      <c r="F33" s="409"/>
      <c r="G33" s="537" t="s">
        <v>821</v>
      </c>
      <c r="H33" s="564"/>
      <c r="I33" s="539"/>
      <c r="J33" s="540">
        <f>J167</f>
        <v>0</v>
      </c>
      <c r="K33" s="541"/>
      <c r="L33" s="542">
        <f>L167</f>
        <v>0</v>
      </c>
      <c r="M33" s="543"/>
      <c r="N33" s="544">
        <f>N167</f>
        <v>0</v>
      </c>
      <c r="O33" s="545"/>
      <c r="Q33" s="1278" t="s">
        <v>1735</v>
      </c>
      <c r="R33" s="961">
        <f>SUMIFS('４-６．（３年目）'!J64:J5998,'４-６．（３年目）'!B64:B5998,"設備",'４-６．（３年目）'!F64:F5998,"⑪-1")</f>
        <v>0</v>
      </c>
      <c r="S33" s="961">
        <f>SUMIFS('４-６．（３年目）'!L64:L5998,'４-６．（３年目）'!B64:B5998,"設備",'４-６．（３年目）'!F64:F5998,"⑪-1")</f>
        <v>0</v>
      </c>
      <c r="T33" s="961">
        <f>SUMIFS('４-６．（３年目）'!N64:N5998,'４-６．（３年目）'!B64:B5998,"設備",'４-６．（３年目）'!F64:F5998,"⑪-1")</f>
        <v>0</v>
      </c>
      <c r="V33" s="1278" t="s">
        <v>1735</v>
      </c>
      <c r="W33" s="961">
        <f>SUMIFS('４-６．（３年目）'!J64:J5998,'４-６．（３年目）'!B64:B5998,"工事",'４-６．（３年目）'!F64:F5998,"⑪-1")</f>
        <v>0</v>
      </c>
      <c r="X33" s="961">
        <f>SUMIFS('４-６．（３年目）'!L64:L5998,'４-６．（３年目）'!B64:B5998,"工事",'４-６．（３年目）'!F64:F5998,"⑪-1")</f>
        <v>0</v>
      </c>
      <c r="Y33" s="961">
        <f>SUMIFS('４-６．（３年目）'!N64:N5998,'４-６．（３年目）'!B64:B5998,"工事",'４-６．（３年目）'!F64:F5998,"⑪-1")</f>
        <v>0</v>
      </c>
    </row>
    <row r="34" spans="1:29" ht="18.75" customHeight="1" x14ac:dyDescent="0.15">
      <c r="A34" s="485"/>
      <c r="B34" s="536"/>
      <c r="C34" s="3160" t="s">
        <v>34</v>
      </c>
      <c r="D34" s="3161"/>
      <c r="E34" s="3162"/>
      <c r="F34" s="409"/>
      <c r="G34" s="537" t="s">
        <v>821</v>
      </c>
      <c r="H34" s="564"/>
      <c r="I34" s="539"/>
      <c r="J34" s="540">
        <f>J219</f>
        <v>0</v>
      </c>
      <c r="K34" s="541"/>
      <c r="L34" s="542">
        <f>L219</f>
        <v>0</v>
      </c>
      <c r="M34" s="543"/>
      <c r="N34" s="544">
        <f>N219</f>
        <v>0</v>
      </c>
      <c r="O34" s="545"/>
      <c r="Q34" s="1278" t="s">
        <v>1736</v>
      </c>
      <c r="R34" s="961">
        <f>SUMIFS('４-６．（３年目）'!J64:J5998,'４-６．（３年目）'!B64:B5998,"設備",'４-６．（３年目）'!F64:F5998,"⑪-2")</f>
        <v>0</v>
      </c>
      <c r="S34" s="961">
        <f>SUMIFS('４-６．（３年目）'!L64:L5998,'４-６．（３年目）'!B64:B5998,"設備",'４-６．（３年目）'!F64:F5998,"⑪-2")</f>
        <v>0</v>
      </c>
      <c r="T34" s="961">
        <f>SUMIFS('４-６．（３年目）'!N64:N5998,'４-６．（３年目）'!B64:B5998,"設備",'４-６．（３年目）'!F64:F5998,"⑪-2")</f>
        <v>0</v>
      </c>
      <c r="V34" s="1278" t="s">
        <v>1736</v>
      </c>
      <c r="W34" s="961">
        <f>SUMIFS('４-６．（３年目）'!J64:J5998,'４-６．（３年目）'!B64:B5998,"工事",'４-６．（３年目）'!F64:F5998,"⑪-2")</f>
        <v>0</v>
      </c>
      <c r="X34" s="961">
        <f>SUMIFS('４-６．（３年目）'!L64:L5998,'４-６．（３年目）'!B64:B5998,"工事",'４-６．（３年目）'!F64:F5998,"⑪-2")</f>
        <v>0</v>
      </c>
      <c r="Y34" s="961">
        <f>SUMIFS('４-６．（３年目）'!N64:N5998,'４-６．（３年目）'!B64:B5998,"工事",'４-６．（３年目）'!F64:F5998,"⑪-2")</f>
        <v>0</v>
      </c>
    </row>
    <row r="35" spans="1:29" ht="18.75" customHeight="1" x14ac:dyDescent="0.15">
      <c r="A35" s="485"/>
      <c r="B35" s="536"/>
      <c r="C35" s="3160" t="s">
        <v>35</v>
      </c>
      <c r="D35" s="3161"/>
      <c r="E35" s="3162"/>
      <c r="F35" s="409"/>
      <c r="G35" s="537" t="s">
        <v>821</v>
      </c>
      <c r="H35" s="564"/>
      <c r="I35" s="539"/>
      <c r="J35" s="540">
        <f>J271</f>
        <v>0</v>
      </c>
      <c r="K35" s="541"/>
      <c r="L35" s="542">
        <f>L271</f>
        <v>0</v>
      </c>
      <c r="M35" s="543"/>
      <c r="N35" s="544">
        <f>N271</f>
        <v>0</v>
      </c>
      <c r="O35" s="545"/>
      <c r="Q35" s="1278" t="s">
        <v>1737</v>
      </c>
      <c r="R35" s="961">
        <f>SUMIFS('４-６．（３年目）'!J64:J5998,'４-６．（３年目）'!B64:B5998,"設備",'４-６．（３年目）'!F64:F5998,"⑪-3")</f>
        <v>0</v>
      </c>
      <c r="S35" s="961">
        <f>SUMIFS('４-６．（３年目）'!L64:L5998,'４-６．（３年目）'!B64:B5998,"設備",'４-６．（３年目）'!F64:F5998,"⑪-3")</f>
        <v>0</v>
      </c>
      <c r="T35" s="961">
        <f>SUMIFS('４-６．（３年目）'!N64:N5998,'４-６．（３年目）'!B64:B5998,"設備",'４-６．（３年目）'!F64:F5998,"⑪-3")</f>
        <v>0</v>
      </c>
      <c r="V35" s="1278" t="s">
        <v>1737</v>
      </c>
      <c r="W35" s="961">
        <f>SUMIFS('４-６．（３年目）'!J64:J5998,'４-６．（３年目）'!B64:B5998,"工事",'４-６．（３年目）'!F64:F5998,"⑪-3")</f>
        <v>0</v>
      </c>
      <c r="X35" s="961">
        <f>SUMIFS('４-６．（３年目）'!L64:L5998,'４-６．（３年目）'!B64:B5998,"工事",'４-６．（３年目）'!F64:F5998,"⑪-3")</f>
        <v>0</v>
      </c>
      <c r="Y35" s="961">
        <f>SUMIFS('４-６．（３年目）'!N64:N5998,'４-６．（３年目）'!B64:B5998,"工事",'４-６．（３年目）'!F64:F5998,"⑪-3")</f>
        <v>0</v>
      </c>
    </row>
    <row r="36" spans="1:29" ht="18.75" customHeight="1" x14ac:dyDescent="0.15">
      <c r="A36" s="485"/>
      <c r="B36" s="536"/>
      <c r="C36" s="3160" t="s">
        <v>36</v>
      </c>
      <c r="D36" s="3161"/>
      <c r="E36" s="3162"/>
      <c r="F36" s="409"/>
      <c r="G36" s="537" t="s">
        <v>821</v>
      </c>
      <c r="H36" s="564"/>
      <c r="I36" s="539"/>
      <c r="J36" s="540">
        <f>J323</f>
        <v>0</v>
      </c>
      <c r="K36" s="541"/>
      <c r="L36" s="542">
        <f>L323</f>
        <v>0</v>
      </c>
      <c r="M36" s="543"/>
      <c r="N36" s="544">
        <f>N323</f>
        <v>0</v>
      </c>
      <c r="O36" s="545"/>
      <c r="Q36" s="1278" t="s">
        <v>1738</v>
      </c>
      <c r="R36" s="961">
        <f>SUMIFS('４-６．（３年目）'!J64:J5998,'４-６．（３年目）'!B64:B5998,"設備",'４-６．（３年目）'!F64:F5998,"⑫-1")</f>
        <v>0</v>
      </c>
      <c r="S36" s="961">
        <f>SUMIFS('４-６．（３年目）'!L64:L5998,'４-６．（３年目）'!B64:B5998,"設備",'４-６．（３年目）'!F64:F5998,"⑫-1")</f>
        <v>0</v>
      </c>
      <c r="T36" s="961">
        <f>SUMIFS('４-６．（３年目）'!N64:N5998,'４-６．（３年目）'!B64:B5998,"設備",'４-６．（３年目）'!F64:F5998,"⑫-1")</f>
        <v>0</v>
      </c>
      <c r="V36" s="1278" t="s">
        <v>1738</v>
      </c>
      <c r="W36" s="961">
        <f>SUMIFS('４-６．（３年目）'!J64:J5998,'４-６．（３年目）'!B64:B5998,"工事",'４-６．（３年目）'!F64:F5998,"⑫-1")</f>
        <v>0</v>
      </c>
      <c r="X36" s="961">
        <f>SUMIFS('４-６．（３年目）'!L64:L5998,'４-６．（３年目）'!B64:B5998,"工事",'４-６．（３年目）'!F64:F5998,"⑫-1")</f>
        <v>0</v>
      </c>
      <c r="Y36" s="961">
        <f>SUMIFS('４-６．（３年目）'!N64:N5998,'４-６．（３年目）'!B64:B5998,"工事",'４-６．（３年目）'!F64:F5998,"⑫-1")</f>
        <v>0</v>
      </c>
    </row>
    <row r="37" spans="1:29" ht="18.75" customHeight="1" x14ac:dyDescent="0.15">
      <c r="A37" s="485"/>
      <c r="B37" s="536"/>
      <c r="C37" s="3160" t="s">
        <v>37</v>
      </c>
      <c r="D37" s="3161"/>
      <c r="E37" s="3162"/>
      <c r="F37" s="409"/>
      <c r="G37" s="537" t="s">
        <v>821</v>
      </c>
      <c r="H37" s="564"/>
      <c r="I37" s="539"/>
      <c r="J37" s="540">
        <f>J351</f>
        <v>0</v>
      </c>
      <c r="K37" s="541"/>
      <c r="L37" s="542">
        <f>L351</f>
        <v>0</v>
      </c>
      <c r="M37" s="543"/>
      <c r="N37" s="544">
        <f>N351</f>
        <v>0</v>
      </c>
      <c r="O37" s="545"/>
      <c r="Q37" s="1278" t="s">
        <v>1739</v>
      </c>
      <c r="R37" s="961">
        <f>SUMIFS('４-６．（３年目）'!J64:J5998,'４-６．（３年目）'!B64:B5998,"設備",'４-６．（３年目）'!F64:F5998,"⑫-2")</f>
        <v>0</v>
      </c>
      <c r="S37" s="961">
        <f>SUMIFS('４-６．（３年目）'!L64:L5998,'４-６．（３年目）'!B64:B5998,"設備",'４-６．（３年目）'!F64:F5998,"⑫-2")</f>
        <v>0</v>
      </c>
      <c r="T37" s="961">
        <f>SUMIFS('４-６．（３年目）'!N64:N5998,'４-６．（３年目）'!B64:B5998,"設備",'４-６．（３年目）'!F64:F5998,"⑫-2")</f>
        <v>0</v>
      </c>
      <c r="V37" s="1278" t="s">
        <v>1739</v>
      </c>
      <c r="W37" s="961">
        <f>SUMIFS('４-６．（３年目）'!J64:J5998,'４-６．（３年目）'!B64:B5998,"工事",'４-６．（３年目）'!F64:F5998,"⑫-2")</f>
        <v>0</v>
      </c>
      <c r="X37" s="961">
        <f>SUMIFS('４-６．（３年目）'!L64:L5998,'４-６．（３年目）'!B64:B5998,"工事",'４-６．（３年目）'!F64:F5998,"⑫-2")</f>
        <v>0</v>
      </c>
      <c r="Y37" s="961">
        <f>SUMIFS('４-６．（３年目）'!N64:N5998,'４-６．（３年目）'!B64:B5998,"工事",'４-６．（３年目）'!F64:F5998,"⑫-2")</f>
        <v>0</v>
      </c>
    </row>
    <row r="38" spans="1:29" ht="18.75" customHeight="1" x14ac:dyDescent="0.15">
      <c r="A38" s="485"/>
      <c r="B38" s="536"/>
      <c r="C38" s="3160" t="s">
        <v>38</v>
      </c>
      <c r="D38" s="3161"/>
      <c r="E38" s="3162"/>
      <c r="F38" s="409"/>
      <c r="G38" s="537" t="s">
        <v>821</v>
      </c>
      <c r="H38" s="564"/>
      <c r="I38" s="539"/>
      <c r="J38" s="540">
        <f>J379</f>
        <v>0</v>
      </c>
      <c r="K38" s="541"/>
      <c r="L38" s="542">
        <f>L379</f>
        <v>0</v>
      </c>
      <c r="M38" s="543"/>
      <c r="N38" s="544">
        <f>N379</f>
        <v>0</v>
      </c>
      <c r="O38" s="545"/>
      <c r="Q38" s="1278" t="s">
        <v>1740</v>
      </c>
      <c r="R38" s="961">
        <f>SUMIFS('４-６．（３年目）'!J64:J5998,'４-６．（３年目）'!B64:B5998,"設備",'４-６．（３年目）'!F64:F5998,"⑫-3")</f>
        <v>0</v>
      </c>
      <c r="S38" s="961">
        <f>SUMIFS('４-６．（３年目）'!L64:L5998,'４-６．（３年目）'!B64:B5998,"設備",'４-６．（３年目）'!F64:F5998,"⑫-3")</f>
        <v>0</v>
      </c>
      <c r="T38" s="961">
        <f>SUMIFS('４-６．（３年目）'!N64:N5998,'４-６．（３年目）'!B64:B5998,"設備",'４-６．（３年目）'!F64:F5998,"⑫-3")</f>
        <v>0</v>
      </c>
      <c r="V38" s="1278" t="s">
        <v>1740</v>
      </c>
      <c r="W38" s="961">
        <f>SUMIFS('４-６．（３年目）'!J64:J5998,'４-６．（３年目）'!B64:B5998,"工事",'４-６．（３年目）'!F64:F5998,"⑫-3")</f>
        <v>0</v>
      </c>
      <c r="X38" s="961">
        <f>SUMIFS('４-６．（３年目）'!L64:L5998,'４-６．（３年目）'!B64:B5998,"工事",'４-６．（３年目）'!F64:F5998,"⑫-3")</f>
        <v>0</v>
      </c>
      <c r="Y38" s="961">
        <f>SUMIFS('４-６．（３年目）'!N64:N5998,'４-６．（３年目）'!B64:B5998,"工事",'４-６．（３年目）'!F64:F5998,"⑫-3")</f>
        <v>0</v>
      </c>
    </row>
    <row r="39" spans="1:29" ht="18.75" customHeight="1" x14ac:dyDescent="0.15">
      <c r="A39" s="485"/>
      <c r="B39" s="536"/>
      <c r="C39" s="3160" t="s">
        <v>39</v>
      </c>
      <c r="D39" s="3161"/>
      <c r="E39" s="3162"/>
      <c r="F39" s="409"/>
      <c r="G39" s="537" t="s">
        <v>821</v>
      </c>
      <c r="H39" s="564"/>
      <c r="I39" s="539"/>
      <c r="J39" s="540">
        <f>J407</f>
        <v>0</v>
      </c>
      <c r="K39" s="541"/>
      <c r="L39" s="542">
        <f>L407</f>
        <v>0</v>
      </c>
      <c r="M39" s="543"/>
      <c r="N39" s="544">
        <f>N407</f>
        <v>0</v>
      </c>
      <c r="O39" s="545"/>
      <c r="Q39" s="1278" t="s">
        <v>1741</v>
      </c>
      <c r="R39" s="961">
        <f>SUMIFS('４-６．（３年目）'!J64:J5998,'４-６．（３年目）'!B64:B5998,"設備",'４-６．（３年目）'!F64:F5998,"⑬")</f>
        <v>0</v>
      </c>
      <c r="S39" s="961">
        <f>SUMIFS('４-６．（３年目）'!L64:L5998,'４-６．（３年目）'!B64:B5998,"設備",'４-６．（３年目）'!F64:F5998,"⑬")</f>
        <v>0</v>
      </c>
      <c r="T39" s="961">
        <f>SUMIFS('４-６．（３年目）'!N64:N5998,'４-６．（３年目）'!B64:B5998,"設備",'４-６．（３年目）'!F64:F5998,"⑬")</f>
        <v>0</v>
      </c>
      <c r="V39" s="1278" t="s">
        <v>1741</v>
      </c>
      <c r="W39" s="961">
        <f>SUMIFS('４-６．（３年目）'!J64:J5998,'４-６．（３年目）'!B64:B5998,"工事",'４-６．（３年目）'!F64:F5998,"⑬")</f>
        <v>0</v>
      </c>
      <c r="X39" s="961">
        <f>SUMIFS('４-６．（３年目）'!L64:L5998,'４-６．（３年目）'!B64:B5998,"工事",'４-６．（３年目）'!F64:F5998,"⑬")</f>
        <v>0</v>
      </c>
      <c r="Y39" s="961">
        <f>SUMIFS('４-６．（３年目）'!N64:N5998,'４-６．（３年目）'!B64:B5998,"工事",'４-６．（３年目）'!F64:F5998,"⑬")</f>
        <v>0</v>
      </c>
    </row>
    <row r="40" spans="1:29" ht="18.75" customHeight="1" thickBot="1" x14ac:dyDescent="0.2">
      <c r="A40" s="485"/>
      <c r="B40" s="668"/>
      <c r="C40" s="565"/>
      <c r="D40" s="666"/>
      <c r="E40" s="566"/>
      <c r="F40" s="410"/>
      <c r="G40" s="567"/>
      <c r="H40" s="568"/>
      <c r="I40" s="540"/>
      <c r="J40" s="569"/>
      <c r="K40" s="542"/>
      <c r="L40" s="570"/>
      <c r="M40" s="571"/>
      <c r="N40" s="572"/>
      <c r="O40" s="545"/>
      <c r="Q40" s="1278" t="s">
        <v>1742</v>
      </c>
      <c r="R40" s="961">
        <f>SUMIFS('４-６．（３年目）'!J64:J5998,'４-６．（３年目）'!B64:B5998,"設備",'４-６．（３年目）'!F64:F5998,"⑭")</f>
        <v>0</v>
      </c>
      <c r="S40" s="961">
        <f>SUMIFS('４-６．（３年目）'!L64:L5998,'４-６．（３年目）'!B64:B5998,"設備",'４-６．（３年目）'!F64:F5998,"⑭")</f>
        <v>0</v>
      </c>
      <c r="T40" s="961">
        <f>SUMIFS('４-６．（３年目）'!N64:N5998,'４-６．（３年目）'!B64:B5998,"設備",'４-６．（３年目）'!F64:F5998,"⑭")</f>
        <v>0</v>
      </c>
      <c r="V40" s="1278" t="s">
        <v>1742</v>
      </c>
      <c r="W40" s="961">
        <f>SUMIFS('４-６．（３年目）'!J64:J5998,'４-６．（３年目）'!B64:B5998,"工事",'４-６．（３年目）'!F64:F5998,"⑭")</f>
        <v>0</v>
      </c>
      <c r="X40" s="961">
        <f>SUMIFS('４-６．（３年目）'!L64:L5998,'４-６．（３年目）'!B64:B5998,"工事",'４-６．（３年目）'!F64:F5998,"⑭")</f>
        <v>0</v>
      </c>
      <c r="Y40" s="961">
        <f>SUMIFS('４-６．（３年目）'!N64:N5998,'４-６．（３年目）'!B64:B5998,"工事",'４-６．（３年目）'!F64:F5998,"⑭")</f>
        <v>0</v>
      </c>
      <c r="AA40" s="707" t="s">
        <v>1888</v>
      </c>
    </row>
    <row r="41" spans="1:29" ht="30" customHeight="1" thickTop="1" thickBot="1" x14ac:dyDescent="0.2">
      <c r="A41" s="485"/>
      <c r="B41" s="508"/>
      <c r="C41" s="557"/>
      <c r="D41" s="557" t="s">
        <v>66</v>
      </c>
      <c r="E41" s="511" t="s">
        <v>12</v>
      </c>
      <c r="F41" s="407"/>
      <c r="G41" s="558"/>
      <c r="H41" s="559"/>
      <c r="I41" s="514"/>
      <c r="J41" s="514">
        <f>SUM(J32:J40)</f>
        <v>0</v>
      </c>
      <c r="K41" s="515"/>
      <c r="L41" s="515">
        <f>SUM(L32:L40)</f>
        <v>0</v>
      </c>
      <c r="M41" s="560"/>
      <c r="N41" s="517">
        <f>SUM(N32:N40)</f>
        <v>0</v>
      </c>
      <c r="O41" s="573"/>
      <c r="Q41" s="1278" t="s">
        <v>1743</v>
      </c>
      <c r="R41" s="961">
        <f>SUMIFS('４-６．（３年目）'!J64:J5998,'４-６．（３年目）'!B64:B5998,"設備",'４-６．（３年目）'!F64:F5998,"⑮")</f>
        <v>0</v>
      </c>
      <c r="S41" s="961">
        <f>SUMIFS('４-６．（３年目）'!L64:L5998,'４-６．（３年目）'!B64:B5998,"設備",'４-６．（３年目）'!F64:F5998,"⑮")</f>
        <v>0</v>
      </c>
      <c r="T41" s="961">
        <f>SUMIFS('４-６．（３年目）'!N64:N5998,'４-６．（３年目）'!B64:B5998,"設備",'４-６．（３年目）'!F64:F5998,"⑮")</f>
        <v>0</v>
      </c>
      <c r="V41" s="1278" t="s">
        <v>1743</v>
      </c>
      <c r="W41" s="961">
        <f>SUMIFS('４-６．（３年目）'!J64:J5998,'４-６．（３年目）'!B64:B5998,"工事",'４-６．（３年目）'!F64:F5998,"⑮")</f>
        <v>0</v>
      </c>
      <c r="X41" s="961">
        <f>SUMIFS('４-６．（３年目）'!L64:L5998,'４-６．（３年目）'!B64:B5998,"工事",'４-６．（３年目）'!F64:F5998,"⑮")</f>
        <v>0</v>
      </c>
      <c r="Y41" s="961">
        <f>SUMIFS('４-６．（３年目）'!N64:N5998,'４-６．（３年目）'!B64:B5998,"工事",'４-６．（３年目）'!F64:F5998,"⑮")</f>
        <v>0</v>
      </c>
      <c r="AA41" s="1389" t="s">
        <v>182</v>
      </c>
      <c r="AB41" s="1389" t="s">
        <v>183</v>
      </c>
      <c r="AC41" s="1389" t="s">
        <v>906</v>
      </c>
    </row>
    <row r="42" spans="1:29" ht="18.75" customHeight="1" thickTop="1" thickBot="1" x14ac:dyDescent="0.2">
      <c r="A42" s="485"/>
      <c r="B42" s="668"/>
      <c r="C42" s="574"/>
      <c r="D42" s="575"/>
      <c r="E42" s="576"/>
      <c r="F42" s="411"/>
      <c r="G42" s="577"/>
      <c r="H42" s="578"/>
      <c r="I42" s="569"/>
      <c r="J42" s="569"/>
      <c r="K42" s="570"/>
      <c r="L42" s="570"/>
      <c r="M42" s="579"/>
      <c r="N42" s="572"/>
      <c r="O42" s="580"/>
      <c r="Q42" s="1387" t="s">
        <v>12</v>
      </c>
      <c r="R42" s="1388">
        <f>SUM(R18:R41)</f>
        <v>0</v>
      </c>
      <c r="S42" s="1388">
        <f t="shared" ref="S42:T42" si="0">SUM(S18:S41)</f>
        <v>0</v>
      </c>
      <c r="T42" s="1388">
        <f t="shared" si="0"/>
        <v>0</v>
      </c>
      <c r="V42" s="1387" t="s">
        <v>12</v>
      </c>
      <c r="W42" s="1388">
        <f>SUM(W18:W41)</f>
        <v>0</v>
      </c>
      <c r="X42" s="1388">
        <f t="shared" ref="X42:Y42" si="1">SUM(X18:X41)</f>
        <v>0</v>
      </c>
      <c r="Y42" s="1388">
        <f t="shared" si="1"/>
        <v>0</v>
      </c>
      <c r="AA42" s="1388">
        <f>SUM(R42,W42)</f>
        <v>0</v>
      </c>
      <c r="AB42" s="1388">
        <f>SUM(S42,X42)</f>
        <v>0</v>
      </c>
      <c r="AC42" s="1388">
        <f>SUM(T42,Y42)</f>
        <v>0</v>
      </c>
    </row>
    <row r="43" spans="1:29" ht="30" customHeight="1" thickTop="1" thickBot="1" x14ac:dyDescent="0.2">
      <c r="A43" s="485"/>
      <c r="B43" s="581"/>
      <c r="C43" s="582"/>
      <c r="D43" s="583"/>
      <c r="E43" s="584" t="s">
        <v>30</v>
      </c>
      <c r="F43" s="412"/>
      <c r="G43" s="585"/>
      <c r="H43" s="586"/>
      <c r="I43" s="587"/>
      <c r="J43" s="587">
        <f>SUM(J17,J29,J41)</f>
        <v>0</v>
      </c>
      <c r="K43" s="588"/>
      <c r="L43" s="588">
        <f>SUM(L17,L29,L41)</f>
        <v>0</v>
      </c>
      <c r="M43" s="589"/>
      <c r="N43" s="590">
        <f>SUM(N17,N29,N41)</f>
        <v>0</v>
      </c>
      <c r="O43" s="591"/>
    </row>
    <row r="44" spans="1:29" ht="8.25" customHeight="1" thickBot="1" x14ac:dyDescent="0.2">
      <c r="B44" s="592"/>
      <c r="C44" s="593"/>
      <c r="D44" s="593"/>
      <c r="E44" s="593"/>
      <c r="F44" s="592"/>
      <c r="G44" s="594"/>
      <c r="H44" s="529"/>
      <c r="I44" s="529"/>
      <c r="J44" s="529"/>
      <c r="K44" s="529"/>
      <c r="L44" s="529"/>
      <c r="M44" s="529"/>
      <c r="N44" s="529"/>
      <c r="O44" s="593"/>
    </row>
    <row r="45" spans="1:29" ht="18.75" customHeight="1" x14ac:dyDescent="0.15">
      <c r="A45" s="485"/>
      <c r="B45" s="595"/>
      <c r="C45" s="596" t="s">
        <v>1697</v>
      </c>
      <c r="D45" s="597"/>
      <c r="E45" s="598"/>
      <c r="F45" s="413"/>
      <c r="G45" s="599"/>
      <c r="H45" s="600"/>
      <c r="I45" s="601"/>
      <c r="J45" s="601"/>
      <c r="K45" s="601"/>
      <c r="L45" s="601"/>
      <c r="M45" s="601"/>
      <c r="N45" s="602"/>
      <c r="O45" s="603"/>
    </row>
    <row r="46" spans="1:29" ht="18.75" customHeight="1" x14ac:dyDescent="0.15">
      <c r="A46" s="485"/>
      <c r="B46" s="604"/>
      <c r="C46" s="3149" t="s">
        <v>33</v>
      </c>
      <c r="D46" s="3150"/>
      <c r="E46" s="3151"/>
      <c r="F46" s="414"/>
      <c r="G46" s="605" t="s">
        <v>20</v>
      </c>
      <c r="H46" s="606"/>
      <c r="I46" s="607"/>
      <c r="J46" s="608">
        <f t="shared" ref="J46:J53" si="2">SUM(J20,J32)</f>
        <v>0</v>
      </c>
      <c r="K46" s="607"/>
      <c r="L46" s="608">
        <f t="shared" ref="L46:L53" si="3">SUM(L20,L32)</f>
        <v>0</v>
      </c>
      <c r="M46" s="607"/>
      <c r="N46" s="609">
        <f t="shared" ref="N46:N53" si="4">SUM(N20,N32)</f>
        <v>0</v>
      </c>
      <c r="O46" s="610"/>
    </row>
    <row r="47" spans="1:29" ht="18.75" customHeight="1" x14ac:dyDescent="0.15">
      <c r="A47" s="485"/>
      <c r="B47" s="604"/>
      <c r="C47" s="3149" t="s">
        <v>32</v>
      </c>
      <c r="D47" s="3150"/>
      <c r="E47" s="3151"/>
      <c r="F47" s="414"/>
      <c r="G47" s="605" t="s">
        <v>20</v>
      </c>
      <c r="H47" s="606"/>
      <c r="I47" s="607"/>
      <c r="J47" s="608">
        <f t="shared" si="2"/>
        <v>0</v>
      </c>
      <c r="K47" s="607"/>
      <c r="L47" s="608">
        <f t="shared" si="3"/>
        <v>0</v>
      </c>
      <c r="M47" s="607"/>
      <c r="N47" s="609">
        <f t="shared" si="4"/>
        <v>0</v>
      </c>
      <c r="O47" s="610"/>
    </row>
    <row r="48" spans="1:29" ht="18.75" customHeight="1" x14ac:dyDescent="0.15">
      <c r="A48" s="485"/>
      <c r="B48" s="604"/>
      <c r="C48" s="3149" t="s">
        <v>34</v>
      </c>
      <c r="D48" s="3150"/>
      <c r="E48" s="3151"/>
      <c r="F48" s="414"/>
      <c r="G48" s="605" t="s">
        <v>20</v>
      </c>
      <c r="H48" s="606"/>
      <c r="I48" s="607"/>
      <c r="J48" s="608">
        <f t="shared" si="2"/>
        <v>0</v>
      </c>
      <c r="K48" s="607"/>
      <c r="L48" s="608">
        <f t="shared" si="3"/>
        <v>0</v>
      </c>
      <c r="M48" s="607"/>
      <c r="N48" s="609">
        <f t="shared" si="4"/>
        <v>0</v>
      </c>
      <c r="O48" s="610"/>
    </row>
    <row r="49" spans="1:15" ht="18.75" customHeight="1" x14ac:dyDescent="0.15">
      <c r="A49" s="485"/>
      <c r="B49" s="604"/>
      <c r="C49" s="3149" t="s">
        <v>35</v>
      </c>
      <c r="D49" s="3150"/>
      <c r="E49" s="3151"/>
      <c r="F49" s="414"/>
      <c r="G49" s="605" t="s">
        <v>20</v>
      </c>
      <c r="H49" s="606"/>
      <c r="I49" s="607"/>
      <c r="J49" s="608">
        <f t="shared" si="2"/>
        <v>0</v>
      </c>
      <c r="K49" s="607"/>
      <c r="L49" s="608">
        <f t="shared" si="3"/>
        <v>0</v>
      </c>
      <c r="M49" s="607"/>
      <c r="N49" s="609">
        <f t="shared" si="4"/>
        <v>0</v>
      </c>
      <c r="O49" s="610"/>
    </row>
    <row r="50" spans="1:15" ht="18.75" customHeight="1" x14ac:dyDescent="0.15">
      <c r="A50" s="485"/>
      <c r="B50" s="604"/>
      <c r="C50" s="3149" t="s">
        <v>36</v>
      </c>
      <c r="D50" s="3150"/>
      <c r="E50" s="3151"/>
      <c r="F50" s="414"/>
      <c r="G50" s="605" t="s">
        <v>20</v>
      </c>
      <c r="H50" s="606"/>
      <c r="I50" s="607"/>
      <c r="J50" s="608">
        <f t="shared" si="2"/>
        <v>0</v>
      </c>
      <c r="K50" s="607"/>
      <c r="L50" s="608">
        <f t="shared" si="3"/>
        <v>0</v>
      </c>
      <c r="M50" s="607"/>
      <c r="N50" s="609">
        <f t="shared" si="4"/>
        <v>0</v>
      </c>
      <c r="O50" s="610"/>
    </row>
    <row r="51" spans="1:15" ht="18.75" customHeight="1" x14ac:dyDescent="0.15">
      <c r="A51" s="485"/>
      <c r="B51" s="604"/>
      <c r="C51" s="3149" t="s">
        <v>37</v>
      </c>
      <c r="D51" s="3150"/>
      <c r="E51" s="3151"/>
      <c r="F51" s="414"/>
      <c r="G51" s="605" t="s">
        <v>20</v>
      </c>
      <c r="H51" s="606"/>
      <c r="I51" s="607"/>
      <c r="J51" s="608">
        <f t="shared" si="2"/>
        <v>0</v>
      </c>
      <c r="K51" s="607"/>
      <c r="L51" s="608">
        <f t="shared" si="3"/>
        <v>0</v>
      </c>
      <c r="M51" s="607"/>
      <c r="N51" s="609">
        <f t="shared" si="4"/>
        <v>0</v>
      </c>
      <c r="O51" s="610"/>
    </row>
    <row r="52" spans="1:15" ht="18.75" customHeight="1" x14ac:dyDescent="0.15">
      <c r="A52" s="485"/>
      <c r="B52" s="604"/>
      <c r="C52" s="3149" t="s">
        <v>38</v>
      </c>
      <c r="D52" s="3150"/>
      <c r="E52" s="3151"/>
      <c r="F52" s="414"/>
      <c r="G52" s="605" t="s">
        <v>20</v>
      </c>
      <c r="H52" s="606"/>
      <c r="I52" s="607"/>
      <c r="J52" s="608">
        <f t="shared" si="2"/>
        <v>0</v>
      </c>
      <c r="K52" s="607"/>
      <c r="L52" s="608">
        <f t="shared" si="3"/>
        <v>0</v>
      </c>
      <c r="M52" s="607"/>
      <c r="N52" s="609">
        <f t="shared" si="4"/>
        <v>0</v>
      </c>
      <c r="O52" s="610"/>
    </row>
    <row r="53" spans="1:15" ht="18.75" customHeight="1" x14ac:dyDescent="0.15">
      <c r="A53" s="485"/>
      <c r="B53" s="604"/>
      <c r="C53" s="3149" t="s">
        <v>39</v>
      </c>
      <c r="D53" s="3150"/>
      <c r="E53" s="3151"/>
      <c r="F53" s="414"/>
      <c r="G53" s="605" t="s">
        <v>20</v>
      </c>
      <c r="H53" s="606"/>
      <c r="I53" s="607"/>
      <c r="J53" s="608">
        <f t="shared" si="2"/>
        <v>0</v>
      </c>
      <c r="K53" s="607"/>
      <c r="L53" s="608">
        <f t="shared" si="3"/>
        <v>0</v>
      </c>
      <c r="M53" s="607"/>
      <c r="N53" s="609">
        <f t="shared" si="4"/>
        <v>0</v>
      </c>
      <c r="O53" s="610"/>
    </row>
    <row r="54" spans="1:15" ht="18.75" customHeight="1" thickBot="1" x14ac:dyDescent="0.2">
      <c r="A54" s="485"/>
      <c r="B54" s="611"/>
      <c r="C54" s="1366"/>
      <c r="D54" s="612"/>
      <c r="E54" s="613"/>
      <c r="F54" s="415"/>
      <c r="G54" s="614"/>
      <c r="H54" s="615"/>
      <c r="I54" s="608"/>
      <c r="J54" s="616"/>
      <c r="K54" s="616"/>
      <c r="L54" s="616"/>
      <c r="M54" s="616"/>
      <c r="N54" s="617"/>
      <c r="O54" s="610"/>
    </row>
    <row r="55" spans="1:15" ht="30" customHeight="1" thickTop="1" thickBot="1" x14ac:dyDescent="0.2">
      <c r="A55" s="485"/>
      <c r="B55" s="618"/>
      <c r="C55" s="619"/>
      <c r="D55" s="620" t="s">
        <v>31</v>
      </c>
      <c r="E55" s="621" t="s">
        <v>12</v>
      </c>
      <c r="F55" s="416"/>
      <c r="G55" s="622"/>
      <c r="H55" s="623"/>
      <c r="I55" s="624"/>
      <c r="J55" s="624">
        <f>SUM(J46:J54)</f>
        <v>0</v>
      </c>
      <c r="K55" s="624"/>
      <c r="L55" s="624">
        <f>SUM(L46:L54)</f>
        <v>0</v>
      </c>
      <c r="M55" s="624"/>
      <c r="N55" s="625">
        <f>SUM(N46:N54)</f>
        <v>0</v>
      </c>
      <c r="O55" s="626"/>
    </row>
    <row r="56" spans="1:15" ht="24.75" customHeight="1" x14ac:dyDescent="0.15">
      <c r="A56" s="485"/>
      <c r="B56" s="3152" t="s">
        <v>341</v>
      </c>
      <c r="C56" s="3153"/>
      <c r="D56" s="3153"/>
      <c r="E56" s="3153"/>
      <c r="F56" s="3153"/>
      <c r="G56" s="3154"/>
      <c r="H56" s="627"/>
      <c r="I56" s="628"/>
      <c r="J56" s="628"/>
      <c r="K56" s="629"/>
      <c r="L56" s="629"/>
      <c r="M56" s="630"/>
      <c r="N56" s="631"/>
      <c r="O56" s="632"/>
    </row>
    <row r="57" spans="1:15" ht="18.75" customHeight="1" x14ac:dyDescent="0.15">
      <c r="A57" s="485"/>
      <c r="B57" s="668"/>
      <c r="C57" s="633" t="s">
        <v>342</v>
      </c>
      <c r="D57" s="666"/>
      <c r="E57" s="566"/>
      <c r="F57" s="417"/>
      <c r="G57" s="567"/>
      <c r="H57" s="568"/>
      <c r="I57" s="540"/>
      <c r="J57" s="540"/>
      <c r="K57" s="542"/>
      <c r="L57" s="542"/>
      <c r="M57" s="571"/>
      <c r="N57" s="544"/>
      <c r="O57" s="545"/>
    </row>
    <row r="58" spans="1:15" ht="18.75" customHeight="1" x14ac:dyDescent="0.15">
      <c r="A58" s="485"/>
      <c r="B58" s="536" t="s">
        <v>592</v>
      </c>
      <c r="C58" s="663"/>
      <c r="D58" s="664"/>
      <c r="E58" s="665"/>
      <c r="F58" s="410"/>
      <c r="G58" s="537"/>
      <c r="H58" s="538"/>
      <c r="I58" s="539"/>
      <c r="J58" s="540">
        <f>ROUNDDOWN(H58*I58,0)</f>
        <v>0</v>
      </c>
      <c r="K58" s="541"/>
      <c r="L58" s="542">
        <f>ROUNDDOWN(H58*K58,0)</f>
        <v>0</v>
      </c>
      <c r="M58" s="571" t="str">
        <f>IF(I58-K58=0,"",I58-K58)</f>
        <v/>
      </c>
      <c r="N58" s="544">
        <f>J58-L58</f>
        <v>0</v>
      </c>
      <c r="O58" s="545"/>
    </row>
    <row r="59" spans="1:15" ht="18.75" customHeight="1" x14ac:dyDescent="0.15">
      <c r="A59" s="485"/>
      <c r="B59" s="536"/>
      <c r="C59" s="663"/>
      <c r="D59" s="664"/>
      <c r="E59" s="665"/>
      <c r="F59" s="410"/>
      <c r="G59" s="537"/>
      <c r="H59" s="538"/>
      <c r="I59" s="539"/>
      <c r="J59" s="540">
        <f t="shared" ref="J59:J61" si="5">ROUNDDOWN(H59*I59,0)</f>
        <v>0</v>
      </c>
      <c r="K59" s="541"/>
      <c r="L59" s="542">
        <f t="shared" ref="L59:L61" si="6">ROUNDDOWN(H59*K59,0)</f>
        <v>0</v>
      </c>
      <c r="M59" s="571" t="str">
        <f t="shared" ref="M59:M61" si="7">IF(I59-K59=0,"",I59-K59)</f>
        <v/>
      </c>
      <c r="N59" s="544">
        <f t="shared" ref="N59" si="8">J59-L59</f>
        <v>0</v>
      </c>
      <c r="O59" s="545"/>
    </row>
    <row r="60" spans="1:15" ht="18.75" customHeight="1" x14ac:dyDescent="0.15">
      <c r="A60" s="485"/>
      <c r="B60" s="536"/>
      <c r="C60" s="663"/>
      <c r="D60" s="664"/>
      <c r="E60" s="665"/>
      <c r="F60" s="410"/>
      <c r="G60" s="537"/>
      <c r="H60" s="538"/>
      <c r="I60" s="539"/>
      <c r="J60" s="540">
        <f t="shared" si="5"/>
        <v>0</v>
      </c>
      <c r="K60" s="541"/>
      <c r="L60" s="542">
        <f t="shared" si="6"/>
        <v>0</v>
      </c>
      <c r="M60" s="571" t="str">
        <f t="shared" si="7"/>
        <v/>
      </c>
      <c r="N60" s="544">
        <f>J60-L60</f>
        <v>0</v>
      </c>
      <c r="O60" s="545"/>
    </row>
    <row r="61" spans="1:15" ht="18.75" customHeight="1" x14ac:dyDescent="0.15">
      <c r="A61" s="485"/>
      <c r="B61" s="536"/>
      <c r="C61" s="663"/>
      <c r="D61" s="664"/>
      <c r="E61" s="665"/>
      <c r="F61" s="410"/>
      <c r="G61" s="537"/>
      <c r="H61" s="538"/>
      <c r="I61" s="539"/>
      <c r="J61" s="540">
        <f t="shared" si="5"/>
        <v>0</v>
      </c>
      <c r="K61" s="541"/>
      <c r="L61" s="542">
        <f t="shared" si="6"/>
        <v>0</v>
      </c>
      <c r="M61" s="571" t="str">
        <f t="shared" si="7"/>
        <v/>
      </c>
      <c r="N61" s="544">
        <f>J61-L61</f>
        <v>0</v>
      </c>
      <c r="O61" s="545"/>
    </row>
    <row r="62" spans="1:15" ht="18.75" customHeight="1" thickBot="1" x14ac:dyDescent="0.2">
      <c r="A62" s="485"/>
      <c r="B62" s="669"/>
      <c r="C62" s="634"/>
      <c r="D62" s="635" t="s">
        <v>824</v>
      </c>
      <c r="E62" s="636" t="s">
        <v>825</v>
      </c>
      <c r="F62" s="418"/>
      <c r="G62" s="637"/>
      <c r="H62" s="638"/>
      <c r="I62" s="639"/>
      <c r="J62" s="640">
        <f>SUM(J58:J61)</f>
        <v>0</v>
      </c>
      <c r="K62" s="641"/>
      <c r="L62" s="642">
        <f>SUM(L58:L61)</f>
        <v>0</v>
      </c>
      <c r="M62" s="643"/>
      <c r="N62" s="644">
        <f>SUM(N58:N61)</f>
        <v>0</v>
      </c>
      <c r="O62" s="501"/>
    </row>
    <row r="63" spans="1:15" ht="18.75" customHeight="1" x14ac:dyDescent="0.15">
      <c r="A63" s="485"/>
      <c r="B63" s="645"/>
      <c r="C63" s="646"/>
      <c r="D63" s="647"/>
      <c r="E63" s="648"/>
      <c r="F63" s="419"/>
      <c r="G63" s="649"/>
      <c r="H63" s="650"/>
      <c r="I63" s="551"/>
      <c r="J63" s="551"/>
      <c r="K63" s="553"/>
      <c r="L63" s="553"/>
      <c r="M63" s="651"/>
      <c r="N63" s="555"/>
      <c r="O63" s="556"/>
    </row>
    <row r="64" spans="1:15" ht="18.75" customHeight="1" x14ac:dyDescent="0.15">
      <c r="A64" s="485"/>
      <c r="B64" s="668"/>
      <c r="C64" s="633" t="s">
        <v>826</v>
      </c>
      <c r="D64" s="575"/>
      <c r="E64" s="3155"/>
      <c r="F64" s="3155"/>
      <c r="G64" s="3156"/>
      <c r="H64" s="568"/>
      <c r="I64" s="540"/>
      <c r="J64" s="540"/>
      <c r="K64" s="542"/>
      <c r="L64" s="542"/>
      <c r="M64" s="571"/>
      <c r="N64" s="544"/>
      <c r="O64" s="545"/>
    </row>
    <row r="65" spans="1:15" ht="18.75" customHeight="1" x14ac:dyDescent="0.15">
      <c r="A65" s="485"/>
      <c r="B65" s="536"/>
      <c r="C65" s="3140" t="s">
        <v>827</v>
      </c>
      <c r="D65" s="3141"/>
      <c r="E65" s="3142"/>
      <c r="F65" s="410"/>
      <c r="G65" s="537"/>
      <c r="H65" s="538"/>
      <c r="I65" s="540"/>
      <c r="J65" s="540"/>
      <c r="K65" s="541"/>
      <c r="L65" s="542"/>
      <c r="M65" s="571"/>
      <c r="N65" s="544"/>
      <c r="O65" s="545"/>
    </row>
    <row r="66" spans="1:15" ht="18.75" customHeight="1" x14ac:dyDescent="0.15">
      <c r="A66" s="485"/>
      <c r="B66" s="536"/>
      <c r="C66" s="3143" t="s">
        <v>858</v>
      </c>
      <c r="D66" s="3144"/>
      <c r="E66" s="3145"/>
      <c r="F66" s="410"/>
      <c r="G66" s="537"/>
      <c r="H66" s="538"/>
      <c r="I66" s="539"/>
      <c r="J66" s="540"/>
      <c r="K66" s="541"/>
      <c r="L66" s="542"/>
      <c r="M66" s="571" t="str">
        <f t="shared" ref="M66:M110" si="9">IF(I66-K66=0,"",I66-K66)</f>
        <v/>
      </c>
      <c r="N66" s="544"/>
      <c r="O66" s="545"/>
    </row>
    <row r="67" spans="1:15" ht="18.75" customHeight="1" x14ac:dyDescent="0.15">
      <c r="A67" s="485"/>
      <c r="B67" s="536" t="s">
        <v>839</v>
      </c>
      <c r="C67" s="667"/>
      <c r="D67" s="652"/>
      <c r="E67" s="653"/>
      <c r="F67" s="410"/>
      <c r="G67" s="537"/>
      <c r="H67" s="538"/>
      <c r="I67" s="539"/>
      <c r="J67" s="540">
        <f t="shared" ref="J67:J86" si="10">ROUNDDOWN(H67*I67,0)</f>
        <v>0</v>
      </c>
      <c r="K67" s="541"/>
      <c r="L67" s="542">
        <f t="shared" ref="L67:L86" si="11">ROUNDDOWN(H67*K67,0)</f>
        <v>0</v>
      </c>
      <c r="M67" s="571" t="str">
        <f t="shared" si="9"/>
        <v/>
      </c>
      <c r="N67" s="544">
        <f>J67-L67</f>
        <v>0</v>
      </c>
      <c r="O67" s="545"/>
    </row>
    <row r="68" spans="1:15" ht="18.75" customHeight="1" x14ac:dyDescent="0.15">
      <c r="A68" s="485"/>
      <c r="B68" s="536"/>
      <c r="C68" s="667"/>
      <c r="D68" s="652"/>
      <c r="E68" s="653"/>
      <c r="F68" s="410"/>
      <c r="G68" s="537"/>
      <c r="H68" s="538"/>
      <c r="I68" s="539"/>
      <c r="J68" s="540">
        <f t="shared" si="10"/>
        <v>0</v>
      </c>
      <c r="K68" s="541"/>
      <c r="L68" s="542">
        <f t="shared" si="11"/>
        <v>0</v>
      </c>
      <c r="M68" s="571" t="str">
        <f t="shared" si="9"/>
        <v/>
      </c>
      <c r="N68" s="544">
        <f t="shared" ref="N68:N116" si="12">J68-L68</f>
        <v>0</v>
      </c>
      <c r="O68" s="545"/>
    </row>
    <row r="69" spans="1:15" ht="18.75" customHeight="1" x14ac:dyDescent="0.15">
      <c r="A69" s="485"/>
      <c r="B69" s="536"/>
      <c r="C69" s="667"/>
      <c r="D69" s="652"/>
      <c r="E69" s="653"/>
      <c r="F69" s="410"/>
      <c r="G69" s="537"/>
      <c r="H69" s="538"/>
      <c r="I69" s="539"/>
      <c r="J69" s="540">
        <f t="shared" si="10"/>
        <v>0</v>
      </c>
      <c r="K69" s="541"/>
      <c r="L69" s="542">
        <f t="shared" si="11"/>
        <v>0</v>
      </c>
      <c r="M69" s="571" t="str">
        <f t="shared" si="9"/>
        <v/>
      </c>
      <c r="N69" s="544">
        <f t="shared" si="12"/>
        <v>0</v>
      </c>
      <c r="O69" s="545"/>
    </row>
    <row r="70" spans="1:15" ht="18.75" customHeight="1" x14ac:dyDescent="0.15">
      <c r="A70" s="485"/>
      <c r="B70" s="536"/>
      <c r="C70" s="667"/>
      <c r="D70" s="652"/>
      <c r="E70" s="653"/>
      <c r="F70" s="410"/>
      <c r="G70" s="537"/>
      <c r="H70" s="538"/>
      <c r="I70" s="539"/>
      <c r="J70" s="540">
        <f t="shared" si="10"/>
        <v>0</v>
      </c>
      <c r="K70" s="541"/>
      <c r="L70" s="542">
        <f t="shared" si="11"/>
        <v>0</v>
      </c>
      <c r="M70" s="571" t="str">
        <f t="shared" si="9"/>
        <v/>
      </c>
      <c r="N70" s="544">
        <f t="shared" si="12"/>
        <v>0</v>
      </c>
      <c r="O70" s="545"/>
    </row>
    <row r="71" spans="1:15" ht="18.75" customHeight="1" x14ac:dyDescent="0.15">
      <c r="A71" s="485"/>
      <c r="B71" s="536"/>
      <c r="C71" s="667"/>
      <c r="D71" s="652"/>
      <c r="E71" s="653"/>
      <c r="F71" s="410"/>
      <c r="G71" s="537"/>
      <c r="H71" s="538"/>
      <c r="I71" s="539"/>
      <c r="J71" s="540">
        <f t="shared" si="10"/>
        <v>0</v>
      </c>
      <c r="K71" s="541"/>
      <c r="L71" s="542">
        <f t="shared" si="11"/>
        <v>0</v>
      </c>
      <c r="M71" s="571" t="str">
        <f t="shared" si="9"/>
        <v/>
      </c>
      <c r="N71" s="544">
        <f t="shared" si="12"/>
        <v>0</v>
      </c>
      <c r="O71" s="545"/>
    </row>
    <row r="72" spans="1:15" ht="18.75" customHeight="1" x14ac:dyDescent="0.15">
      <c r="A72" s="485"/>
      <c r="B72" s="536"/>
      <c r="C72" s="667"/>
      <c r="D72" s="652"/>
      <c r="E72" s="653"/>
      <c r="F72" s="410"/>
      <c r="G72" s="537"/>
      <c r="H72" s="538"/>
      <c r="I72" s="539"/>
      <c r="J72" s="540">
        <f t="shared" si="10"/>
        <v>0</v>
      </c>
      <c r="K72" s="541"/>
      <c r="L72" s="542">
        <f t="shared" si="11"/>
        <v>0</v>
      </c>
      <c r="M72" s="571" t="str">
        <f t="shared" si="9"/>
        <v/>
      </c>
      <c r="N72" s="544">
        <f t="shared" si="12"/>
        <v>0</v>
      </c>
      <c r="O72" s="545"/>
    </row>
    <row r="73" spans="1:15" ht="18.75" customHeight="1" x14ac:dyDescent="0.15">
      <c r="A73" s="485"/>
      <c r="B73" s="536"/>
      <c r="C73" s="667"/>
      <c r="D73" s="652"/>
      <c r="E73" s="653"/>
      <c r="F73" s="410"/>
      <c r="G73" s="537"/>
      <c r="H73" s="538"/>
      <c r="I73" s="539"/>
      <c r="J73" s="540">
        <f t="shared" si="10"/>
        <v>0</v>
      </c>
      <c r="K73" s="541"/>
      <c r="L73" s="542">
        <f t="shared" si="11"/>
        <v>0</v>
      </c>
      <c r="M73" s="571" t="str">
        <f t="shared" si="9"/>
        <v/>
      </c>
      <c r="N73" s="544">
        <f t="shared" si="12"/>
        <v>0</v>
      </c>
      <c r="O73" s="545"/>
    </row>
    <row r="74" spans="1:15" ht="18.75" customHeight="1" x14ac:dyDescent="0.15">
      <c r="A74" s="485"/>
      <c r="B74" s="536"/>
      <c r="C74" s="667"/>
      <c r="D74" s="652"/>
      <c r="E74" s="653"/>
      <c r="F74" s="410"/>
      <c r="G74" s="537"/>
      <c r="H74" s="538"/>
      <c r="I74" s="539"/>
      <c r="J74" s="540">
        <f t="shared" si="10"/>
        <v>0</v>
      </c>
      <c r="K74" s="541"/>
      <c r="L74" s="542">
        <f t="shared" si="11"/>
        <v>0</v>
      </c>
      <c r="M74" s="571" t="str">
        <f t="shared" si="9"/>
        <v/>
      </c>
      <c r="N74" s="544">
        <f t="shared" si="12"/>
        <v>0</v>
      </c>
      <c r="O74" s="545"/>
    </row>
    <row r="75" spans="1:15" ht="18.75" customHeight="1" x14ac:dyDescent="0.15">
      <c r="A75" s="485"/>
      <c r="B75" s="536"/>
      <c r="C75" s="667"/>
      <c r="D75" s="652"/>
      <c r="E75" s="653"/>
      <c r="F75" s="410"/>
      <c r="G75" s="537"/>
      <c r="H75" s="538"/>
      <c r="I75" s="539"/>
      <c r="J75" s="540">
        <f t="shared" si="10"/>
        <v>0</v>
      </c>
      <c r="K75" s="541"/>
      <c r="L75" s="542">
        <f t="shared" si="11"/>
        <v>0</v>
      </c>
      <c r="M75" s="571" t="str">
        <f t="shared" si="9"/>
        <v/>
      </c>
      <c r="N75" s="544">
        <f t="shared" si="12"/>
        <v>0</v>
      </c>
      <c r="O75" s="545"/>
    </row>
    <row r="76" spans="1:15" ht="18.75" customHeight="1" x14ac:dyDescent="0.15">
      <c r="A76" s="485"/>
      <c r="B76" s="536"/>
      <c r="C76" s="667"/>
      <c r="D76" s="652"/>
      <c r="E76" s="653"/>
      <c r="F76" s="410"/>
      <c r="G76" s="537"/>
      <c r="H76" s="538"/>
      <c r="I76" s="539"/>
      <c r="J76" s="540">
        <f t="shared" si="10"/>
        <v>0</v>
      </c>
      <c r="K76" s="541"/>
      <c r="L76" s="542">
        <f t="shared" si="11"/>
        <v>0</v>
      </c>
      <c r="M76" s="571" t="str">
        <f t="shared" si="9"/>
        <v/>
      </c>
      <c r="N76" s="544">
        <f t="shared" si="12"/>
        <v>0</v>
      </c>
      <c r="O76" s="545"/>
    </row>
    <row r="77" spans="1:15" ht="18.75" customHeight="1" x14ac:dyDescent="0.15">
      <c r="A77" s="485"/>
      <c r="B77" s="536"/>
      <c r="C77" s="667"/>
      <c r="D77" s="652"/>
      <c r="E77" s="653"/>
      <c r="F77" s="410"/>
      <c r="G77" s="537"/>
      <c r="H77" s="538"/>
      <c r="I77" s="539"/>
      <c r="J77" s="540">
        <f t="shared" si="10"/>
        <v>0</v>
      </c>
      <c r="K77" s="541"/>
      <c r="L77" s="542">
        <f t="shared" si="11"/>
        <v>0</v>
      </c>
      <c r="M77" s="571" t="str">
        <f t="shared" si="9"/>
        <v/>
      </c>
      <c r="N77" s="544">
        <f>J77-L77</f>
        <v>0</v>
      </c>
      <c r="O77" s="545"/>
    </row>
    <row r="78" spans="1:15" ht="18.75" customHeight="1" x14ac:dyDescent="0.15">
      <c r="A78" s="485"/>
      <c r="B78" s="536"/>
      <c r="C78" s="667"/>
      <c r="D78" s="652"/>
      <c r="E78" s="653"/>
      <c r="F78" s="410"/>
      <c r="G78" s="537"/>
      <c r="H78" s="538"/>
      <c r="I78" s="539"/>
      <c r="J78" s="540">
        <f t="shared" si="10"/>
        <v>0</v>
      </c>
      <c r="K78" s="541"/>
      <c r="L78" s="542">
        <f t="shared" si="11"/>
        <v>0</v>
      </c>
      <c r="M78" s="571" t="str">
        <f t="shared" si="9"/>
        <v/>
      </c>
      <c r="N78" s="544">
        <f t="shared" ref="N78" si="13">J78-L78</f>
        <v>0</v>
      </c>
      <c r="O78" s="545"/>
    </row>
    <row r="79" spans="1:15" ht="18.75" customHeight="1" x14ac:dyDescent="0.15">
      <c r="A79" s="485"/>
      <c r="B79" s="536"/>
      <c r="C79" s="667"/>
      <c r="D79" s="652"/>
      <c r="E79" s="653"/>
      <c r="F79" s="410"/>
      <c r="G79" s="537"/>
      <c r="H79" s="538"/>
      <c r="I79" s="539"/>
      <c r="J79" s="540">
        <f t="shared" si="10"/>
        <v>0</v>
      </c>
      <c r="K79" s="541"/>
      <c r="L79" s="542">
        <f t="shared" si="11"/>
        <v>0</v>
      </c>
      <c r="M79" s="571" t="str">
        <f t="shared" si="9"/>
        <v/>
      </c>
      <c r="N79" s="544">
        <f t="shared" si="12"/>
        <v>0</v>
      </c>
      <c r="O79" s="545"/>
    </row>
    <row r="80" spans="1:15" ht="18.75" customHeight="1" x14ac:dyDescent="0.15">
      <c r="A80" s="485"/>
      <c r="B80" s="536"/>
      <c r="C80" s="667"/>
      <c r="D80" s="652"/>
      <c r="E80" s="653"/>
      <c r="F80" s="410"/>
      <c r="G80" s="537"/>
      <c r="H80" s="538"/>
      <c r="I80" s="539"/>
      <c r="J80" s="540">
        <f t="shared" si="10"/>
        <v>0</v>
      </c>
      <c r="K80" s="541"/>
      <c r="L80" s="542">
        <f t="shared" si="11"/>
        <v>0</v>
      </c>
      <c r="M80" s="571" t="str">
        <f t="shared" si="9"/>
        <v/>
      </c>
      <c r="N80" s="544">
        <f t="shared" si="12"/>
        <v>0</v>
      </c>
      <c r="O80" s="545"/>
    </row>
    <row r="81" spans="1:15" ht="18.75" customHeight="1" x14ac:dyDescent="0.15">
      <c r="A81" s="485"/>
      <c r="B81" s="536"/>
      <c r="C81" s="667"/>
      <c r="D81" s="652"/>
      <c r="E81" s="653"/>
      <c r="F81" s="410"/>
      <c r="G81" s="537"/>
      <c r="H81" s="538"/>
      <c r="I81" s="539"/>
      <c r="J81" s="540">
        <f t="shared" si="10"/>
        <v>0</v>
      </c>
      <c r="K81" s="541"/>
      <c r="L81" s="542">
        <f t="shared" si="11"/>
        <v>0</v>
      </c>
      <c r="M81" s="571" t="str">
        <f t="shared" si="9"/>
        <v/>
      </c>
      <c r="N81" s="544">
        <f t="shared" si="12"/>
        <v>0</v>
      </c>
      <c r="O81" s="545"/>
    </row>
    <row r="82" spans="1:15" ht="18.75" customHeight="1" x14ac:dyDescent="0.15">
      <c r="A82" s="485"/>
      <c r="B82" s="536"/>
      <c r="C82" s="667"/>
      <c r="D82" s="652"/>
      <c r="E82" s="653"/>
      <c r="F82" s="410"/>
      <c r="G82" s="537"/>
      <c r="H82" s="538"/>
      <c r="I82" s="539"/>
      <c r="J82" s="540">
        <f t="shared" si="10"/>
        <v>0</v>
      </c>
      <c r="K82" s="541"/>
      <c r="L82" s="542">
        <f t="shared" si="11"/>
        <v>0</v>
      </c>
      <c r="M82" s="571" t="str">
        <f t="shared" si="9"/>
        <v/>
      </c>
      <c r="N82" s="544">
        <f>J82-L82</f>
        <v>0</v>
      </c>
      <c r="O82" s="545"/>
    </row>
    <row r="83" spans="1:15" ht="18.75" customHeight="1" x14ac:dyDescent="0.15">
      <c r="A83" s="485"/>
      <c r="B83" s="536"/>
      <c r="C83" s="667"/>
      <c r="D83" s="652"/>
      <c r="E83" s="653"/>
      <c r="F83" s="410"/>
      <c r="G83" s="537"/>
      <c r="H83" s="538"/>
      <c r="I83" s="539"/>
      <c r="J83" s="540">
        <f t="shared" si="10"/>
        <v>0</v>
      </c>
      <c r="K83" s="541"/>
      <c r="L83" s="542">
        <f t="shared" si="11"/>
        <v>0</v>
      </c>
      <c r="M83" s="571" t="str">
        <f t="shared" si="9"/>
        <v/>
      </c>
      <c r="N83" s="544">
        <f t="shared" si="12"/>
        <v>0</v>
      </c>
      <c r="O83" s="545"/>
    </row>
    <row r="84" spans="1:15" ht="18.75" customHeight="1" x14ac:dyDescent="0.15">
      <c r="A84" s="485"/>
      <c r="B84" s="536"/>
      <c r="C84" s="667"/>
      <c r="D84" s="652"/>
      <c r="E84" s="653"/>
      <c r="F84" s="410"/>
      <c r="G84" s="537"/>
      <c r="H84" s="538"/>
      <c r="I84" s="539"/>
      <c r="J84" s="540">
        <f t="shared" si="10"/>
        <v>0</v>
      </c>
      <c r="K84" s="541"/>
      <c r="L84" s="542">
        <f t="shared" si="11"/>
        <v>0</v>
      </c>
      <c r="M84" s="571" t="str">
        <f t="shared" si="9"/>
        <v/>
      </c>
      <c r="N84" s="544">
        <f t="shared" si="12"/>
        <v>0</v>
      </c>
      <c r="O84" s="545"/>
    </row>
    <row r="85" spans="1:15" ht="18.75" customHeight="1" x14ac:dyDescent="0.15">
      <c r="A85" s="485"/>
      <c r="B85" s="536"/>
      <c r="C85" s="667"/>
      <c r="D85" s="652"/>
      <c r="E85" s="653"/>
      <c r="F85" s="410"/>
      <c r="G85" s="537"/>
      <c r="H85" s="538"/>
      <c r="I85" s="539"/>
      <c r="J85" s="540">
        <f t="shared" si="10"/>
        <v>0</v>
      </c>
      <c r="K85" s="541"/>
      <c r="L85" s="542">
        <f t="shared" si="11"/>
        <v>0</v>
      </c>
      <c r="M85" s="571" t="str">
        <f t="shared" si="9"/>
        <v/>
      </c>
      <c r="N85" s="544">
        <f t="shared" si="12"/>
        <v>0</v>
      </c>
      <c r="O85" s="545"/>
    </row>
    <row r="86" spans="1:15" ht="18.75" customHeight="1" thickBot="1" x14ac:dyDescent="0.2">
      <c r="A86" s="485"/>
      <c r="B86" s="655"/>
      <c r="C86" s="443"/>
      <c r="D86" s="444"/>
      <c r="E86" s="445"/>
      <c r="F86" s="446"/>
      <c r="G86" s="447"/>
      <c r="H86" s="448"/>
      <c r="I86" s="449"/>
      <c r="J86" s="639">
        <f t="shared" si="10"/>
        <v>0</v>
      </c>
      <c r="K86" s="450"/>
      <c r="L86" s="641">
        <f t="shared" si="11"/>
        <v>0</v>
      </c>
      <c r="M86" s="643" t="str">
        <f t="shared" si="9"/>
        <v/>
      </c>
      <c r="N86" s="451">
        <f t="shared" si="12"/>
        <v>0</v>
      </c>
      <c r="O86" s="501"/>
    </row>
    <row r="87" spans="1:15" ht="18.75" customHeight="1" x14ac:dyDescent="0.15">
      <c r="A87" s="485"/>
      <c r="B87" s="546"/>
      <c r="C87" s="442" t="s">
        <v>860</v>
      </c>
      <c r="D87" s="425" t="s">
        <v>909</v>
      </c>
      <c r="E87" s="426" t="s">
        <v>828</v>
      </c>
      <c r="F87" s="427"/>
      <c r="G87" s="649"/>
      <c r="H87" s="650"/>
      <c r="I87" s="551"/>
      <c r="J87" s="428">
        <f>SUMIFS(J67:J86,B67:B86,"設備")</f>
        <v>0</v>
      </c>
      <c r="K87" s="553"/>
      <c r="L87" s="429">
        <f>SUMIFS(L67:L86,B67:B86,"設備")</f>
        <v>0</v>
      </c>
      <c r="M87" s="651"/>
      <c r="N87" s="430">
        <f>J87-L87</f>
        <v>0</v>
      </c>
      <c r="O87" s="556"/>
    </row>
    <row r="88" spans="1:15" ht="18.75" customHeight="1" x14ac:dyDescent="0.15">
      <c r="A88" s="485"/>
      <c r="B88" s="536"/>
      <c r="C88" s="437" t="s">
        <v>860</v>
      </c>
      <c r="D88" s="654" t="s">
        <v>911</v>
      </c>
      <c r="E88" s="576" t="s">
        <v>828</v>
      </c>
      <c r="F88" s="409"/>
      <c r="G88" s="567"/>
      <c r="H88" s="568"/>
      <c r="I88" s="540"/>
      <c r="J88" s="569">
        <f>SUMIFS(J67:J86,B67:B86,"工事")</f>
        <v>0</v>
      </c>
      <c r="K88" s="542"/>
      <c r="L88" s="570">
        <f>SUMIFS(L67:L86,B67:B86,"工事")</f>
        <v>0</v>
      </c>
      <c r="M88" s="571"/>
      <c r="N88" s="572">
        <f>J88-L88</f>
        <v>0</v>
      </c>
      <c r="O88" s="545"/>
    </row>
    <row r="89" spans="1:15" ht="18.75" customHeight="1" thickBot="1" x14ac:dyDescent="0.2">
      <c r="A89" s="485"/>
      <c r="B89" s="655"/>
      <c r="C89" s="634"/>
      <c r="D89" s="438" t="s">
        <v>860</v>
      </c>
      <c r="E89" s="656" t="s">
        <v>856</v>
      </c>
      <c r="F89" s="436"/>
      <c r="G89" s="637"/>
      <c r="H89" s="638"/>
      <c r="I89" s="639"/>
      <c r="J89" s="640">
        <f>J87+J88</f>
        <v>0</v>
      </c>
      <c r="K89" s="641"/>
      <c r="L89" s="642">
        <f>L87+L88</f>
        <v>0</v>
      </c>
      <c r="M89" s="643"/>
      <c r="N89" s="644">
        <f>J89-L89</f>
        <v>0</v>
      </c>
      <c r="O89" s="501"/>
    </row>
    <row r="90" spans="1:15" ht="18.75" customHeight="1" x14ac:dyDescent="0.15">
      <c r="A90" s="485"/>
      <c r="B90" s="536"/>
      <c r="C90" s="3146" t="s">
        <v>859</v>
      </c>
      <c r="D90" s="3147"/>
      <c r="E90" s="3148"/>
      <c r="F90" s="410"/>
      <c r="G90" s="537"/>
      <c r="H90" s="538"/>
      <c r="I90" s="539"/>
      <c r="J90" s="551"/>
      <c r="K90" s="657"/>
      <c r="L90" s="629"/>
      <c r="M90" s="651" t="str">
        <f t="shared" si="9"/>
        <v/>
      </c>
      <c r="N90" s="555"/>
      <c r="O90" s="545"/>
    </row>
    <row r="91" spans="1:15" ht="18.75" customHeight="1" x14ac:dyDescent="0.15">
      <c r="A91" s="485"/>
      <c r="B91" s="536"/>
      <c r="C91" s="667"/>
      <c r="D91" s="1253"/>
      <c r="E91" s="1259"/>
      <c r="F91" s="410"/>
      <c r="G91" s="537"/>
      <c r="H91" s="538"/>
      <c r="I91" s="539"/>
      <c r="J91" s="540">
        <f t="shared" ref="J91:J110" si="14">ROUNDDOWN(H91*I91,0)</f>
        <v>0</v>
      </c>
      <c r="K91" s="541"/>
      <c r="L91" s="542">
        <f t="shared" ref="L91:L110" si="15">ROUNDDOWN(H91*K91,0)</f>
        <v>0</v>
      </c>
      <c r="M91" s="571" t="str">
        <f t="shared" si="9"/>
        <v/>
      </c>
      <c r="N91" s="544">
        <f t="shared" ref="N91" si="16">J91-L91</f>
        <v>0</v>
      </c>
      <c r="O91" s="545"/>
    </row>
    <row r="92" spans="1:15" ht="18.75" customHeight="1" x14ac:dyDescent="0.15">
      <c r="A92" s="485"/>
      <c r="B92" s="536"/>
      <c r="C92" s="667"/>
      <c r="D92" s="652"/>
      <c r="E92" s="653"/>
      <c r="F92" s="410"/>
      <c r="G92" s="537"/>
      <c r="H92" s="538"/>
      <c r="I92" s="539"/>
      <c r="J92" s="540">
        <f t="shared" si="14"/>
        <v>0</v>
      </c>
      <c r="K92" s="541"/>
      <c r="L92" s="542">
        <f t="shared" si="15"/>
        <v>0</v>
      </c>
      <c r="M92" s="571" t="str">
        <f t="shared" si="9"/>
        <v/>
      </c>
      <c r="N92" s="544">
        <f>J92-L92</f>
        <v>0</v>
      </c>
      <c r="O92" s="545"/>
    </row>
    <row r="93" spans="1:15" ht="18.75" customHeight="1" x14ac:dyDescent="0.15">
      <c r="A93" s="485"/>
      <c r="B93" s="536"/>
      <c r="C93" s="667"/>
      <c r="D93" s="652"/>
      <c r="E93" s="653"/>
      <c r="F93" s="410"/>
      <c r="G93" s="537"/>
      <c r="H93" s="538"/>
      <c r="I93" s="539"/>
      <c r="J93" s="540">
        <f t="shared" si="14"/>
        <v>0</v>
      </c>
      <c r="K93" s="541"/>
      <c r="L93" s="542">
        <f t="shared" si="15"/>
        <v>0</v>
      </c>
      <c r="M93" s="571" t="str">
        <f t="shared" si="9"/>
        <v/>
      </c>
      <c r="N93" s="544">
        <f t="shared" si="12"/>
        <v>0</v>
      </c>
      <c r="O93" s="545"/>
    </row>
    <row r="94" spans="1:15" ht="18.75" customHeight="1" x14ac:dyDescent="0.15">
      <c r="A94" s="485"/>
      <c r="B94" s="536"/>
      <c r="C94" s="667"/>
      <c r="D94" s="652"/>
      <c r="E94" s="653"/>
      <c r="F94" s="410"/>
      <c r="G94" s="537"/>
      <c r="H94" s="538"/>
      <c r="I94" s="539"/>
      <c r="J94" s="540">
        <f t="shared" si="14"/>
        <v>0</v>
      </c>
      <c r="K94" s="541"/>
      <c r="L94" s="542">
        <f t="shared" si="15"/>
        <v>0</v>
      </c>
      <c r="M94" s="571" t="str">
        <f t="shared" si="9"/>
        <v/>
      </c>
      <c r="N94" s="544">
        <f t="shared" si="12"/>
        <v>0</v>
      </c>
      <c r="O94" s="545"/>
    </row>
    <row r="95" spans="1:15" ht="18.75" customHeight="1" x14ac:dyDescent="0.15">
      <c r="A95" s="485"/>
      <c r="B95" s="536"/>
      <c r="C95" s="667"/>
      <c r="D95" s="652"/>
      <c r="E95" s="653"/>
      <c r="F95" s="410"/>
      <c r="G95" s="537"/>
      <c r="H95" s="538"/>
      <c r="I95" s="539"/>
      <c r="J95" s="540">
        <f t="shared" si="14"/>
        <v>0</v>
      </c>
      <c r="K95" s="541"/>
      <c r="L95" s="542">
        <f t="shared" si="15"/>
        <v>0</v>
      </c>
      <c r="M95" s="571" t="str">
        <f t="shared" si="9"/>
        <v/>
      </c>
      <c r="N95" s="544">
        <f t="shared" si="12"/>
        <v>0</v>
      </c>
      <c r="O95" s="545"/>
    </row>
    <row r="96" spans="1:15" ht="18.75" customHeight="1" x14ac:dyDescent="0.15">
      <c r="A96" s="485"/>
      <c r="B96" s="536"/>
      <c r="C96" s="667"/>
      <c r="D96" s="652"/>
      <c r="E96" s="653"/>
      <c r="F96" s="410"/>
      <c r="G96" s="537"/>
      <c r="H96" s="538"/>
      <c r="I96" s="539"/>
      <c r="J96" s="540">
        <f t="shared" si="14"/>
        <v>0</v>
      </c>
      <c r="K96" s="541"/>
      <c r="L96" s="542">
        <f t="shared" si="15"/>
        <v>0</v>
      </c>
      <c r="M96" s="571" t="str">
        <f t="shared" si="9"/>
        <v/>
      </c>
      <c r="N96" s="544">
        <f t="shared" si="12"/>
        <v>0</v>
      </c>
      <c r="O96" s="545"/>
    </row>
    <row r="97" spans="1:15" ht="18.75" customHeight="1" x14ac:dyDescent="0.15">
      <c r="A97" s="485"/>
      <c r="B97" s="536"/>
      <c r="C97" s="667"/>
      <c r="D97" s="652"/>
      <c r="E97" s="653"/>
      <c r="F97" s="410"/>
      <c r="G97" s="537"/>
      <c r="H97" s="538"/>
      <c r="I97" s="539"/>
      <c r="J97" s="540">
        <f t="shared" si="14"/>
        <v>0</v>
      </c>
      <c r="K97" s="541"/>
      <c r="L97" s="542">
        <f t="shared" si="15"/>
        <v>0</v>
      </c>
      <c r="M97" s="571" t="str">
        <f t="shared" si="9"/>
        <v/>
      </c>
      <c r="N97" s="544">
        <f t="shared" si="12"/>
        <v>0</v>
      </c>
      <c r="O97" s="545"/>
    </row>
    <row r="98" spans="1:15" ht="18.75" customHeight="1" x14ac:dyDescent="0.15">
      <c r="A98" s="485"/>
      <c r="B98" s="536"/>
      <c r="C98" s="667"/>
      <c r="D98" s="652"/>
      <c r="E98" s="653"/>
      <c r="F98" s="410"/>
      <c r="G98" s="537"/>
      <c r="H98" s="538"/>
      <c r="I98" s="539"/>
      <c r="J98" s="540">
        <f t="shared" si="14"/>
        <v>0</v>
      </c>
      <c r="K98" s="541"/>
      <c r="L98" s="542">
        <f t="shared" si="15"/>
        <v>0</v>
      </c>
      <c r="M98" s="571" t="str">
        <f t="shared" si="9"/>
        <v/>
      </c>
      <c r="N98" s="544">
        <f t="shared" si="12"/>
        <v>0</v>
      </c>
      <c r="O98" s="545"/>
    </row>
    <row r="99" spans="1:15" ht="18.75" customHeight="1" x14ac:dyDescent="0.15">
      <c r="A99" s="485"/>
      <c r="B99" s="536"/>
      <c r="C99" s="667"/>
      <c r="D99" s="652"/>
      <c r="E99" s="653"/>
      <c r="F99" s="410"/>
      <c r="G99" s="537"/>
      <c r="H99" s="538"/>
      <c r="I99" s="539"/>
      <c r="J99" s="540">
        <f t="shared" si="14"/>
        <v>0</v>
      </c>
      <c r="K99" s="541"/>
      <c r="L99" s="542">
        <f t="shared" si="15"/>
        <v>0</v>
      </c>
      <c r="M99" s="571" t="str">
        <f t="shared" si="9"/>
        <v/>
      </c>
      <c r="N99" s="544">
        <f t="shared" si="12"/>
        <v>0</v>
      </c>
      <c r="O99" s="545"/>
    </row>
    <row r="100" spans="1:15" ht="18.75" customHeight="1" x14ac:dyDescent="0.15">
      <c r="A100" s="485"/>
      <c r="B100" s="536"/>
      <c r="C100" s="667"/>
      <c r="D100" s="652"/>
      <c r="E100" s="653"/>
      <c r="F100" s="410"/>
      <c r="G100" s="537"/>
      <c r="H100" s="538"/>
      <c r="I100" s="539"/>
      <c r="J100" s="540">
        <f t="shared" si="14"/>
        <v>0</v>
      </c>
      <c r="K100" s="541"/>
      <c r="L100" s="542">
        <f t="shared" si="15"/>
        <v>0</v>
      </c>
      <c r="M100" s="571" t="str">
        <f t="shared" si="9"/>
        <v/>
      </c>
      <c r="N100" s="544">
        <f t="shared" si="12"/>
        <v>0</v>
      </c>
      <c r="O100" s="545"/>
    </row>
    <row r="101" spans="1:15" ht="18.75" customHeight="1" x14ac:dyDescent="0.15">
      <c r="A101" s="485"/>
      <c r="B101" s="536"/>
      <c r="C101" s="667"/>
      <c r="D101" s="652"/>
      <c r="E101" s="653"/>
      <c r="F101" s="410"/>
      <c r="G101" s="537"/>
      <c r="H101" s="538"/>
      <c r="I101" s="539"/>
      <c r="J101" s="540">
        <f t="shared" si="14"/>
        <v>0</v>
      </c>
      <c r="K101" s="541"/>
      <c r="L101" s="542">
        <f t="shared" si="15"/>
        <v>0</v>
      </c>
      <c r="M101" s="571" t="str">
        <f t="shared" si="9"/>
        <v/>
      </c>
      <c r="N101" s="544">
        <f t="shared" si="12"/>
        <v>0</v>
      </c>
      <c r="O101" s="545"/>
    </row>
    <row r="102" spans="1:15" ht="18.75" customHeight="1" x14ac:dyDescent="0.15">
      <c r="A102" s="485"/>
      <c r="B102" s="536"/>
      <c r="C102" s="667"/>
      <c r="D102" s="652"/>
      <c r="E102" s="653"/>
      <c r="F102" s="410"/>
      <c r="G102" s="537"/>
      <c r="H102" s="538"/>
      <c r="I102" s="539"/>
      <c r="J102" s="540">
        <f t="shared" si="14"/>
        <v>0</v>
      </c>
      <c r="K102" s="541"/>
      <c r="L102" s="542">
        <f t="shared" si="15"/>
        <v>0</v>
      </c>
      <c r="M102" s="571" t="str">
        <f t="shared" si="9"/>
        <v/>
      </c>
      <c r="N102" s="544">
        <f t="shared" si="12"/>
        <v>0</v>
      </c>
      <c r="O102" s="545"/>
    </row>
    <row r="103" spans="1:15" ht="18.75" customHeight="1" x14ac:dyDescent="0.15">
      <c r="A103" s="485"/>
      <c r="B103" s="536"/>
      <c r="C103" s="667"/>
      <c r="D103" s="652"/>
      <c r="E103" s="653"/>
      <c r="F103" s="410"/>
      <c r="G103" s="537"/>
      <c r="H103" s="538"/>
      <c r="I103" s="539"/>
      <c r="J103" s="540">
        <f t="shared" si="14"/>
        <v>0</v>
      </c>
      <c r="K103" s="541"/>
      <c r="L103" s="542">
        <f t="shared" si="15"/>
        <v>0</v>
      </c>
      <c r="M103" s="571" t="str">
        <f t="shared" si="9"/>
        <v/>
      </c>
      <c r="N103" s="544">
        <f>J103-L103</f>
        <v>0</v>
      </c>
      <c r="O103" s="545"/>
    </row>
    <row r="104" spans="1:15" ht="18.75" customHeight="1" x14ac:dyDescent="0.15">
      <c r="A104" s="485"/>
      <c r="B104" s="536"/>
      <c r="C104" s="667"/>
      <c r="D104" s="652"/>
      <c r="E104" s="653"/>
      <c r="F104" s="410"/>
      <c r="G104" s="537"/>
      <c r="H104" s="538"/>
      <c r="I104" s="539"/>
      <c r="J104" s="540">
        <f t="shared" si="14"/>
        <v>0</v>
      </c>
      <c r="K104" s="541"/>
      <c r="L104" s="542">
        <f t="shared" si="15"/>
        <v>0</v>
      </c>
      <c r="M104" s="571" t="str">
        <f t="shared" si="9"/>
        <v/>
      </c>
      <c r="N104" s="544">
        <f t="shared" ref="N104" si="17">J104-L104</f>
        <v>0</v>
      </c>
      <c r="O104" s="545"/>
    </row>
    <row r="105" spans="1:15" ht="18.75" customHeight="1" x14ac:dyDescent="0.15">
      <c r="A105" s="485"/>
      <c r="B105" s="536"/>
      <c r="C105" s="667"/>
      <c r="D105" s="652"/>
      <c r="E105" s="653"/>
      <c r="F105" s="410"/>
      <c r="G105" s="537"/>
      <c r="H105" s="538"/>
      <c r="I105" s="539"/>
      <c r="J105" s="540">
        <f t="shared" si="14"/>
        <v>0</v>
      </c>
      <c r="K105" s="541"/>
      <c r="L105" s="542">
        <f t="shared" si="15"/>
        <v>0</v>
      </c>
      <c r="M105" s="571" t="str">
        <f t="shared" si="9"/>
        <v/>
      </c>
      <c r="N105" s="544">
        <f>J105-L105</f>
        <v>0</v>
      </c>
      <c r="O105" s="545"/>
    </row>
    <row r="106" spans="1:15" ht="18.75" customHeight="1" x14ac:dyDescent="0.15">
      <c r="A106" s="485"/>
      <c r="B106" s="536"/>
      <c r="C106" s="667"/>
      <c r="D106" s="652"/>
      <c r="E106" s="653"/>
      <c r="F106" s="410"/>
      <c r="G106" s="537"/>
      <c r="H106" s="538"/>
      <c r="I106" s="539"/>
      <c r="J106" s="540">
        <f t="shared" si="14"/>
        <v>0</v>
      </c>
      <c r="K106" s="541"/>
      <c r="L106" s="542">
        <f t="shared" si="15"/>
        <v>0</v>
      </c>
      <c r="M106" s="571" t="str">
        <f t="shared" si="9"/>
        <v/>
      </c>
      <c r="N106" s="544">
        <f t="shared" si="12"/>
        <v>0</v>
      </c>
      <c r="O106" s="545"/>
    </row>
    <row r="107" spans="1:15" ht="18.75" customHeight="1" x14ac:dyDescent="0.15">
      <c r="A107" s="485"/>
      <c r="B107" s="536"/>
      <c r="C107" s="667"/>
      <c r="D107" s="652"/>
      <c r="E107" s="653"/>
      <c r="F107" s="410"/>
      <c r="G107" s="537"/>
      <c r="H107" s="538"/>
      <c r="I107" s="539"/>
      <c r="J107" s="540">
        <f t="shared" si="14"/>
        <v>0</v>
      </c>
      <c r="K107" s="541"/>
      <c r="L107" s="542">
        <f t="shared" si="15"/>
        <v>0</v>
      </c>
      <c r="M107" s="571" t="str">
        <f t="shared" si="9"/>
        <v/>
      </c>
      <c r="N107" s="544">
        <f t="shared" si="12"/>
        <v>0</v>
      </c>
      <c r="O107" s="545"/>
    </row>
    <row r="108" spans="1:15" ht="18.75" customHeight="1" x14ac:dyDescent="0.15">
      <c r="A108" s="485"/>
      <c r="B108" s="536"/>
      <c r="C108" s="667"/>
      <c r="D108" s="652"/>
      <c r="E108" s="653"/>
      <c r="F108" s="410"/>
      <c r="G108" s="537"/>
      <c r="H108" s="538"/>
      <c r="I108" s="539"/>
      <c r="J108" s="540">
        <f t="shared" si="14"/>
        <v>0</v>
      </c>
      <c r="K108" s="541"/>
      <c r="L108" s="542">
        <f t="shared" si="15"/>
        <v>0</v>
      </c>
      <c r="M108" s="571" t="str">
        <f t="shared" si="9"/>
        <v/>
      </c>
      <c r="N108" s="544">
        <f t="shared" si="12"/>
        <v>0</v>
      </c>
      <c r="O108" s="545"/>
    </row>
    <row r="109" spans="1:15" ht="18.75" customHeight="1" x14ac:dyDescent="0.15">
      <c r="A109" s="485"/>
      <c r="B109" s="536"/>
      <c r="C109" s="667"/>
      <c r="D109" s="652"/>
      <c r="E109" s="653"/>
      <c r="F109" s="410"/>
      <c r="G109" s="537"/>
      <c r="H109" s="538"/>
      <c r="I109" s="539"/>
      <c r="J109" s="540">
        <f t="shared" si="14"/>
        <v>0</v>
      </c>
      <c r="K109" s="541"/>
      <c r="L109" s="542">
        <f t="shared" si="15"/>
        <v>0</v>
      </c>
      <c r="M109" s="571" t="str">
        <f t="shared" si="9"/>
        <v/>
      </c>
      <c r="N109" s="544">
        <f>J109-L109</f>
        <v>0</v>
      </c>
      <c r="O109" s="545"/>
    </row>
    <row r="110" spans="1:15" ht="18.75" customHeight="1" thickBot="1" x14ac:dyDescent="0.2">
      <c r="A110" s="485"/>
      <c r="B110" s="655"/>
      <c r="C110" s="443"/>
      <c r="D110" s="444"/>
      <c r="E110" s="445"/>
      <c r="F110" s="446"/>
      <c r="G110" s="447"/>
      <c r="H110" s="448"/>
      <c r="I110" s="449"/>
      <c r="J110" s="639">
        <f t="shared" si="14"/>
        <v>0</v>
      </c>
      <c r="K110" s="450"/>
      <c r="L110" s="641">
        <f t="shared" si="15"/>
        <v>0</v>
      </c>
      <c r="M110" s="643" t="str">
        <f t="shared" si="9"/>
        <v/>
      </c>
      <c r="N110" s="451">
        <f t="shared" si="12"/>
        <v>0</v>
      </c>
      <c r="O110" s="501"/>
    </row>
    <row r="111" spans="1:15" ht="18.75" customHeight="1" x14ac:dyDescent="0.15">
      <c r="A111" s="485"/>
      <c r="B111" s="546"/>
      <c r="C111" s="442" t="s">
        <v>857</v>
      </c>
      <c r="D111" s="425" t="s">
        <v>909</v>
      </c>
      <c r="E111" s="426" t="s">
        <v>828</v>
      </c>
      <c r="F111" s="427"/>
      <c r="G111" s="649"/>
      <c r="H111" s="650"/>
      <c r="I111" s="551"/>
      <c r="J111" s="428">
        <f>SUMIFS(J91:J110,B91:B110,"設備")</f>
        <v>0</v>
      </c>
      <c r="K111" s="553"/>
      <c r="L111" s="429">
        <f>SUMIFS(L91:L110,B91:B110,"設備")</f>
        <v>0</v>
      </c>
      <c r="M111" s="651"/>
      <c r="N111" s="430">
        <f t="shared" si="12"/>
        <v>0</v>
      </c>
      <c r="O111" s="556"/>
    </row>
    <row r="112" spans="1:15" ht="18.75" customHeight="1" x14ac:dyDescent="0.15">
      <c r="A112" s="485"/>
      <c r="B112" s="536"/>
      <c r="C112" s="437" t="s">
        <v>857</v>
      </c>
      <c r="D112" s="654" t="s">
        <v>911</v>
      </c>
      <c r="E112" s="576" t="s">
        <v>828</v>
      </c>
      <c r="F112" s="409"/>
      <c r="G112" s="567"/>
      <c r="H112" s="568"/>
      <c r="I112" s="540"/>
      <c r="J112" s="569">
        <f>SUMIFS(J91:J110,B91:B110,"工事")</f>
        <v>0</v>
      </c>
      <c r="K112" s="542"/>
      <c r="L112" s="570">
        <f>SUMIFS(L91:L110,B91:B110,"工事")</f>
        <v>0</v>
      </c>
      <c r="M112" s="571"/>
      <c r="N112" s="572">
        <f t="shared" si="12"/>
        <v>0</v>
      </c>
      <c r="O112" s="545"/>
    </row>
    <row r="113" spans="1:15" ht="18.75" customHeight="1" thickBot="1" x14ac:dyDescent="0.2">
      <c r="A113" s="485"/>
      <c r="B113" s="431"/>
      <c r="C113" s="452"/>
      <c r="D113" s="453" t="s">
        <v>857</v>
      </c>
      <c r="E113" s="454" t="s">
        <v>856</v>
      </c>
      <c r="F113" s="455"/>
      <c r="G113" s="456"/>
      <c r="H113" s="457"/>
      <c r="I113" s="432"/>
      <c r="J113" s="439">
        <f>J111+J112</f>
        <v>0</v>
      </c>
      <c r="K113" s="433"/>
      <c r="L113" s="440">
        <f>L111+L112</f>
        <v>0</v>
      </c>
      <c r="M113" s="434"/>
      <c r="N113" s="441">
        <f t="shared" si="12"/>
        <v>0</v>
      </c>
      <c r="O113" s="435"/>
    </row>
    <row r="114" spans="1:15" ht="18.75" customHeight="1" thickTop="1" x14ac:dyDescent="0.15">
      <c r="A114" s="485"/>
      <c r="B114" s="546"/>
      <c r="C114" s="424" t="s">
        <v>721</v>
      </c>
      <c r="D114" s="425" t="s">
        <v>823</v>
      </c>
      <c r="E114" s="426" t="s">
        <v>825</v>
      </c>
      <c r="F114" s="427"/>
      <c r="G114" s="649"/>
      <c r="H114" s="650"/>
      <c r="I114" s="551"/>
      <c r="J114" s="428">
        <f>SUMIFS(J67:J113,D67:D113,"設備費1")</f>
        <v>0</v>
      </c>
      <c r="K114" s="553"/>
      <c r="L114" s="429">
        <f>SUMIFS(L67:L113,D67:D113,"設備費1")</f>
        <v>0</v>
      </c>
      <c r="M114" s="651"/>
      <c r="N114" s="430">
        <f t="shared" si="12"/>
        <v>0</v>
      </c>
      <c r="O114" s="556"/>
    </row>
    <row r="115" spans="1:15" ht="18.75" customHeight="1" x14ac:dyDescent="0.15">
      <c r="A115" s="485"/>
      <c r="B115" s="536"/>
      <c r="C115" s="574" t="s">
        <v>721</v>
      </c>
      <c r="D115" s="654" t="s">
        <v>829</v>
      </c>
      <c r="E115" s="576" t="s">
        <v>825</v>
      </c>
      <c r="F115" s="409"/>
      <c r="G115" s="567"/>
      <c r="H115" s="568"/>
      <c r="I115" s="540"/>
      <c r="J115" s="569">
        <f>SUMIFS(J67:J113,D67:D113,"工事費1")</f>
        <v>0</v>
      </c>
      <c r="K115" s="542"/>
      <c r="L115" s="570">
        <f>SUMIFS(L67:L113,D67:D113,"工事費1")</f>
        <v>0</v>
      </c>
      <c r="M115" s="571"/>
      <c r="N115" s="572">
        <f t="shared" si="12"/>
        <v>0</v>
      </c>
      <c r="O115" s="545"/>
    </row>
    <row r="116" spans="1:15" ht="18.75" customHeight="1" thickBot="1" x14ac:dyDescent="0.2">
      <c r="A116" s="485"/>
      <c r="B116" s="431"/>
      <c r="C116" s="452"/>
      <c r="D116" s="459" t="s">
        <v>830</v>
      </c>
      <c r="E116" s="454" t="s">
        <v>825</v>
      </c>
      <c r="F116" s="455"/>
      <c r="G116" s="456"/>
      <c r="H116" s="457"/>
      <c r="I116" s="432"/>
      <c r="J116" s="439">
        <f>J114+J115</f>
        <v>0</v>
      </c>
      <c r="K116" s="433"/>
      <c r="L116" s="440">
        <f>L114+L115</f>
        <v>0</v>
      </c>
      <c r="M116" s="434"/>
      <c r="N116" s="441">
        <f t="shared" si="12"/>
        <v>0</v>
      </c>
      <c r="O116" s="435"/>
    </row>
    <row r="117" spans="1:15" ht="18.75" customHeight="1" thickTop="1" x14ac:dyDescent="0.15">
      <c r="A117" s="485"/>
      <c r="B117" s="536"/>
      <c r="C117" s="3140" t="s">
        <v>832</v>
      </c>
      <c r="D117" s="3141"/>
      <c r="E117" s="3142"/>
      <c r="F117" s="410"/>
      <c r="G117" s="537"/>
      <c r="H117" s="538"/>
      <c r="I117" s="540"/>
      <c r="J117" s="540"/>
      <c r="K117" s="541"/>
      <c r="L117" s="542"/>
      <c r="M117" s="571"/>
      <c r="N117" s="544"/>
      <c r="O117" s="545"/>
    </row>
    <row r="118" spans="1:15" ht="18.75" customHeight="1" x14ac:dyDescent="0.15">
      <c r="A118" s="485"/>
      <c r="B118" s="536"/>
      <c r="C118" s="3143" t="s">
        <v>867</v>
      </c>
      <c r="D118" s="3144"/>
      <c r="E118" s="3145"/>
      <c r="F118" s="410"/>
      <c r="G118" s="537"/>
      <c r="H118" s="538"/>
      <c r="I118" s="539"/>
      <c r="J118" s="540"/>
      <c r="K118" s="541"/>
      <c r="L118" s="542"/>
      <c r="M118" s="571" t="str">
        <f t="shared" ref="M118:M138" si="18">IF(I118-K118=0,"",I118-K118)</f>
        <v/>
      </c>
      <c r="N118" s="544"/>
      <c r="O118" s="545"/>
    </row>
    <row r="119" spans="1:15" ht="18.75" customHeight="1" x14ac:dyDescent="0.15">
      <c r="A119" s="485"/>
      <c r="B119" s="536"/>
      <c r="C119" s="667"/>
      <c r="D119" s="652"/>
      <c r="E119" s="653"/>
      <c r="F119" s="410"/>
      <c r="G119" s="537"/>
      <c r="H119" s="538"/>
      <c r="I119" s="539"/>
      <c r="J119" s="540">
        <f t="shared" ref="J119:J138" si="19">ROUNDDOWN(H119*I119,0)</f>
        <v>0</v>
      </c>
      <c r="K119" s="541"/>
      <c r="L119" s="542">
        <f t="shared" ref="L119:L138" si="20">ROUNDDOWN(H119*K119,0)</f>
        <v>0</v>
      </c>
      <c r="M119" s="571" t="str">
        <f t="shared" si="18"/>
        <v/>
      </c>
      <c r="N119" s="544">
        <f>J119-L119</f>
        <v>0</v>
      </c>
      <c r="O119" s="545"/>
    </row>
    <row r="120" spans="1:15" ht="18.75" customHeight="1" x14ac:dyDescent="0.15">
      <c r="A120" s="485"/>
      <c r="B120" s="536"/>
      <c r="C120" s="667"/>
      <c r="D120" s="652"/>
      <c r="E120" s="653"/>
      <c r="F120" s="410"/>
      <c r="G120" s="537"/>
      <c r="H120" s="538"/>
      <c r="I120" s="539"/>
      <c r="J120" s="540">
        <f t="shared" si="19"/>
        <v>0</v>
      </c>
      <c r="K120" s="541"/>
      <c r="L120" s="542">
        <f t="shared" si="20"/>
        <v>0</v>
      </c>
      <c r="M120" s="571" t="str">
        <f t="shared" si="18"/>
        <v/>
      </c>
      <c r="N120" s="544">
        <f t="shared" ref="N120:N133" si="21">J120-L120</f>
        <v>0</v>
      </c>
      <c r="O120" s="545"/>
    </row>
    <row r="121" spans="1:15" ht="18.75" customHeight="1" x14ac:dyDescent="0.15">
      <c r="A121" s="485"/>
      <c r="B121" s="536"/>
      <c r="C121" s="667"/>
      <c r="D121" s="652"/>
      <c r="E121" s="653"/>
      <c r="F121" s="410"/>
      <c r="G121" s="537"/>
      <c r="H121" s="538"/>
      <c r="I121" s="539"/>
      <c r="J121" s="540">
        <f t="shared" si="19"/>
        <v>0</v>
      </c>
      <c r="K121" s="541"/>
      <c r="L121" s="542">
        <f t="shared" si="20"/>
        <v>0</v>
      </c>
      <c r="M121" s="571" t="str">
        <f t="shared" si="18"/>
        <v/>
      </c>
      <c r="N121" s="544">
        <f t="shared" si="21"/>
        <v>0</v>
      </c>
      <c r="O121" s="545"/>
    </row>
    <row r="122" spans="1:15" ht="18.75" customHeight="1" x14ac:dyDescent="0.15">
      <c r="A122" s="485"/>
      <c r="B122" s="536"/>
      <c r="C122" s="667"/>
      <c r="D122" s="652"/>
      <c r="E122" s="653"/>
      <c r="F122" s="410"/>
      <c r="G122" s="537"/>
      <c r="H122" s="538"/>
      <c r="I122" s="539"/>
      <c r="J122" s="540">
        <f t="shared" si="19"/>
        <v>0</v>
      </c>
      <c r="K122" s="541"/>
      <c r="L122" s="542">
        <f t="shared" si="20"/>
        <v>0</v>
      </c>
      <c r="M122" s="571" t="str">
        <f t="shared" si="18"/>
        <v/>
      </c>
      <c r="N122" s="544">
        <f t="shared" si="21"/>
        <v>0</v>
      </c>
      <c r="O122" s="545"/>
    </row>
    <row r="123" spans="1:15" ht="18.75" customHeight="1" x14ac:dyDescent="0.15">
      <c r="A123" s="485"/>
      <c r="B123" s="536"/>
      <c r="C123" s="667"/>
      <c r="D123" s="652"/>
      <c r="E123" s="653"/>
      <c r="F123" s="410"/>
      <c r="G123" s="537"/>
      <c r="H123" s="538"/>
      <c r="I123" s="539"/>
      <c r="J123" s="540">
        <f t="shared" si="19"/>
        <v>0</v>
      </c>
      <c r="K123" s="541"/>
      <c r="L123" s="542">
        <f t="shared" si="20"/>
        <v>0</v>
      </c>
      <c r="M123" s="571" t="str">
        <f t="shared" si="18"/>
        <v/>
      </c>
      <c r="N123" s="544">
        <f t="shared" si="21"/>
        <v>0</v>
      </c>
      <c r="O123" s="545"/>
    </row>
    <row r="124" spans="1:15" ht="18.75" customHeight="1" x14ac:dyDescent="0.15">
      <c r="A124" s="485"/>
      <c r="B124" s="536"/>
      <c r="C124" s="667"/>
      <c r="D124" s="652"/>
      <c r="E124" s="653"/>
      <c r="F124" s="410"/>
      <c r="G124" s="537"/>
      <c r="H124" s="538"/>
      <c r="I124" s="539"/>
      <c r="J124" s="540">
        <f t="shared" si="19"/>
        <v>0</v>
      </c>
      <c r="K124" s="541"/>
      <c r="L124" s="542">
        <f t="shared" si="20"/>
        <v>0</v>
      </c>
      <c r="M124" s="571" t="str">
        <f t="shared" si="18"/>
        <v/>
      </c>
      <c r="N124" s="544">
        <f t="shared" si="21"/>
        <v>0</v>
      </c>
      <c r="O124" s="545"/>
    </row>
    <row r="125" spans="1:15" ht="18.75" customHeight="1" x14ac:dyDescent="0.15">
      <c r="A125" s="485"/>
      <c r="B125" s="536"/>
      <c r="C125" s="667"/>
      <c r="D125" s="652"/>
      <c r="E125" s="653"/>
      <c r="F125" s="410"/>
      <c r="G125" s="537"/>
      <c r="H125" s="538"/>
      <c r="I125" s="539"/>
      <c r="J125" s="540">
        <f t="shared" si="19"/>
        <v>0</v>
      </c>
      <c r="K125" s="541"/>
      <c r="L125" s="542">
        <f t="shared" si="20"/>
        <v>0</v>
      </c>
      <c r="M125" s="571" t="str">
        <f t="shared" si="18"/>
        <v/>
      </c>
      <c r="N125" s="544">
        <f t="shared" si="21"/>
        <v>0</v>
      </c>
      <c r="O125" s="545"/>
    </row>
    <row r="126" spans="1:15" ht="18.75" customHeight="1" x14ac:dyDescent="0.15">
      <c r="A126" s="485"/>
      <c r="B126" s="536"/>
      <c r="C126" s="667"/>
      <c r="D126" s="652"/>
      <c r="E126" s="653"/>
      <c r="F126" s="410"/>
      <c r="G126" s="537"/>
      <c r="H126" s="538"/>
      <c r="I126" s="539"/>
      <c r="J126" s="540">
        <f t="shared" si="19"/>
        <v>0</v>
      </c>
      <c r="K126" s="541"/>
      <c r="L126" s="542">
        <f t="shared" si="20"/>
        <v>0</v>
      </c>
      <c r="M126" s="571" t="str">
        <f t="shared" si="18"/>
        <v/>
      </c>
      <c r="N126" s="544">
        <f t="shared" si="21"/>
        <v>0</v>
      </c>
      <c r="O126" s="545"/>
    </row>
    <row r="127" spans="1:15" ht="18.75" customHeight="1" x14ac:dyDescent="0.15">
      <c r="A127" s="485"/>
      <c r="B127" s="536"/>
      <c r="C127" s="667"/>
      <c r="D127" s="652"/>
      <c r="E127" s="653"/>
      <c r="F127" s="410"/>
      <c r="G127" s="537"/>
      <c r="H127" s="538"/>
      <c r="I127" s="539"/>
      <c r="J127" s="540">
        <f t="shared" si="19"/>
        <v>0</v>
      </c>
      <c r="K127" s="541"/>
      <c r="L127" s="542">
        <f t="shared" si="20"/>
        <v>0</v>
      </c>
      <c r="M127" s="571" t="str">
        <f t="shared" si="18"/>
        <v/>
      </c>
      <c r="N127" s="544">
        <f t="shared" si="21"/>
        <v>0</v>
      </c>
      <c r="O127" s="545"/>
    </row>
    <row r="128" spans="1:15" ht="18.75" customHeight="1" x14ac:dyDescent="0.15">
      <c r="A128" s="485"/>
      <c r="B128" s="536"/>
      <c r="C128" s="667"/>
      <c r="D128" s="652"/>
      <c r="E128" s="653"/>
      <c r="F128" s="410"/>
      <c r="G128" s="537"/>
      <c r="H128" s="538"/>
      <c r="I128" s="539"/>
      <c r="J128" s="540">
        <f t="shared" si="19"/>
        <v>0</v>
      </c>
      <c r="K128" s="541"/>
      <c r="L128" s="542">
        <f t="shared" si="20"/>
        <v>0</v>
      </c>
      <c r="M128" s="571" t="str">
        <f t="shared" si="18"/>
        <v/>
      </c>
      <c r="N128" s="544">
        <f t="shared" si="21"/>
        <v>0</v>
      </c>
      <c r="O128" s="545"/>
    </row>
    <row r="129" spans="1:15" ht="18.75" customHeight="1" x14ac:dyDescent="0.15">
      <c r="A129" s="485"/>
      <c r="B129" s="536"/>
      <c r="C129" s="667"/>
      <c r="D129" s="652"/>
      <c r="E129" s="653"/>
      <c r="F129" s="410"/>
      <c r="G129" s="537"/>
      <c r="H129" s="538"/>
      <c r="I129" s="539"/>
      <c r="J129" s="540">
        <f t="shared" si="19"/>
        <v>0</v>
      </c>
      <c r="K129" s="541"/>
      <c r="L129" s="542">
        <f t="shared" si="20"/>
        <v>0</v>
      </c>
      <c r="M129" s="571" t="str">
        <f t="shared" si="18"/>
        <v/>
      </c>
      <c r="N129" s="544">
        <f>J129-L129</f>
        <v>0</v>
      </c>
      <c r="O129" s="545"/>
    </row>
    <row r="130" spans="1:15" ht="18.75" customHeight="1" x14ac:dyDescent="0.15">
      <c r="A130" s="485"/>
      <c r="B130" s="536"/>
      <c r="C130" s="667"/>
      <c r="D130" s="652"/>
      <c r="E130" s="653"/>
      <c r="F130" s="410"/>
      <c r="G130" s="537"/>
      <c r="H130" s="538"/>
      <c r="I130" s="539"/>
      <c r="J130" s="540">
        <f t="shared" si="19"/>
        <v>0</v>
      </c>
      <c r="K130" s="541"/>
      <c r="L130" s="542">
        <f t="shared" si="20"/>
        <v>0</v>
      </c>
      <c r="M130" s="571" t="str">
        <f t="shared" si="18"/>
        <v/>
      </c>
      <c r="N130" s="544">
        <f t="shared" si="21"/>
        <v>0</v>
      </c>
      <c r="O130" s="545"/>
    </row>
    <row r="131" spans="1:15" ht="18.75" customHeight="1" x14ac:dyDescent="0.15">
      <c r="A131" s="485"/>
      <c r="B131" s="536"/>
      <c r="C131" s="667"/>
      <c r="D131" s="652"/>
      <c r="E131" s="653"/>
      <c r="F131" s="410"/>
      <c r="G131" s="537"/>
      <c r="H131" s="538"/>
      <c r="I131" s="539"/>
      <c r="J131" s="540">
        <f t="shared" si="19"/>
        <v>0</v>
      </c>
      <c r="K131" s="541"/>
      <c r="L131" s="542">
        <f t="shared" si="20"/>
        <v>0</v>
      </c>
      <c r="M131" s="571" t="str">
        <f t="shared" si="18"/>
        <v/>
      </c>
      <c r="N131" s="544">
        <f t="shared" si="21"/>
        <v>0</v>
      </c>
      <c r="O131" s="545"/>
    </row>
    <row r="132" spans="1:15" ht="18.75" customHeight="1" x14ac:dyDescent="0.15">
      <c r="A132" s="485"/>
      <c r="B132" s="536"/>
      <c r="C132" s="667"/>
      <c r="D132" s="652"/>
      <c r="E132" s="653"/>
      <c r="F132" s="410"/>
      <c r="G132" s="537"/>
      <c r="H132" s="538"/>
      <c r="I132" s="539"/>
      <c r="J132" s="540">
        <f t="shared" si="19"/>
        <v>0</v>
      </c>
      <c r="K132" s="541"/>
      <c r="L132" s="542">
        <f t="shared" si="20"/>
        <v>0</v>
      </c>
      <c r="M132" s="571" t="str">
        <f t="shared" si="18"/>
        <v/>
      </c>
      <c r="N132" s="544">
        <f t="shared" si="21"/>
        <v>0</v>
      </c>
      <c r="O132" s="545"/>
    </row>
    <row r="133" spans="1:15" ht="18.75" customHeight="1" x14ac:dyDescent="0.15">
      <c r="A133" s="485"/>
      <c r="B133" s="536"/>
      <c r="C133" s="667"/>
      <c r="D133" s="652"/>
      <c r="E133" s="653"/>
      <c r="F133" s="410"/>
      <c r="G133" s="537"/>
      <c r="H133" s="538"/>
      <c r="I133" s="539"/>
      <c r="J133" s="540">
        <f t="shared" si="19"/>
        <v>0</v>
      </c>
      <c r="K133" s="541"/>
      <c r="L133" s="542">
        <f t="shared" si="20"/>
        <v>0</v>
      </c>
      <c r="M133" s="571" t="str">
        <f t="shared" si="18"/>
        <v/>
      </c>
      <c r="N133" s="544">
        <f t="shared" si="21"/>
        <v>0</v>
      </c>
      <c r="O133" s="545"/>
    </row>
    <row r="134" spans="1:15" ht="18.75" customHeight="1" x14ac:dyDescent="0.15">
      <c r="A134" s="485"/>
      <c r="B134" s="536"/>
      <c r="C134" s="667"/>
      <c r="D134" s="652"/>
      <c r="E134" s="653"/>
      <c r="F134" s="410"/>
      <c r="G134" s="537"/>
      <c r="H134" s="538"/>
      <c r="I134" s="539"/>
      <c r="J134" s="540">
        <f t="shared" si="19"/>
        <v>0</v>
      </c>
      <c r="K134" s="541"/>
      <c r="L134" s="542">
        <f t="shared" si="20"/>
        <v>0</v>
      </c>
      <c r="M134" s="571" t="str">
        <f t="shared" si="18"/>
        <v/>
      </c>
      <c r="N134" s="544">
        <f>J134-L134</f>
        <v>0</v>
      </c>
      <c r="O134" s="545"/>
    </row>
    <row r="135" spans="1:15" ht="18.75" customHeight="1" x14ac:dyDescent="0.15">
      <c r="A135" s="485"/>
      <c r="B135" s="536"/>
      <c r="C135" s="667"/>
      <c r="D135" s="652"/>
      <c r="E135" s="653"/>
      <c r="F135" s="410"/>
      <c r="G135" s="537"/>
      <c r="H135" s="538"/>
      <c r="I135" s="539"/>
      <c r="J135" s="540">
        <f t="shared" si="19"/>
        <v>0</v>
      </c>
      <c r="K135" s="541"/>
      <c r="L135" s="542">
        <f t="shared" si="20"/>
        <v>0</v>
      </c>
      <c r="M135" s="571" t="str">
        <f t="shared" si="18"/>
        <v/>
      </c>
      <c r="N135" s="544">
        <f t="shared" ref="N135:N138" si="22">J135-L135</f>
        <v>0</v>
      </c>
      <c r="O135" s="545"/>
    </row>
    <row r="136" spans="1:15" ht="18.75" customHeight="1" x14ac:dyDescent="0.15">
      <c r="A136" s="485"/>
      <c r="B136" s="536"/>
      <c r="C136" s="667"/>
      <c r="D136" s="652"/>
      <c r="E136" s="653"/>
      <c r="F136" s="410"/>
      <c r="G136" s="537"/>
      <c r="H136" s="538"/>
      <c r="I136" s="539"/>
      <c r="J136" s="540">
        <f t="shared" si="19"/>
        <v>0</v>
      </c>
      <c r="K136" s="541"/>
      <c r="L136" s="542">
        <f t="shared" si="20"/>
        <v>0</v>
      </c>
      <c r="M136" s="571" t="str">
        <f t="shared" si="18"/>
        <v/>
      </c>
      <c r="N136" s="544">
        <f t="shared" si="22"/>
        <v>0</v>
      </c>
      <c r="O136" s="545"/>
    </row>
    <row r="137" spans="1:15" ht="18.75" customHeight="1" x14ac:dyDescent="0.15">
      <c r="A137" s="485"/>
      <c r="B137" s="536"/>
      <c r="C137" s="667"/>
      <c r="D137" s="652"/>
      <c r="E137" s="653"/>
      <c r="F137" s="410"/>
      <c r="G137" s="537"/>
      <c r="H137" s="538"/>
      <c r="I137" s="539"/>
      <c r="J137" s="540">
        <f t="shared" si="19"/>
        <v>0</v>
      </c>
      <c r="K137" s="541"/>
      <c r="L137" s="542">
        <f t="shared" si="20"/>
        <v>0</v>
      </c>
      <c r="M137" s="571" t="str">
        <f t="shared" si="18"/>
        <v/>
      </c>
      <c r="N137" s="544">
        <f t="shared" si="22"/>
        <v>0</v>
      </c>
      <c r="O137" s="545"/>
    </row>
    <row r="138" spans="1:15" ht="18.75" customHeight="1" thickBot="1" x14ac:dyDescent="0.2">
      <c r="A138" s="485"/>
      <c r="B138" s="655"/>
      <c r="C138" s="443"/>
      <c r="D138" s="444"/>
      <c r="E138" s="445"/>
      <c r="F138" s="446"/>
      <c r="G138" s="447"/>
      <c r="H138" s="448"/>
      <c r="I138" s="449"/>
      <c r="J138" s="639">
        <f t="shared" si="19"/>
        <v>0</v>
      </c>
      <c r="K138" s="450"/>
      <c r="L138" s="641">
        <f t="shared" si="20"/>
        <v>0</v>
      </c>
      <c r="M138" s="643" t="str">
        <f t="shared" si="18"/>
        <v/>
      </c>
      <c r="N138" s="451">
        <f t="shared" si="22"/>
        <v>0</v>
      </c>
      <c r="O138" s="501"/>
    </row>
    <row r="139" spans="1:15" ht="18.75" customHeight="1" x14ac:dyDescent="0.15">
      <c r="A139" s="485"/>
      <c r="B139" s="546"/>
      <c r="C139" s="442" t="s">
        <v>864</v>
      </c>
      <c r="D139" s="425" t="s">
        <v>912</v>
      </c>
      <c r="E139" s="426" t="s">
        <v>828</v>
      </c>
      <c r="F139" s="427"/>
      <c r="G139" s="649"/>
      <c r="H139" s="650"/>
      <c r="I139" s="551"/>
      <c r="J139" s="428">
        <f>SUMIFS(J119:J138,B119:B138,"設備")</f>
        <v>0</v>
      </c>
      <c r="K139" s="553"/>
      <c r="L139" s="429">
        <f>SUMIFS(L119:L138,B119:B138,"設備")</f>
        <v>0</v>
      </c>
      <c r="M139" s="651"/>
      <c r="N139" s="430">
        <f>J139-L139</f>
        <v>0</v>
      </c>
      <c r="O139" s="556"/>
    </row>
    <row r="140" spans="1:15" ht="18.75" customHeight="1" x14ac:dyDescent="0.15">
      <c r="A140" s="485"/>
      <c r="B140" s="536"/>
      <c r="C140" s="442" t="s">
        <v>864</v>
      </c>
      <c r="D140" s="654" t="s">
        <v>913</v>
      </c>
      <c r="E140" s="576" t="s">
        <v>828</v>
      </c>
      <c r="F140" s="409"/>
      <c r="G140" s="567"/>
      <c r="H140" s="568"/>
      <c r="I140" s="540"/>
      <c r="J140" s="569">
        <f>SUMIFS(J119:J138,B119:B138,"工事")</f>
        <v>0</v>
      </c>
      <c r="K140" s="542"/>
      <c r="L140" s="570">
        <f>SUMIFS(L119:L138,B119:B138,"工事")</f>
        <v>0</v>
      </c>
      <c r="M140" s="571"/>
      <c r="N140" s="572">
        <f>J140-L140</f>
        <v>0</v>
      </c>
      <c r="O140" s="545"/>
    </row>
    <row r="141" spans="1:15" ht="18.75" customHeight="1" thickBot="1" x14ac:dyDescent="0.2">
      <c r="A141" s="485"/>
      <c r="B141" s="655"/>
      <c r="C141" s="634"/>
      <c r="D141" s="438" t="s">
        <v>864</v>
      </c>
      <c r="E141" s="656" t="s">
        <v>856</v>
      </c>
      <c r="F141" s="436"/>
      <c r="G141" s="637"/>
      <c r="H141" s="638"/>
      <c r="I141" s="639"/>
      <c r="J141" s="640">
        <f>J139+J140</f>
        <v>0</v>
      </c>
      <c r="K141" s="641"/>
      <c r="L141" s="642">
        <f>L139+L140</f>
        <v>0</v>
      </c>
      <c r="M141" s="643"/>
      <c r="N141" s="644">
        <f>J141-L141</f>
        <v>0</v>
      </c>
      <c r="O141" s="501"/>
    </row>
    <row r="142" spans="1:15" ht="18.75" customHeight="1" x14ac:dyDescent="0.15">
      <c r="A142" s="485"/>
      <c r="B142" s="536"/>
      <c r="C142" s="3146" t="s">
        <v>863</v>
      </c>
      <c r="D142" s="3147"/>
      <c r="E142" s="3148"/>
      <c r="F142" s="410"/>
      <c r="G142" s="537"/>
      <c r="H142" s="538"/>
      <c r="I142" s="539"/>
      <c r="J142" s="551"/>
      <c r="K142" s="657"/>
      <c r="L142" s="629"/>
      <c r="M142" s="651" t="str">
        <f t="shared" ref="M142:M162" si="23">IF(I142-K142=0,"",I142-K142)</f>
        <v/>
      </c>
      <c r="N142" s="555"/>
      <c r="O142" s="545"/>
    </row>
    <row r="143" spans="1:15" ht="18.75" customHeight="1" x14ac:dyDescent="0.15">
      <c r="A143" s="485"/>
      <c r="B143" s="536"/>
      <c r="C143" s="667"/>
      <c r="D143" s="1253"/>
      <c r="E143" s="1259"/>
      <c r="F143" s="410"/>
      <c r="G143" s="537"/>
      <c r="H143" s="538"/>
      <c r="I143" s="539"/>
      <c r="J143" s="540">
        <f t="shared" ref="J143:J162" si="24">ROUNDDOWN(H143*I143,0)</f>
        <v>0</v>
      </c>
      <c r="K143" s="541"/>
      <c r="L143" s="542">
        <f t="shared" ref="L143:L162" si="25">ROUNDDOWN(H143*K143,0)</f>
        <v>0</v>
      </c>
      <c r="M143" s="571" t="str">
        <f t="shared" si="23"/>
        <v/>
      </c>
      <c r="N143" s="544">
        <f t="shared" ref="N143" si="26">J143-L143</f>
        <v>0</v>
      </c>
      <c r="O143" s="545"/>
    </row>
    <row r="144" spans="1:15" ht="18.75" customHeight="1" x14ac:dyDescent="0.15">
      <c r="A144" s="485"/>
      <c r="B144" s="536"/>
      <c r="C144" s="667"/>
      <c r="D144" s="652"/>
      <c r="E144" s="653"/>
      <c r="F144" s="410"/>
      <c r="G144" s="537"/>
      <c r="H144" s="538"/>
      <c r="I144" s="539"/>
      <c r="J144" s="540">
        <f t="shared" si="24"/>
        <v>0</v>
      </c>
      <c r="K144" s="541"/>
      <c r="L144" s="542">
        <f t="shared" si="25"/>
        <v>0</v>
      </c>
      <c r="M144" s="571" t="str">
        <f t="shared" si="23"/>
        <v/>
      </c>
      <c r="N144" s="544">
        <f>J144-L144</f>
        <v>0</v>
      </c>
      <c r="O144" s="545"/>
    </row>
    <row r="145" spans="1:15" ht="18.75" customHeight="1" x14ac:dyDescent="0.15">
      <c r="A145" s="485"/>
      <c r="B145" s="536"/>
      <c r="C145" s="667"/>
      <c r="D145" s="652"/>
      <c r="E145" s="653"/>
      <c r="F145" s="410"/>
      <c r="G145" s="537"/>
      <c r="H145" s="538"/>
      <c r="I145" s="539"/>
      <c r="J145" s="540">
        <f t="shared" si="24"/>
        <v>0</v>
      </c>
      <c r="K145" s="541"/>
      <c r="L145" s="542">
        <f t="shared" si="25"/>
        <v>0</v>
      </c>
      <c r="M145" s="571" t="str">
        <f t="shared" si="23"/>
        <v/>
      </c>
      <c r="N145" s="544">
        <f t="shared" ref="N145:N154" si="27">J145-L145</f>
        <v>0</v>
      </c>
      <c r="O145" s="545"/>
    </row>
    <row r="146" spans="1:15" ht="18.75" customHeight="1" x14ac:dyDescent="0.15">
      <c r="A146" s="485"/>
      <c r="B146" s="536"/>
      <c r="C146" s="667"/>
      <c r="D146" s="652"/>
      <c r="E146" s="653"/>
      <c r="F146" s="410"/>
      <c r="G146" s="537"/>
      <c r="H146" s="538"/>
      <c r="I146" s="539"/>
      <c r="J146" s="540">
        <f t="shared" si="24"/>
        <v>0</v>
      </c>
      <c r="K146" s="541"/>
      <c r="L146" s="542">
        <f t="shared" si="25"/>
        <v>0</v>
      </c>
      <c r="M146" s="571" t="str">
        <f t="shared" si="23"/>
        <v/>
      </c>
      <c r="N146" s="544">
        <f t="shared" si="27"/>
        <v>0</v>
      </c>
      <c r="O146" s="545"/>
    </row>
    <row r="147" spans="1:15" ht="18.75" customHeight="1" x14ac:dyDescent="0.15">
      <c r="A147" s="485"/>
      <c r="B147" s="536"/>
      <c r="C147" s="667"/>
      <c r="D147" s="652"/>
      <c r="E147" s="653"/>
      <c r="F147" s="410"/>
      <c r="G147" s="537"/>
      <c r="H147" s="538"/>
      <c r="I147" s="539"/>
      <c r="J147" s="540">
        <f t="shared" si="24"/>
        <v>0</v>
      </c>
      <c r="K147" s="541"/>
      <c r="L147" s="542">
        <f t="shared" si="25"/>
        <v>0</v>
      </c>
      <c r="M147" s="571" t="str">
        <f t="shared" si="23"/>
        <v/>
      </c>
      <c r="N147" s="544">
        <f t="shared" si="27"/>
        <v>0</v>
      </c>
      <c r="O147" s="545"/>
    </row>
    <row r="148" spans="1:15" ht="18.75" customHeight="1" x14ac:dyDescent="0.15">
      <c r="A148" s="485"/>
      <c r="B148" s="536"/>
      <c r="C148" s="667"/>
      <c r="D148" s="652"/>
      <c r="E148" s="653"/>
      <c r="F148" s="410"/>
      <c r="G148" s="537"/>
      <c r="H148" s="538"/>
      <c r="I148" s="539"/>
      <c r="J148" s="540">
        <f t="shared" si="24"/>
        <v>0</v>
      </c>
      <c r="K148" s="541"/>
      <c r="L148" s="542">
        <f t="shared" si="25"/>
        <v>0</v>
      </c>
      <c r="M148" s="571" t="str">
        <f t="shared" si="23"/>
        <v/>
      </c>
      <c r="N148" s="544">
        <f t="shared" si="27"/>
        <v>0</v>
      </c>
      <c r="O148" s="545"/>
    </row>
    <row r="149" spans="1:15" ht="18.75" customHeight="1" x14ac:dyDescent="0.15">
      <c r="A149" s="485"/>
      <c r="B149" s="536"/>
      <c r="C149" s="667"/>
      <c r="D149" s="652"/>
      <c r="E149" s="653"/>
      <c r="F149" s="410"/>
      <c r="G149" s="537"/>
      <c r="H149" s="538"/>
      <c r="I149" s="539"/>
      <c r="J149" s="540">
        <f t="shared" si="24"/>
        <v>0</v>
      </c>
      <c r="K149" s="541"/>
      <c r="L149" s="542">
        <f t="shared" si="25"/>
        <v>0</v>
      </c>
      <c r="M149" s="571" t="str">
        <f t="shared" si="23"/>
        <v/>
      </c>
      <c r="N149" s="544">
        <f t="shared" si="27"/>
        <v>0</v>
      </c>
      <c r="O149" s="545"/>
    </row>
    <row r="150" spans="1:15" ht="18.75" customHeight="1" x14ac:dyDescent="0.15">
      <c r="A150" s="485"/>
      <c r="B150" s="536"/>
      <c r="C150" s="667"/>
      <c r="D150" s="652"/>
      <c r="E150" s="653"/>
      <c r="F150" s="410"/>
      <c r="G150" s="537"/>
      <c r="H150" s="538"/>
      <c r="I150" s="539"/>
      <c r="J150" s="540">
        <f t="shared" si="24"/>
        <v>0</v>
      </c>
      <c r="K150" s="541"/>
      <c r="L150" s="542">
        <f t="shared" si="25"/>
        <v>0</v>
      </c>
      <c r="M150" s="571" t="str">
        <f t="shared" si="23"/>
        <v/>
      </c>
      <c r="N150" s="544">
        <f t="shared" si="27"/>
        <v>0</v>
      </c>
      <c r="O150" s="545"/>
    </row>
    <row r="151" spans="1:15" ht="18.75" customHeight="1" x14ac:dyDescent="0.15">
      <c r="A151" s="485"/>
      <c r="B151" s="536"/>
      <c r="C151" s="667"/>
      <c r="D151" s="652"/>
      <c r="E151" s="653"/>
      <c r="F151" s="410"/>
      <c r="G151" s="537"/>
      <c r="H151" s="538"/>
      <c r="I151" s="539"/>
      <c r="J151" s="540">
        <f t="shared" si="24"/>
        <v>0</v>
      </c>
      <c r="K151" s="541"/>
      <c r="L151" s="542">
        <f t="shared" si="25"/>
        <v>0</v>
      </c>
      <c r="M151" s="571" t="str">
        <f t="shared" si="23"/>
        <v/>
      </c>
      <c r="N151" s="544">
        <f t="shared" si="27"/>
        <v>0</v>
      </c>
      <c r="O151" s="545"/>
    </row>
    <row r="152" spans="1:15" ht="18.75" customHeight="1" x14ac:dyDescent="0.15">
      <c r="A152" s="485"/>
      <c r="B152" s="536"/>
      <c r="C152" s="667"/>
      <c r="D152" s="652"/>
      <c r="E152" s="653"/>
      <c r="F152" s="410"/>
      <c r="G152" s="537"/>
      <c r="H152" s="538"/>
      <c r="I152" s="539"/>
      <c r="J152" s="540">
        <f t="shared" si="24"/>
        <v>0</v>
      </c>
      <c r="K152" s="541"/>
      <c r="L152" s="542">
        <f t="shared" si="25"/>
        <v>0</v>
      </c>
      <c r="M152" s="571" t="str">
        <f t="shared" si="23"/>
        <v/>
      </c>
      <c r="N152" s="544">
        <f t="shared" si="27"/>
        <v>0</v>
      </c>
      <c r="O152" s="545"/>
    </row>
    <row r="153" spans="1:15" ht="18.75" customHeight="1" x14ac:dyDescent="0.15">
      <c r="A153" s="485"/>
      <c r="B153" s="536"/>
      <c r="C153" s="667"/>
      <c r="D153" s="652"/>
      <c r="E153" s="653"/>
      <c r="F153" s="410"/>
      <c r="G153" s="537"/>
      <c r="H153" s="538"/>
      <c r="I153" s="539"/>
      <c r="J153" s="540">
        <f t="shared" si="24"/>
        <v>0</v>
      </c>
      <c r="K153" s="541"/>
      <c r="L153" s="542">
        <f t="shared" si="25"/>
        <v>0</v>
      </c>
      <c r="M153" s="571" t="str">
        <f t="shared" si="23"/>
        <v/>
      </c>
      <c r="N153" s="544">
        <f t="shared" si="27"/>
        <v>0</v>
      </c>
      <c r="O153" s="545"/>
    </row>
    <row r="154" spans="1:15" ht="18.75" customHeight="1" x14ac:dyDescent="0.15">
      <c r="A154" s="485"/>
      <c r="B154" s="536"/>
      <c r="C154" s="667"/>
      <c r="D154" s="652"/>
      <c r="E154" s="653"/>
      <c r="F154" s="410"/>
      <c r="G154" s="537"/>
      <c r="H154" s="538"/>
      <c r="I154" s="539"/>
      <c r="J154" s="540">
        <f t="shared" si="24"/>
        <v>0</v>
      </c>
      <c r="K154" s="541"/>
      <c r="L154" s="542">
        <f t="shared" si="25"/>
        <v>0</v>
      </c>
      <c r="M154" s="571" t="str">
        <f t="shared" si="23"/>
        <v/>
      </c>
      <c r="N154" s="544">
        <f t="shared" si="27"/>
        <v>0</v>
      </c>
      <c r="O154" s="545"/>
    </row>
    <row r="155" spans="1:15" ht="18.75" customHeight="1" x14ac:dyDescent="0.15">
      <c r="A155" s="485"/>
      <c r="B155" s="536"/>
      <c r="C155" s="667"/>
      <c r="D155" s="652"/>
      <c r="E155" s="653"/>
      <c r="F155" s="410"/>
      <c r="G155" s="537"/>
      <c r="H155" s="538"/>
      <c r="I155" s="539"/>
      <c r="J155" s="540">
        <f t="shared" si="24"/>
        <v>0</v>
      </c>
      <c r="K155" s="541"/>
      <c r="L155" s="542">
        <f t="shared" si="25"/>
        <v>0</v>
      </c>
      <c r="M155" s="571" t="str">
        <f t="shared" si="23"/>
        <v/>
      </c>
      <c r="N155" s="544">
        <f>J155-L155</f>
        <v>0</v>
      </c>
      <c r="O155" s="545"/>
    </row>
    <row r="156" spans="1:15" ht="18.75" customHeight="1" x14ac:dyDescent="0.15">
      <c r="A156" s="485"/>
      <c r="B156" s="536"/>
      <c r="C156" s="667"/>
      <c r="D156" s="652"/>
      <c r="E156" s="653"/>
      <c r="F156" s="410"/>
      <c r="G156" s="537"/>
      <c r="H156" s="538"/>
      <c r="I156" s="539"/>
      <c r="J156" s="540">
        <f t="shared" si="24"/>
        <v>0</v>
      </c>
      <c r="K156" s="541"/>
      <c r="L156" s="542">
        <f t="shared" si="25"/>
        <v>0</v>
      </c>
      <c r="M156" s="571" t="str">
        <f t="shared" si="23"/>
        <v/>
      </c>
      <c r="N156" s="544">
        <f t="shared" ref="N156" si="28">J156-L156</f>
        <v>0</v>
      </c>
      <c r="O156" s="545"/>
    </row>
    <row r="157" spans="1:15" ht="18.75" customHeight="1" x14ac:dyDescent="0.15">
      <c r="A157" s="485"/>
      <c r="B157" s="536"/>
      <c r="C157" s="667"/>
      <c r="D157" s="652"/>
      <c r="E157" s="653"/>
      <c r="F157" s="410"/>
      <c r="G157" s="537"/>
      <c r="H157" s="538"/>
      <c r="I157" s="539"/>
      <c r="J157" s="540">
        <f t="shared" si="24"/>
        <v>0</v>
      </c>
      <c r="K157" s="541"/>
      <c r="L157" s="542">
        <f t="shared" si="25"/>
        <v>0</v>
      </c>
      <c r="M157" s="571" t="str">
        <f t="shared" si="23"/>
        <v/>
      </c>
      <c r="N157" s="544">
        <f>J157-L157</f>
        <v>0</v>
      </c>
      <c r="O157" s="545"/>
    </row>
    <row r="158" spans="1:15" ht="18.75" customHeight="1" x14ac:dyDescent="0.15">
      <c r="A158" s="485"/>
      <c r="B158" s="536"/>
      <c r="C158" s="667"/>
      <c r="D158" s="652"/>
      <c r="E158" s="653"/>
      <c r="F158" s="410"/>
      <c r="G158" s="537"/>
      <c r="H158" s="538"/>
      <c r="I158" s="539"/>
      <c r="J158" s="540">
        <f t="shared" si="24"/>
        <v>0</v>
      </c>
      <c r="K158" s="541"/>
      <c r="L158" s="542">
        <f t="shared" si="25"/>
        <v>0</v>
      </c>
      <c r="M158" s="571" t="str">
        <f t="shared" si="23"/>
        <v/>
      </c>
      <c r="N158" s="544">
        <f t="shared" ref="N158:N160" si="29">J158-L158</f>
        <v>0</v>
      </c>
      <c r="O158" s="545"/>
    </row>
    <row r="159" spans="1:15" ht="18.75" customHeight="1" x14ac:dyDescent="0.15">
      <c r="A159" s="485"/>
      <c r="B159" s="536"/>
      <c r="C159" s="667"/>
      <c r="D159" s="652"/>
      <c r="E159" s="653"/>
      <c r="F159" s="410"/>
      <c r="G159" s="537"/>
      <c r="H159" s="538"/>
      <c r="I159" s="539"/>
      <c r="J159" s="540">
        <f t="shared" si="24"/>
        <v>0</v>
      </c>
      <c r="K159" s="541"/>
      <c r="L159" s="542">
        <f t="shared" si="25"/>
        <v>0</v>
      </c>
      <c r="M159" s="571" t="str">
        <f t="shared" si="23"/>
        <v/>
      </c>
      <c r="N159" s="544">
        <f t="shared" si="29"/>
        <v>0</v>
      </c>
      <c r="O159" s="545"/>
    </row>
    <row r="160" spans="1:15" ht="18.75" customHeight="1" x14ac:dyDescent="0.15">
      <c r="A160" s="485"/>
      <c r="B160" s="536"/>
      <c r="C160" s="667"/>
      <c r="D160" s="652"/>
      <c r="E160" s="653"/>
      <c r="F160" s="410"/>
      <c r="G160" s="537"/>
      <c r="H160" s="538"/>
      <c r="I160" s="539"/>
      <c r="J160" s="540">
        <f t="shared" si="24"/>
        <v>0</v>
      </c>
      <c r="K160" s="541"/>
      <c r="L160" s="542">
        <f t="shared" si="25"/>
        <v>0</v>
      </c>
      <c r="M160" s="571" t="str">
        <f t="shared" si="23"/>
        <v/>
      </c>
      <c r="N160" s="544">
        <f t="shared" si="29"/>
        <v>0</v>
      </c>
      <c r="O160" s="545"/>
    </row>
    <row r="161" spans="1:15" ht="18.75" customHeight="1" x14ac:dyDescent="0.15">
      <c r="A161" s="485"/>
      <c r="B161" s="536"/>
      <c r="C161" s="667"/>
      <c r="D161" s="652"/>
      <c r="E161" s="653"/>
      <c r="F161" s="410"/>
      <c r="G161" s="537"/>
      <c r="H161" s="538"/>
      <c r="I161" s="539"/>
      <c r="J161" s="540">
        <f t="shared" si="24"/>
        <v>0</v>
      </c>
      <c r="K161" s="541"/>
      <c r="L161" s="542">
        <f t="shared" si="25"/>
        <v>0</v>
      </c>
      <c r="M161" s="571" t="str">
        <f t="shared" si="23"/>
        <v/>
      </c>
      <c r="N161" s="544">
        <f>J161-L161</f>
        <v>0</v>
      </c>
      <c r="O161" s="545"/>
    </row>
    <row r="162" spans="1:15" ht="18.75" customHeight="1" thickBot="1" x14ac:dyDescent="0.2">
      <c r="A162" s="485"/>
      <c r="B162" s="655"/>
      <c r="C162" s="443"/>
      <c r="D162" s="444"/>
      <c r="E162" s="445"/>
      <c r="F162" s="446"/>
      <c r="G162" s="447"/>
      <c r="H162" s="448"/>
      <c r="I162" s="449"/>
      <c r="J162" s="639">
        <f t="shared" si="24"/>
        <v>0</v>
      </c>
      <c r="K162" s="450"/>
      <c r="L162" s="641">
        <f t="shared" si="25"/>
        <v>0</v>
      </c>
      <c r="M162" s="643" t="str">
        <f t="shared" si="23"/>
        <v/>
      </c>
      <c r="N162" s="451">
        <f t="shared" ref="N162:N168" si="30">J162-L162</f>
        <v>0</v>
      </c>
      <c r="O162" s="501"/>
    </row>
    <row r="163" spans="1:15" ht="18.75" customHeight="1" x14ac:dyDescent="0.15">
      <c r="A163" s="485"/>
      <c r="B163" s="546"/>
      <c r="C163" s="442" t="s">
        <v>865</v>
      </c>
      <c r="D163" s="425" t="s">
        <v>912</v>
      </c>
      <c r="E163" s="426" t="s">
        <v>828</v>
      </c>
      <c r="F163" s="427"/>
      <c r="G163" s="649"/>
      <c r="H163" s="650"/>
      <c r="I163" s="551"/>
      <c r="J163" s="428">
        <f>SUMIFS(J143:J162,B143:B162,"設備")</f>
        <v>0</v>
      </c>
      <c r="K163" s="553"/>
      <c r="L163" s="429">
        <f>SUMIFS(L143:L162,B143:B162,"設備")</f>
        <v>0</v>
      </c>
      <c r="M163" s="651"/>
      <c r="N163" s="430">
        <f t="shared" si="30"/>
        <v>0</v>
      </c>
      <c r="O163" s="556"/>
    </row>
    <row r="164" spans="1:15" ht="18.75" customHeight="1" x14ac:dyDescent="0.15">
      <c r="A164" s="485"/>
      <c r="B164" s="536"/>
      <c r="C164" s="437" t="s">
        <v>865</v>
      </c>
      <c r="D164" s="654" t="s">
        <v>913</v>
      </c>
      <c r="E164" s="576" t="s">
        <v>828</v>
      </c>
      <c r="F164" s="409"/>
      <c r="G164" s="567"/>
      <c r="H164" s="568"/>
      <c r="I164" s="540"/>
      <c r="J164" s="569">
        <f>SUMIFS(J143:J162,B143:B162,"工事")</f>
        <v>0</v>
      </c>
      <c r="K164" s="542"/>
      <c r="L164" s="570">
        <f>SUMIFS(L143:L162,B143:B162,"工事")</f>
        <v>0</v>
      </c>
      <c r="M164" s="571"/>
      <c r="N164" s="572">
        <f t="shared" si="30"/>
        <v>0</v>
      </c>
      <c r="O164" s="545"/>
    </row>
    <row r="165" spans="1:15" ht="18.75" customHeight="1" thickBot="1" x14ac:dyDescent="0.2">
      <c r="A165" s="485"/>
      <c r="B165" s="431"/>
      <c r="C165" s="452"/>
      <c r="D165" s="453" t="s">
        <v>865</v>
      </c>
      <c r="E165" s="454" t="s">
        <v>856</v>
      </c>
      <c r="F165" s="455"/>
      <c r="G165" s="456"/>
      <c r="H165" s="457"/>
      <c r="I165" s="432"/>
      <c r="J165" s="439">
        <f>J163+J164</f>
        <v>0</v>
      </c>
      <c r="K165" s="433"/>
      <c r="L165" s="440">
        <f>L163+L164</f>
        <v>0</v>
      </c>
      <c r="M165" s="434"/>
      <c r="N165" s="441">
        <f t="shared" si="30"/>
        <v>0</v>
      </c>
      <c r="O165" s="435"/>
    </row>
    <row r="166" spans="1:15" ht="18.75" customHeight="1" thickTop="1" x14ac:dyDescent="0.15">
      <c r="A166" s="485"/>
      <c r="B166" s="546"/>
      <c r="C166" s="424" t="s">
        <v>721</v>
      </c>
      <c r="D166" s="425" t="s">
        <v>823</v>
      </c>
      <c r="E166" s="426" t="s">
        <v>825</v>
      </c>
      <c r="F166" s="427"/>
      <c r="G166" s="649"/>
      <c r="H166" s="650"/>
      <c r="I166" s="551"/>
      <c r="J166" s="428">
        <f>SUMIFS(J119:J165,D119:D165,"設備費2")</f>
        <v>0</v>
      </c>
      <c r="K166" s="553"/>
      <c r="L166" s="429">
        <f>SUMIFS(L119:L165,D119:D165,"設備費2")</f>
        <v>0</v>
      </c>
      <c r="M166" s="651"/>
      <c r="N166" s="430">
        <f t="shared" si="30"/>
        <v>0</v>
      </c>
      <c r="O166" s="556"/>
    </row>
    <row r="167" spans="1:15" ht="18.75" customHeight="1" x14ac:dyDescent="0.15">
      <c r="A167" s="485"/>
      <c r="B167" s="536"/>
      <c r="C167" s="574" t="s">
        <v>721</v>
      </c>
      <c r="D167" s="654" t="s">
        <v>829</v>
      </c>
      <c r="E167" s="576" t="s">
        <v>825</v>
      </c>
      <c r="F167" s="409"/>
      <c r="G167" s="567"/>
      <c r="H167" s="568"/>
      <c r="I167" s="540"/>
      <c r="J167" s="569">
        <f>SUMIFS(J119:J165,D119:D165,"工事費2")</f>
        <v>0</v>
      </c>
      <c r="K167" s="542"/>
      <c r="L167" s="570">
        <f>SUMIFS(L119:L165,D119:D165,"工事費2")</f>
        <v>0</v>
      </c>
      <c r="M167" s="571"/>
      <c r="N167" s="572">
        <f t="shared" si="30"/>
        <v>0</v>
      </c>
      <c r="O167" s="545"/>
    </row>
    <row r="168" spans="1:15" ht="18.75" customHeight="1" thickBot="1" x14ac:dyDescent="0.2">
      <c r="A168" s="485"/>
      <c r="B168" s="431"/>
      <c r="C168" s="452"/>
      <c r="D168" s="459" t="s">
        <v>830</v>
      </c>
      <c r="E168" s="454" t="s">
        <v>825</v>
      </c>
      <c r="F168" s="455"/>
      <c r="G168" s="456"/>
      <c r="H168" s="457"/>
      <c r="I168" s="432"/>
      <c r="J168" s="439">
        <f>J166+J167</f>
        <v>0</v>
      </c>
      <c r="K168" s="433"/>
      <c r="L168" s="440">
        <f>L166+L167</f>
        <v>0</v>
      </c>
      <c r="M168" s="434"/>
      <c r="N168" s="441">
        <f t="shared" si="30"/>
        <v>0</v>
      </c>
      <c r="O168" s="435"/>
    </row>
    <row r="169" spans="1:15" ht="18.75" customHeight="1" thickTop="1" x14ac:dyDescent="0.15">
      <c r="A169" s="485"/>
      <c r="B169" s="536"/>
      <c r="C169" s="3140" t="s">
        <v>833</v>
      </c>
      <c r="D169" s="3141"/>
      <c r="E169" s="3142"/>
      <c r="F169" s="410"/>
      <c r="G169" s="537"/>
      <c r="H169" s="538"/>
      <c r="I169" s="540"/>
      <c r="J169" s="540"/>
      <c r="K169" s="541"/>
      <c r="L169" s="542"/>
      <c r="M169" s="571"/>
      <c r="N169" s="544"/>
      <c r="O169" s="545"/>
    </row>
    <row r="170" spans="1:15" ht="18.75" customHeight="1" x14ac:dyDescent="0.15">
      <c r="A170" s="485"/>
      <c r="B170" s="536"/>
      <c r="C170" s="3143" t="s">
        <v>869</v>
      </c>
      <c r="D170" s="3144"/>
      <c r="E170" s="3145"/>
      <c r="F170" s="410"/>
      <c r="G170" s="537"/>
      <c r="H170" s="538"/>
      <c r="I170" s="539"/>
      <c r="J170" s="540"/>
      <c r="K170" s="541"/>
      <c r="L170" s="542"/>
      <c r="M170" s="571" t="str">
        <f t="shared" ref="M170:M190" si="31">IF(I170-K170=0,"",I170-K170)</f>
        <v/>
      </c>
      <c r="N170" s="544"/>
      <c r="O170" s="545"/>
    </row>
    <row r="171" spans="1:15" ht="18.75" customHeight="1" x14ac:dyDescent="0.15">
      <c r="A171" s="485"/>
      <c r="B171" s="536"/>
      <c r="C171" s="667"/>
      <c r="D171" s="652"/>
      <c r="E171" s="653"/>
      <c r="F171" s="410"/>
      <c r="G171" s="537"/>
      <c r="H171" s="538"/>
      <c r="I171" s="539"/>
      <c r="J171" s="540">
        <f t="shared" ref="J171:J190" si="32">ROUNDDOWN(H171*I171,0)</f>
        <v>0</v>
      </c>
      <c r="K171" s="541"/>
      <c r="L171" s="542">
        <f t="shared" ref="L171:L190" si="33">ROUNDDOWN(H171*K171,0)</f>
        <v>0</v>
      </c>
      <c r="M171" s="571" t="str">
        <f t="shared" si="31"/>
        <v/>
      </c>
      <c r="N171" s="544">
        <f>J171-L171</f>
        <v>0</v>
      </c>
      <c r="O171" s="545"/>
    </row>
    <row r="172" spans="1:15" ht="18.75" customHeight="1" x14ac:dyDescent="0.15">
      <c r="A172" s="485"/>
      <c r="B172" s="536"/>
      <c r="C172" s="667"/>
      <c r="D172" s="652"/>
      <c r="E172" s="653"/>
      <c r="F172" s="410"/>
      <c r="G172" s="537"/>
      <c r="H172" s="538"/>
      <c r="I172" s="539"/>
      <c r="J172" s="540">
        <f t="shared" si="32"/>
        <v>0</v>
      </c>
      <c r="K172" s="541"/>
      <c r="L172" s="542">
        <f t="shared" si="33"/>
        <v>0</v>
      </c>
      <c r="M172" s="571" t="str">
        <f t="shared" si="31"/>
        <v/>
      </c>
      <c r="N172" s="544">
        <f t="shared" ref="N172:N185" si="34">J172-L172</f>
        <v>0</v>
      </c>
      <c r="O172" s="545"/>
    </row>
    <row r="173" spans="1:15" ht="18.75" customHeight="1" x14ac:dyDescent="0.15">
      <c r="A173" s="485"/>
      <c r="B173" s="536"/>
      <c r="C173" s="667"/>
      <c r="D173" s="652"/>
      <c r="E173" s="653"/>
      <c r="F173" s="410"/>
      <c r="G173" s="537"/>
      <c r="H173" s="538"/>
      <c r="I173" s="539"/>
      <c r="J173" s="540">
        <f t="shared" si="32"/>
        <v>0</v>
      </c>
      <c r="K173" s="541"/>
      <c r="L173" s="542">
        <f t="shared" si="33"/>
        <v>0</v>
      </c>
      <c r="M173" s="571" t="str">
        <f t="shared" si="31"/>
        <v/>
      </c>
      <c r="N173" s="544">
        <f t="shared" si="34"/>
        <v>0</v>
      </c>
      <c r="O173" s="545"/>
    </row>
    <row r="174" spans="1:15" ht="18.75" customHeight="1" x14ac:dyDescent="0.15">
      <c r="A174" s="485"/>
      <c r="B174" s="536"/>
      <c r="C174" s="667"/>
      <c r="D174" s="652"/>
      <c r="E174" s="653"/>
      <c r="F174" s="410"/>
      <c r="G174" s="537"/>
      <c r="H174" s="538"/>
      <c r="I174" s="539"/>
      <c r="J174" s="540">
        <f t="shared" si="32"/>
        <v>0</v>
      </c>
      <c r="K174" s="541"/>
      <c r="L174" s="542">
        <f t="shared" si="33"/>
        <v>0</v>
      </c>
      <c r="M174" s="571" t="str">
        <f t="shared" si="31"/>
        <v/>
      </c>
      <c r="N174" s="544">
        <f t="shared" si="34"/>
        <v>0</v>
      </c>
      <c r="O174" s="545"/>
    </row>
    <row r="175" spans="1:15" ht="18.75" customHeight="1" x14ac:dyDescent="0.15">
      <c r="A175" s="485"/>
      <c r="B175" s="536"/>
      <c r="C175" s="667"/>
      <c r="D175" s="652"/>
      <c r="E175" s="653"/>
      <c r="F175" s="410"/>
      <c r="G175" s="537"/>
      <c r="H175" s="538"/>
      <c r="I175" s="539"/>
      <c r="J175" s="540">
        <f t="shared" si="32"/>
        <v>0</v>
      </c>
      <c r="K175" s="541"/>
      <c r="L175" s="542">
        <f t="shared" si="33"/>
        <v>0</v>
      </c>
      <c r="M175" s="571" t="str">
        <f t="shared" si="31"/>
        <v/>
      </c>
      <c r="N175" s="544">
        <f t="shared" si="34"/>
        <v>0</v>
      </c>
      <c r="O175" s="545"/>
    </row>
    <row r="176" spans="1:15" ht="18.75" customHeight="1" x14ac:dyDescent="0.15">
      <c r="A176" s="485"/>
      <c r="B176" s="536"/>
      <c r="C176" s="667"/>
      <c r="D176" s="652"/>
      <c r="E176" s="653"/>
      <c r="F176" s="410"/>
      <c r="G176" s="537"/>
      <c r="H176" s="538"/>
      <c r="I176" s="539"/>
      <c r="J176" s="540">
        <f t="shared" si="32"/>
        <v>0</v>
      </c>
      <c r="K176" s="541"/>
      <c r="L176" s="542">
        <f t="shared" si="33"/>
        <v>0</v>
      </c>
      <c r="M176" s="571" t="str">
        <f t="shared" si="31"/>
        <v/>
      </c>
      <c r="N176" s="544">
        <f t="shared" si="34"/>
        <v>0</v>
      </c>
      <c r="O176" s="545"/>
    </row>
    <row r="177" spans="1:15" ht="18.75" customHeight="1" x14ac:dyDescent="0.15">
      <c r="A177" s="485"/>
      <c r="B177" s="536"/>
      <c r="C177" s="667"/>
      <c r="D177" s="652"/>
      <c r="E177" s="653"/>
      <c r="F177" s="410"/>
      <c r="G177" s="537"/>
      <c r="H177" s="538"/>
      <c r="I177" s="539"/>
      <c r="J177" s="540">
        <f t="shared" si="32"/>
        <v>0</v>
      </c>
      <c r="K177" s="541"/>
      <c r="L177" s="542">
        <f t="shared" si="33"/>
        <v>0</v>
      </c>
      <c r="M177" s="571" t="str">
        <f t="shared" si="31"/>
        <v/>
      </c>
      <c r="N177" s="544">
        <f t="shared" si="34"/>
        <v>0</v>
      </c>
      <c r="O177" s="545"/>
    </row>
    <row r="178" spans="1:15" ht="18.75" customHeight="1" x14ac:dyDescent="0.15">
      <c r="A178" s="485"/>
      <c r="B178" s="536"/>
      <c r="C178" s="667"/>
      <c r="D178" s="652"/>
      <c r="E178" s="653"/>
      <c r="F178" s="410"/>
      <c r="G178" s="537"/>
      <c r="H178" s="538"/>
      <c r="I178" s="539"/>
      <c r="J178" s="540">
        <f t="shared" si="32"/>
        <v>0</v>
      </c>
      <c r="K178" s="541"/>
      <c r="L178" s="542">
        <f t="shared" si="33"/>
        <v>0</v>
      </c>
      <c r="M178" s="571" t="str">
        <f t="shared" si="31"/>
        <v/>
      </c>
      <c r="N178" s="544">
        <f t="shared" si="34"/>
        <v>0</v>
      </c>
      <c r="O178" s="545"/>
    </row>
    <row r="179" spans="1:15" ht="18.75" customHeight="1" x14ac:dyDescent="0.15">
      <c r="A179" s="485"/>
      <c r="B179" s="536"/>
      <c r="C179" s="667"/>
      <c r="D179" s="652"/>
      <c r="E179" s="653"/>
      <c r="F179" s="410"/>
      <c r="G179" s="537"/>
      <c r="H179" s="538"/>
      <c r="I179" s="539"/>
      <c r="J179" s="540">
        <f t="shared" si="32"/>
        <v>0</v>
      </c>
      <c r="K179" s="541"/>
      <c r="L179" s="542">
        <f t="shared" si="33"/>
        <v>0</v>
      </c>
      <c r="M179" s="571" t="str">
        <f t="shared" si="31"/>
        <v/>
      </c>
      <c r="N179" s="544">
        <f t="shared" si="34"/>
        <v>0</v>
      </c>
      <c r="O179" s="545"/>
    </row>
    <row r="180" spans="1:15" ht="18.75" customHeight="1" x14ac:dyDescent="0.15">
      <c r="A180" s="485"/>
      <c r="B180" s="536"/>
      <c r="C180" s="667"/>
      <c r="D180" s="652"/>
      <c r="E180" s="653"/>
      <c r="F180" s="410"/>
      <c r="G180" s="537"/>
      <c r="H180" s="538"/>
      <c r="I180" s="539"/>
      <c r="J180" s="540">
        <f t="shared" si="32"/>
        <v>0</v>
      </c>
      <c r="K180" s="541"/>
      <c r="L180" s="542">
        <f t="shared" si="33"/>
        <v>0</v>
      </c>
      <c r="M180" s="571" t="str">
        <f t="shared" si="31"/>
        <v/>
      </c>
      <c r="N180" s="544">
        <f t="shared" si="34"/>
        <v>0</v>
      </c>
      <c r="O180" s="545"/>
    </row>
    <row r="181" spans="1:15" ht="18.75" customHeight="1" x14ac:dyDescent="0.15">
      <c r="A181" s="485"/>
      <c r="B181" s="536"/>
      <c r="C181" s="667"/>
      <c r="D181" s="652"/>
      <c r="E181" s="653"/>
      <c r="F181" s="410"/>
      <c r="G181" s="537"/>
      <c r="H181" s="538"/>
      <c r="I181" s="539"/>
      <c r="J181" s="540">
        <f t="shared" si="32"/>
        <v>0</v>
      </c>
      <c r="K181" s="541"/>
      <c r="L181" s="542">
        <f t="shared" si="33"/>
        <v>0</v>
      </c>
      <c r="M181" s="571" t="str">
        <f t="shared" si="31"/>
        <v/>
      </c>
      <c r="N181" s="544">
        <f t="shared" si="34"/>
        <v>0</v>
      </c>
      <c r="O181" s="545"/>
    </row>
    <row r="182" spans="1:15" ht="18.75" customHeight="1" x14ac:dyDescent="0.15">
      <c r="A182" s="485"/>
      <c r="B182" s="536"/>
      <c r="C182" s="667"/>
      <c r="D182" s="652"/>
      <c r="E182" s="653"/>
      <c r="F182" s="410"/>
      <c r="G182" s="537"/>
      <c r="H182" s="538"/>
      <c r="I182" s="539"/>
      <c r="J182" s="540">
        <f t="shared" si="32"/>
        <v>0</v>
      </c>
      <c r="K182" s="541"/>
      <c r="L182" s="542">
        <f t="shared" si="33"/>
        <v>0</v>
      </c>
      <c r="M182" s="571" t="str">
        <f t="shared" si="31"/>
        <v/>
      </c>
      <c r="N182" s="544">
        <f t="shared" si="34"/>
        <v>0</v>
      </c>
      <c r="O182" s="545"/>
    </row>
    <row r="183" spans="1:15" ht="18.75" customHeight="1" x14ac:dyDescent="0.15">
      <c r="A183" s="485"/>
      <c r="B183" s="536"/>
      <c r="C183" s="667"/>
      <c r="D183" s="652"/>
      <c r="E183" s="653"/>
      <c r="F183" s="410"/>
      <c r="G183" s="537"/>
      <c r="H183" s="538"/>
      <c r="I183" s="539"/>
      <c r="J183" s="540">
        <f t="shared" si="32"/>
        <v>0</v>
      </c>
      <c r="K183" s="541"/>
      <c r="L183" s="542">
        <f t="shared" si="33"/>
        <v>0</v>
      </c>
      <c r="M183" s="571" t="str">
        <f t="shared" si="31"/>
        <v/>
      </c>
      <c r="N183" s="544">
        <f t="shared" si="34"/>
        <v>0</v>
      </c>
      <c r="O183" s="545"/>
    </row>
    <row r="184" spans="1:15" ht="18.75" customHeight="1" x14ac:dyDescent="0.15">
      <c r="A184" s="485"/>
      <c r="B184" s="536"/>
      <c r="C184" s="667"/>
      <c r="D184" s="652"/>
      <c r="E184" s="653"/>
      <c r="F184" s="410"/>
      <c r="G184" s="537"/>
      <c r="H184" s="538"/>
      <c r="I184" s="539"/>
      <c r="J184" s="540">
        <f t="shared" si="32"/>
        <v>0</v>
      </c>
      <c r="K184" s="541"/>
      <c r="L184" s="542">
        <f t="shared" si="33"/>
        <v>0</v>
      </c>
      <c r="M184" s="571" t="str">
        <f t="shared" si="31"/>
        <v/>
      </c>
      <c r="N184" s="544">
        <f t="shared" si="34"/>
        <v>0</v>
      </c>
      <c r="O184" s="545"/>
    </row>
    <row r="185" spans="1:15" ht="18.75" customHeight="1" x14ac:dyDescent="0.15">
      <c r="A185" s="485"/>
      <c r="B185" s="536"/>
      <c r="C185" s="667"/>
      <c r="D185" s="652"/>
      <c r="E185" s="653"/>
      <c r="F185" s="410"/>
      <c r="G185" s="537"/>
      <c r="H185" s="538"/>
      <c r="I185" s="539"/>
      <c r="J185" s="540">
        <f t="shared" si="32"/>
        <v>0</v>
      </c>
      <c r="K185" s="541"/>
      <c r="L185" s="542">
        <f t="shared" si="33"/>
        <v>0</v>
      </c>
      <c r="M185" s="571" t="str">
        <f t="shared" si="31"/>
        <v/>
      </c>
      <c r="N185" s="544">
        <f t="shared" si="34"/>
        <v>0</v>
      </c>
      <c r="O185" s="545"/>
    </row>
    <row r="186" spans="1:15" ht="18.75" customHeight="1" x14ac:dyDescent="0.15">
      <c r="A186" s="485"/>
      <c r="B186" s="536"/>
      <c r="C186" s="667"/>
      <c r="D186" s="652"/>
      <c r="E186" s="653"/>
      <c r="F186" s="410"/>
      <c r="G186" s="537"/>
      <c r="H186" s="538"/>
      <c r="I186" s="539"/>
      <c r="J186" s="540">
        <f t="shared" si="32"/>
        <v>0</v>
      </c>
      <c r="K186" s="541"/>
      <c r="L186" s="542">
        <f t="shared" si="33"/>
        <v>0</v>
      </c>
      <c r="M186" s="571" t="str">
        <f t="shared" si="31"/>
        <v/>
      </c>
      <c r="N186" s="544">
        <f>J186-L186</f>
        <v>0</v>
      </c>
      <c r="O186" s="545"/>
    </row>
    <row r="187" spans="1:15" ht="18.75" customHeight="1" x14ac:dyDescent="0.15">
      <c r="A187" s="485"/>
      <c r="B187" s="536"/>
      <c r="C187" s="667"/>
      <c r="D187" s="652"/>
      <c r="E187" s="653"/>
      <c r="F187" s="410"/>
      <c r="G187" s="537"/>
      <c r="H187" s="538"/>
      <c r="I187" s="539"/>
      <c r="J187" s="540">
        <f t="shared" si="32"/>
        <v>0</v>
      </c>
      <c r="K187" s="541"/>
      <c r="L187" s="542">
        <f t="shared" si="33"/>
        <v>0</v>
      </c>
      <c r="M187" s="571" t="str">
        <f t="shared" si="31"/>
        <v/>
      </c>
      <c r="N187" s="544">
        <f t="shared" ref="N187:N190" si="35">J187-L187</f>
        <v>0</v>
      </c>
      <c r="O187" s="545"/>
    </row>
    <row r="188" spans="1:15" ht="18.75" customHeight="1" x14ac:dyDescent="0.15">
      <c r="A188" s="485"/>
      <c r="B188" s="536"/>
      <c r="C188" s="667"/>
      <c r="D188" s="652"/>
      <c r="E188" s="653"/>
      <c r="F188" s="410"/>
      <c r="G188" s="537"/>
      <c r="H188" s="538"/>
      <c r="I188" s="539"/>
      <c r="J188" s="540">
        <f t="shared" si="32"/>
        <v>0</v>
      </c>
      <c r="K188" s="541"/>
      <c r="L188" s="542">
        <f t="shared" si="33"/>
        <v>0</v>
      </c>
      <c r="M188" s="571" t="str">
        <f t="shared" si="31"/>
        <v/>
      </c>
      <c r="N188" s="544">
        <f t="shared" si="35"/>
        <v>0</v>
      </c>
      <c r="O188" s="545"/>
    </row>
    <row r="189" spans="1:15" ht="18.75" customHeight="1" x14ac:dyDescent="0.15">
      <c r="A189" s="485"/>
      <c r="B189" s="536"/>
      <c r="C189" s="667"/>
      <c r="D189" s="652"/>
      <c r="E189" s="653"/>
      <c r="F189" s="410"/>
      <c r="G189" s="537"/>
      <c r="H189" s="538"/>
      <c r="I189" s="539"/>
      <c r="J189" s="540">
        <f t="shared" si="32"/>
        <v>0</v>
      </c>
      <c r="K189" s="541"/>
      <c r="L189" s="542">
        <f t="shared" si="33"/>
        <v>0</v>
      </c>
      <c r="M189" s="571" t="str">
        <f t="shared" si="31"/>
        <v/>
      </c>
      <c r="N189" s="544">
        <f t="shared" si="35"/>
        <v>0</v>
      </c>
      <c r="O189" s="545"/>
    </row>
    <row r="190" spans="1:15" ht="18.75" customHeight="1" thickBot="1" x14ac:dyDescent="0.2">
      <c r="A190" s="485"/>
      <c r="B190" s="655"/>
      <c r="C190" s="443"/>
      <c r="D190" s="444"/>
      <c r="E190" s="445"/>
      <c r="F190" s="446"/>
      <c r="G190" s="447"/>
      <c r="H190" s="448"/>
      <c r="I190" s="449"/>
      <c r="J190" s="639">
        <f t="shared" si="32"/>
        <v>0</v>
      </c>
      <c r="K190" s="450"/>
      <c r="L190" s="641">
        <f t="shared" si="33"/>
        <v>0</v>
      </c>
      <c r="M190" s="643" t="str">
        <f t="shared" si="31"/>
        <v/>
      </c>
      <c r="N190" s="451">
        <f t="shared" si="35"/>
        <v>0</v>
      </c>
      <c r="O190" s="501"/>
    </row>
    <row r="191" spans="1:15" ht="18.75" customHeight="1" x14ac:dyDescent="0.15">
      <c r="A191" s="485"/>
      <c r="B191" s="546"/>
      <c r="C191" s="442" t="s">
        <v>870</v>
      </c>
      <c r="D191" s="425" t="s">
        <v>914</v>
      </c>
      <c r="E191" s="426" t="s">
        <v>828</v>
      </c>
      <c r="F191" s="427"/>
      <c r="G191" s="649"/>
      <c r="H191" s="650"/>
      <c r="I191" s="551"/>
      <c r="J191" s="428">
        <f>SUMIFS(J171:J190,B171:B190,"設備")</f>
        <v>0</v>
      </c>
      <c r="K191" s="553"/>
      <c r="L191" s="429">
        <f>SUMIFS(L171:L190,B171:B190,"設備")</f>
        <v>0</v>
      </c>
      <c r="M191" s="651"/>
      <c r="N191" s="430">
        <f>J191-L191</f>
        <v>0</v>
      </c>
      <c r="O191" s="556"/>
    </row>
    <row r="192" spans="1:15" ht="18.75" customHeight="1" x14ac:dyDescent="0.15">
      <c r="A192" s="485"/>
      <c r="B192" s="536"/>
      <c r="C192" s="442" t="s">
        <v>870</v>
      </c>
      <c r="D192" s="654" t="s">
        <v>915</v>
      </c>
      <c r="E192" s="576" t="s">
        <v>828</v>
      </c>
      <c r="F192" s="409"/>
      <c r="G192" s="567"/>
      <c r="H192" s="568"/>
      <c r="I192" s="540"/>
      <c r="J192" s="569">
        <f>SUMIFS(J171:J190,B171:B190,"工事")</f>
        <v>0</v>
      </c>
      <c r="K192" s="542"/>
      <c r="L192" s="570">
        <f>SUMIFS(L171:L190,B171:B190,"工事")</f>
        <v>0</v>
      </c>
      <c r="M192" s="571"/>
      <c r="N192" s="572">
        <f>J192-L192</f>
        <v>0</v>
      </c>
      <c r="O192" s="545"/>
    </row>
    <row r="193" spans="1:15" ht="18.75" customHeight="1" thickBot="1" x14ac:dyDescent="0.2">
      <c r="A193" s="485"/>
      <c r="B193" s="655"/>
      <c r="C193" s="634"/>
      <c r="D193" s="438" t="s">
        <v>870</v>
      </c>
      <c r="E193" s="656" t="s">
        <v>856</v>
      </c>
      <c r="F193" s="436"/>
      <c r="G193" s="637"/>
      <c r="H193" s="638"/>
      <c r="I193" s="639"/>
      <c r="J193" s="640">
        <f>J191+J192</f>
        <v>0</v>
      </c>
      <c r="K193" s="641"/>
      <c r="L193" s="642">
        <f>L191+L192</f>
        <v>0</v>
      </c>
      <c r="M193" s="643"/>
      <c r="N193" s="644">
        <f>J193-L193</f>
        <v>0</v>
      </c>
      <c r="O193" s="501"/>
    </row>
    <row r="194" spans="1:15" ht="18.75" customHeight="1" x14ac:dyDescent="0.15">
      <c r="A194" s="485"/>
      <c r="B194" s="536"/>
      <c r="C194" s="3146" t="s">
        <v>871</v>
      </c>
      <c r="D194" s="3147"/>
      <c r="E194" s="3148"/>
      <c r="F194" s="410"/>
      <c r="G194" s="537"/>
      <c r="H194" s="538"/>
      <c r="I194" s="539"/>
      <c r="J194" s="551"/>
      <c r="K194" s="657"/>
      <c r="L194" s="629"/>
      <c r="M194" s="651" t="str">
        <f t="shared" ref="M194:M214" si="36">IF(I194-K194=0,"",I194-K194)</f>
        <v/>
      </c>
      <c r="N194" s="555"/>
      <c r="O194" s="545"/>
    </row>
    <row r="195" spans="1:15" ht="18.75" customHeight="1" x14ac:dyDescent="0.15">
      <c r="A195" s="485"/>
      <c r="B195" s="536"/>
      <c r="C195" s="667"/>
      <c r="D195" s="1253"/>
      <c r="E195" s="1259"/>
      <c r="F195" s="410"/>
      <c r="G195" s="537"/>
      <c r="H195" s="538"/>
      <c r="I195" s="539"/>
      <c r="J195" s="540">
        <f t="shared" ref="J195:J214" si="37">ROUNDDOWN(H195*I195,0)</f>
        <v>0</v>
      </c>
      <c r="K195" s="541"/>
      <c r="L195" s="542">
        <f t="shared" ref="L195:L214" si="38">ROUNDDOWN(H195*K195,0)</f>
        <v>0</v>
      </c>
      <c r="M195" s="571" t="str">
        <f t="shared" si="36"/>
        <v/>
      </c>
      <c r="N195" s="544">
        <f t="shared" ref="N195" si="39">J195-L195</f>
        <v>0</v>
      </c>
      <c r="O195" s="545"/>
    </row>
    <row r="196" spans="1:15" ht="18.75" customHeight="1" x14ac:dyDescent="0.15">
      <c r="A196" s="485"/>
      <c r="B196" s="536"/>
      <c r="C196" s="667"/>
      <c r="D196" s="652"/>
      <c r="E196" s="653"/>
      <c r="F196" s="410"/>
      <c r="G196" s="537"/>
      <c r="H196" s="538"/>
      <c r="I196" s="539"/>
      <c r="J196" s="540">
        <f t="shared" si="37"/>
        <v>0</v>
      </c>
      <c r="K196" s="541"/>
      <c r="L196" s="542">
        <f t="shared" si="38"/>
        <v>0</v>
      </c>
      <c r="M196" s="571" t="str">
        <f t="shared" si="36"/>
        <v/>
      </c>
      <c r="N196" s="544">
        <f>J196-L196</f>
        <v>0</v>
      </c>
      <c r="O196" s="545"/>
    </row>
    <row r="197" spans="1:15" ht="18.75" customHeight="1" x14ac:dyDescent="0.15">
      <c r="A197" s="485"/>
      <c r="B197" s="536"/>
      <c r="C197" s="667"/>
      <c r="D197" s="652"/>
      <c r="E197" s="653"/>
      <c r="F197" s="410"/>
      <c r="G197" s="537"/>
      <c r="H197" s="538"/>
      <c r="I197" s="539"/>
      <c r="J197" s="540">
        <f t="shared" si="37"/>
        <v>0</v>
      </c>
      <c r="K197" s="541"/>
      <c r="L197" s="542">
        <f t="shared" si="38"/>
        <v>0</v>
      </c>
      <c r="M197" s="571" t="str">
        <f t="shared" si="36"/>
        <v/>
      </c>
      <c r="N197" s="544">
        <f t="shared" ref="N197:N206" si="40">J197-L197</f>
        <v>0</v>
      </c>
      <c r="O197" s="545"/>
    </row>
    <row r="198" spans="1:15" ht="18.75" customHeight="1" x14ac:dyDescent="0.15">
      <c r="A198" s="485"/>
      <c r="B198" s="536"/>
      <c r="C198" s="667"/>
      <c r="D198" s="652"/>
      <c r="E198" s="653"/>
      <c r="F198" s="410"/>
      <c r="G198" s="537"/>
      <c r="H198" s="538"/>
      <c r="I198" s="539"/>
      <c r="J198" s="540">
        <f t="shared" si="37"/>
        <v>0</v>
      </c>
      <c r="K198" s="541"/>
      <c r="L198" s="542">
        <f t="shared" si="38"/>
        <v>0</v>
      </c>
      <c r="M198" s="571" t="str">
        <f t="shared" si="36"/>
        <v/>
      </c>
      <c r="N198" s="544">
        <f t="shared" si="40"/>
        <v>0</v>
      </c>
      <c r="O198" s="545"/>
    </row>
    <row r="199" spans="1:15" ht="18.75" customHeight="1" x14ac:dyDescent="0.15">
      <c r="A199" s="485"/>
      <c r="B199" s="536"/>
      <c r="C199" s="667"/>
      <c r="D199" s="652"/>
      <c r="E199" s="653"/>
      <c r="F199" s="410"/>
      <c r="G199" s="537"/>
      <c r="H199" s="538"/>
      <c r="I199" s="539"/>
      <c r="J199" s="540">
        <f t="shared" si="37"/>
        <v>0</v>
      </c>
      <c r="K199" s="541"/>
      <c r="L199" s="542">
        <f t="shared" si="38"/>
        <v>0</v>
      </c>
      <c r="M199" s="571" t="str">
        <f t="shared" si="36"/>
        <v/>
      </c>
      <c r="N199" s="544">
        <f t="shared" si="40"/>
        <v>0</v>
      </c>
      <c r="O199" s="545"/>
    </row>
    <row r="200" spans="1:15" ht="18.75" customHeight="1" x14ac:dyDescent="0.15">
      <c r="A200" s="485"/>
      <c r="B200" s="536"/>
      <c r="C200" s="667"/>
      <c r="D200" s="652"/>
      <c r="E200" s="653"/>
      <c r="F200" s="410"/>
      <c r="G200" s="537"/>
      <c r="H200" s="538"/>
      <c r="I200" s="539"/>
      <c r="J200" s="540">
        <f t="shared" si="37"/>
        <v>0</v>
      </c>
      <c r="K200" s="541"/>
      <c r="L200" s="542">
        <f t="shared" si="38"/>
        <v>0</v>
      </c>
      <c r="M200" s="571" t="str">
        <f t="shared" si="36"/>
        <v/>
      </c>
      <c r="N200" s="544">
        <f t="shared" si="40"/>
        <v>0</v>
      </c>
      <c r="O200" s="545"/>
    </row>
    <row r="201" spans="1:15" ht="18.75" customHeight="1" x14ac:dyDescent="0.15">
      <c r="A201" s="485"/>
      <c r="B201" s="536"/>
      <c r="C201" s="667"/>
      <c r="D201" s="652"/>
      <c r="E201" s="653"/>
      <c r="F201" s="410"/>
      <c r="G201" s="537"/>
      <c r="H201" s="538"/>
      <c r="I201" s="539"/>
      <c r="J201" s="540">
        <f t="shared" si="37"/>
        <v>0</v>
      </c>
      <c r="K201" s="541"/>
      <c r="L201" s="542">
        <f t="shared" si="38"/>
        <v>0</v>
      </c>
      <c r="M201" s="571" t="str">
        <f t="shared" si="36"/>
        <v/>
      </c>
      <c r="N201" s="544">
        <f t="shared" si="40"/>
        <v>0</v>
      </c>
      <c r="O201" s="545"/>
    </row>
    <row r="202" spans="1:15" ht="18.75" customHeight="1" x14ac:dyDescent="0.15">
      <c r="A202" s="485"/>
      <c r="B202" s="536"/>
      <c r="C202" s="667"/>
      <c r="D202" s="652"/>
      <c r="E202" s="653"/>
      <c r="F202" s="410"/>
      <c r="G202" s="537"/>
      <c r="H202" s="538"/>
      <c r="I202" s="539"/>
      <c r="J202" s="540">
        <f t="shared" si="37"/>
        <v>0</v>
      </c>
      <c r="K202" s="541"/>
      <c r="L202" s="542">
        <f t="shared" si="38"/>
        <v>0</v>
      </c>
      <c r="M202" s="571" t="str">
        <f t="shared" si="36"/>
        <v/>
      </c>
      <c r="N202" s="544">
        <f t="shared" si="40"/>
        <v>0</v>
      </c>
      <c r="O202" s="545"/>
    </row>
    <row r="203" spans="1:15" ht="18.75" customHeight="1" x14ac:dyDescent="0.15">
      <c r="A203" s="485"/>
      <c r="B203" s="536"/>
      <c r="C203" s="667"/>
      <c r="D203" s="652"/>
      <c r="E203" s="653"/>
      <c r="F203" s="410"/>
      <c r="G203" s="537"/>
      <c r="H203" s="538"/>
      <c r="I203" s="539"/>
      <c r="J203" s="540">
        <f t="shared" si="37"/>
        <v>0</v>
      </c>
      <c r="K203" s="541"/>
      <c r="L203" s="542">
        <f t="shared" si="38"/>
        <v>0</v>
      </c>
      <c r="M203" s="571" t="str">
        <f t="shared" si="36"/>
        <v/>
      </c>
      <c r="N203" s="544">
        <f t="shared" si="40"/>
        <v>0</v>
      </c>
      <c r="O203" s="545"/>
    </row>
    <row r="204" spans="1:15" ht="18.75" customHeight="1" x14ac:dyDescent="0.15">
      <c r="A204" s="485"/>
      <c r="B204" s="536"/>
      <c r="C204" s="667"/>
      <c r="D204" s="652"/>
      <c r="E204" s="653"/>
      <c r="F204" s="410"/>
      <c r="G204" s="537"/>
      <c r="H204" s="538"/>
      <c r="I204" s="539"/>
      <c r="J204" s="540">
        <f t="shared" si="37"/>
        <v>0</v>
      </c>
      <c r="K204" s="541"/>
      <c r="L204" s="542">
        <f t="shared" si="38"/>
        <v>0</v>
      </c>
      <c r="M204" s="571" t="str">
        <f t="shared" si="36"/>
        <v/>
      </c>
      <c r="N204" s="544">
        <f t="shared" si="40"/>
        <v>0</v>
      </c>
      <c r="O204" s="545"/>
    </row>
    <row r="205" spans="1:15" ht="18.75" customHeight="1" x14ac:dyDescent="0.15">
      <c r="A205" s="485"/>
      <c r="B205" s="536"/>
      <c r="C205" s="667"/>
      <c r="D205" s="652"/>
      <c r="E205" s="653"/>
      <c r="F205" s="410"/>
      <c r="G205" s="537"/>
      <c r="H205" s="538"/>
      <c r="I205" s="539"/>
      <c r="J205" s="540">
        <f t="shared" si="37"/>
        <v>0</v>
      </c>
      <c r="K205" s="541"/>
      <c r="L205" s="542">
        <f t="shared" si="38"/>
        <v>0</v>
      </c>
      <c r="M205" s="571" t="str">
        <f t="shared" si="36"/>
        <v/>
      </c>
      <c r="N205" s="544">
        <f t="shared" si="40"/>
        <v>0</v>
      </c>
      <c r="O205" s="545"/>
    </row>
    <row r="206" spans="1:15" ht="18.75" customHeight="1" x14ac:dyDescent="0.15">
      <c r="A206" s="485"/>
      <c r="B206" s="536"/>
      <c r="C206" s="667"/>
      <c r="D206" s="652"/>
      <c r="E206" s="653"/>
      <c r="F206" s="410"/>
      <c r="G206" s="537"/>
      <c r="H206" s="538"/>
      <c r="I206" s="539"/>
      <c r="J206" s="540">
        <f t="shared" si="37"/>
        <v>0</v>
      </c>
      <c r="K206" s="541"/>
      <c r="L206" s="542">
        <f t="shared" si="38"/>
        <v>0</v>
      </c>
      <c r="M206" s="571" t="str">
        <f t="shared" si="36"/>
        <v/>
      </c>
      <c r="N206" s="544">
        <f t="shared" si="40"/>
        <v>0</v>
      </c>
      <c r="O206" s="545"/>
    </row>
    <row r="207" spans="1:15" ht="18.75" customHeight="1" x14ac:dyDescent="0.15">
      <c r="A207" s="485"/>
      <c r="B207" s="536"/>
      <c r="C207" s="667"/>
      <c r="D207" s="652"/>
      <c r="E207" s="653"/>
      <c r="F207" s="410"/>
      <c r="G207" s="537"/>
      <c r="H207" s="538"/>
      <c r="I207" s="539"/>
      <c r="J207" s="540">
        <f t="shared" si="37"/>
        <v>0</v>
      </c>
      <c r="K207" s="541"/>
      <c r="L207" s="542">
        <f t="shared" si="38"/>
        <v>0</v>
      </c>
      <c r="M207" s="571" t="str">
        <f t="shared" si="36"/>
        <v/>
      </c>
      <c r="N207" s="544">
        <f>J207-L207</f>
        <v>0</v>
      </c>
      <c r="O207" s="545"/>
    </row>
    <row r="208" spans="1:15" ht="18.75" customHeight="1" x14ac:dyDescent="0.15">
      <c r="A208" s="485"/>
      <c r="B208" s="536"/>
      <c r="C208" s="667"/>
      <c r="D208" s="652"/>
      <c r="E208" s="653"/>
      <c r="F208" s="410"/>
      <c r="G208" s="537"/>
      <c r="H208" s="538"/>
      <c r="I208" s="539"/>
      <c r="J208" s="540">
        <f t="shared" si="37"/>
        <v>0</v>
      </c>
      <c r="K208" s="541"/>
      <c r="L208" s="542">
        <f t="shared" si="38"/>
        <v>0</v>
      </c>
      <c r="M208" s="571" t="str">
        <f t="shared" si="36"/>
        <v/>
      </c>
      <c r="N208" s="544">
        <f t="shared" ref="N208" si="41">J208-L208</f>
        <v>0</v>
      </c>
      <c r="O208" s="545"/>
    </row>
    <row r="209" spans="1:15" ht="18.75" customHeight="1" x14ac:dyDescent="0.15">
      <c r="A209" s="485"/>
      <c r="B209" s="536"/>
      <c r="C209" s="667"/>
      <c r="D209" s="652"/>
      <c r="E209" s="653"/>
      <c r="F209" s="410"/>
      <c r="G209" s="537"/>
      <c r="H209" s="538"/>
      <c r="I209" s="539"/>
      <c r="J209" s="540">
        <f t="shared" si="37"/>
        <v>0</v>
      </c>
      <c r="K209" s="541"/>
      <c r="L209" s="542">
        <f t="shared" si="38"/>
        <v>0</v>
      </c>
      <c r="M209" s="571" t="str">
        <f t="shared" si="36"/>
        <v/>
      </c>
      <c r="N209" s="544">
        <f>J209-L209</f>
        <v>0</v>
      </c>
      <c r="O209" s="545"/>
    </row>
    <row r="210" spans="1:15" ht="18.75" customHeight="1" x14ac:dyDescent="0.15">
      <c r="A210" s="485"/>
      <c r="B210" s="536"/>
      <c r="C210" s="667"/>
      <c r="D210" s="652"/>
      <c r="E210" s="653"/>
      <c r="F210" s="410"/>
      <c r="G210" s="537"/>
      <c r="H210" s="538"/>
      <c r="I210" s="539"/>
      <c r="J210" s="540">
        <f t="shared" si="37"/>
        <v>0</v>
      </c>
      <c r="K210" s="541"/>
      <c r="L210" s="542">
        <f t="shared" si="38"/>
        <v>0</v>
      </c>
      <c r="M210" s="571" t="str">
        <f t="shared" si="36"/>
        <v/>
      </c>
      <c r="N210" s="544">
        <f t="shared" ref="N210:N212" si="42">J210-L210</f>
        <v>0</v>
      </c>
      <c r="O210" s="545"/>
    </row>
    <row r="211" spans="1:15" ht="18.75" customHeight="1" x14ac:dyDescent="0.15">
      <c r="A211" s="485"/>
      <c r="B211" s="536"/>
      <c r="C211" s="667"/>
      <c r="D211" s="652"/>
      <c r="E211" s="653"/>
      <c r="F211" s="410"/>
      <c r="G211" s="537"/>
      <c r="H211" s="538"/>
      <c r="I211" s="539"/>
      <c r="J211" s="540">
        <f t="shared" si="37"/>
        <v>0</v>
      </c>
      <c r="K211" s="541"/>
      <c r="L211" s="542">
        <f t="shared" si="38"/>
        <v>0</v>
      </c>
      <c r="M211" s="571" t="str">
        <f t="shared" si="36"/>
        <v/>
      </c>
      <c r="N211" s="544">
        <f t="shared" si="42"/>
        <v>0</v>
      </c>
      <c r="O211" s="545"/>
    </row>
    <row r="212" spans="1:15" ht="18.75" customHeight="1" x14ac:dyDescent="0.15">
      <c r="A212" s="485"/>
      <c r="B212" s="536"/>
      <c r="C212" s="667"/>
      <c r="D212" s="652"/>
      <c r="E212" s="653"/>
      <c r="F212" s="410"/>
      <c r="G212" s="537"/>
      <c r="H212" s="538"/>
      <c r="I212" s="539"/>
      <c r="J212" s="540">
        <f t="shared" si="37"/>
        <v>0</v>
      </c>
      <c r="K212" s="541"/>
      <c r="L212" s="542">
        <f t="shared" si="38"/>
        <v>0</v>
      </c>
      <c r="M212" s="571" t="str">
        <f t="shared" si="36"/>
        <v/>
      </c>
      <c r="N212" s="544">
        <f t="shared" si="42"/>
        <v>0</v>
      </c>
      <c r="O212" s="545"/>
    </row>
    <row r="213" spans="1:15" ht="18.75" customHeight="1" x14ac:dyDescent="0.15">
      <c r="A213" s="485"/>
      <c r="B213" s="536"/>
      <c r="C213" s="667"/>
      <c r="D213" s="652"/>
      <c r="E213" s="653"/>
      <c r="F213" s="410"/>
      <c r="G213" s="537"/>
      <c r="H213" s="538"/>
      <c r="I213" s="539"/>
      <c r="J213" s="540">
        <f t="shared" si="37"/>
        <v>0</v>
      </c>
      <c r="K213" s="541"/>
      <c r="L213" s="542">
        <f t="shared" si="38"/>
        <v>0</v>
      </c>
      <c r="M213" s="571" t="str">
        <f t="shared" si="36"/>
        <v/>
      </c>
      <c r="N213" s="544">
        <f>J213-L213</f>
        <v>0</v>
      </c>
      <c r="O213" s="545"/>
    </row>
    <row r="214" spans="1:15" ht="18.75" customHeight="1" thickBot="1" x14ac:dyDescent="0.2">
      <c r="A214" s="485"/>
      <c r="B214" s="655"/>
      <c r="C214" s="443"/>
      <c r="D214" s="444"/>
      <c r="E214" s="445"/>
      <c r="F214" s="446"/>
      <c r="G214" s="447"/>
      <c r="H214" s="448"/>
      <c r="I214" s="449"/>
      <c r="J214" s="639">
        <f t="shared" si="37"/>
        <v>0</v>
      </c>
      <c r="K214" s="450"/>
      <c r="L214" s="641">
        <f t="shared" si="38"/>
        <v>0</v>
      </c>
      <c r="M214" s="643" t="str">
        <f t="shared" si="36"/>
        <v/>
      </c>
      <c r="N214" s="451">
        <f t="shared" ref="N214:N220" si="43">J214-L214</f>
        <v>0</v>
      </c>
      <c r="O214" s="501"/>
    </row>
    <row r="215" spans="1:15" ht="18.75" customHeight="1" x14ac:dyDescent="0.15">
      <c r="A215" s="485"/>
      <c r="B215" s="546"/>
      <c r="C215" s="442" t="s">
        <v>872</v>
      </c>
      <c r="D215" s="425" t="s">
        <v>914</v>
      </c>
      <c r="E215" s="426" t="s">
        <v>828</v>
      </c>
      <c r="F215" s="427"/>
      <c r="G215" s="649"/>
      <c r="H215" s="650"/>
      <c r="I215" s="551"/>
      <c r="J215" s="428">
        <f>SUMIFS(J195:J214,B195:B214,"設備")</f>
        <v>0</v>
      </c>
      <c r="K215" s="553"/>
      <c r="L215" s="429">
        <f>SUMIFS(L195:L214,B195:B214,"設備")</f>
        <v>0</v>
      </c>
      <c r="M215" s="651"/>
      <c r="N215" s="430">
        <f t="shared" si="43"/>
        <v>0</v>
      </c>
      <c r="O215" s="556"/>
    </row>
    <row r="216" spans="1:15" ht="18.75" customHeight="1" x14ac:dyDescent="0.15">
      <c r="A216" s="485"/>
      <c r="B216" s="536"/>
      <c r="C216" s="437" t="s">
        <v>872</v>
      </c>
      <c r="D216" s="654" t="s">
        <v>915</v>
      </c>
      <c r="E216" s="576" t="s">
        <v>828</v>
      </c>
      <c r="F216" s="409"/>
      <c r="G216" s="567"/>
      <c r="H216" s="568"/>
      <c r="I216" s="540"/>
      <c r="J216" s="569">
        <f>SUMIFS(J195:J214,B195:B214,"工事")</f>
        <v>0</v>
      </c>
      <c r="K216" s="542"/>
      <c r="L216" s="570">
        <f>SUMIFS(L195:L214,B195:B214,"工事")</f>
        <v>0</v>
      </c>
      <c r="M216" s="571"/>
      <c r="N216" s="572">
        <f t="shared" si="43"/>
        <v>0</v>
      </c>
      <c r="O216" s="545"/>
    </row>
    <row r="217" spans="1:15" ht="18.75" customHeight="1" thickBot="1" x14ac:dyDescent="0.2">
      <c r="A217" s="485"/>
      <c r="B217" s="431"/>
      <c r="C217" s="452"/>
      <c r="D217" s="453" t="s">
        <v>872</v>
      </c>
      <c r="E217" s="454" t="s">
        <v>856</v>
      </c>
      <c r="F217" s="455"/>
      <c r="G217" s="456"/>
      <c r="H217" s="457"/>
      <c r="I217" s="432"/>
      <c r="J217" s="439">
        <f>J215+J216</f>
        <v>0</v>
      </c>
      <c r="K217" s="433"/>
      <c r="L217" s="440">
        <f>L215+L216</f>
        <v>0</v>
      </c>
      <c r="M217" s="434"/>
      <c r="N217" s="441">
        <f t="shared" si="43"/>
        <v>0</v>
      </c>
      <c r="O217" s="435"/>
    </row>
    <row r="218" spans="1:15" ht="18.75" customHeight="1" thickTop="1" x14ac:dyDescent="0.15">
      <c r="A218" s="485"/>
      <c r="B218" s="546"/>
      <c r="C218" s="424" t="s">
        <v>721</v>
      </c>
      <c r="D218" s="425" t="s">
        <v>823</v>
      </c>
      <c r="E218" s="426" t="s">
        <v>825</v>
      </c>
      <c r="F218" s="427"/>
      <c r="G218" s="649"/>
      <c r="H218" s="650"/>
      <c r="I218" s="551"/>
      <c r="J218" s="428">
        <f>SUMIFS(J171:J217,D171:D217,"設備費3")</f>
        <v>0</v>
      </c>
      <c r="K218" s="553"/>
      <c r="L218" s="429">
        <f>SUMIFS(L171:L217,D171:D217,"設備費3")</f>
        <v>0</v>
      </c>
      <c r="M218" s="651"/>
      <c r="N218" s="430">
        <f t="shared" si="43"/>
        <v>0</v>
      </c>
      <c r="O218" s="556"/>
    </row>
    <row r="219" spans="1:15" ht="18.75" customHeight="1" x14ac:dyDescent="0.15">
      <c r="A219" s="485"/>
      <c r="B219" s="536"/>
      <c r="C219" s="574" t="s">
        <v>721</v>
      </c>
      <c r="D219" s="654" t="s">
        <v>829</v>
      </c>
      <c r="E219" s="576" t="s">
        <v>825</v>
      </c>
      <c r="F219" s="409"/>
      <c r="G219" s="567"/>
      <c r="H219" s="568"/>
      <c r="I219" s="540"/>
      <c r="J219" s="569">
        <f>SUMIFS(J171:J217,D171:D217,"工事費3")</f>
        <v>0</v>
      </c>
      <c r="K219" s="542"/>
      <c r="L219" s="570">
        <f>SUMIFS(L171:L217,D171:D217,"工事費3")</f>
        <v>0</v>
      </c>
      <c r="M219" s="571"/>
      <c r="N219" s="572">
        <f t="shared" si="43"/>
        <v>0</v>
      </c>
      <c r="O219" s="545"/>
    </row>
    <row r="220" spans="1:15" ht="18.75" customHeight="1" thickBot="1" x14ac:dyDescent="0.2">
      <c r="A220" s="485"/>
      <c r="B220" s="431"/>
      <c r="C220" s="452"/>
      <c r="D220" s="459" t="s">
        <v>830</v>
      </c>
      <c r="E220" s="454" t="s">
        <v>825</v>
      </c>
      <c r="F220" s="455"/>
      <c r="G220" s="456"/>
      <c r="H220" s="457"/>
      <c r="I220" s="432"/>
      <c r="J220" s="439">
        <f>J218+J219</f>
        <v>0</v>
      </c>
      <c r="K220" s="433"/>
      <c r="L220" s="440">
        <f>L218+L219</f>
        <v>0</v>
      </c>
      <c r="M220" s="434"/>
      <c r="N220" s="441">
        <f t="shared" si="43"/>
        <v>0</v>
      </c>
      <c r="O220" s="435"/>
    </row>
    <row r="221" spans="1:15" ht="18.75" customHeight="1" thickTop="1" x14ac:dyDescent="0.15">
      <c r="A221" s="485"/>
      <c r="B221" s="536"/>
      <c r="C221" s="3140" t="s">
        <v>834</v>
      </c>
      <c r="D221" s="3141"/>
      <c r="E221" s="3142"/>
      <c r="F221" s="410"/>
      <c r="G221" s="537"/>
      <c r="H221" s="538"/>
      <c r="I221" s="540"/>
      <c r="J221" s="540"/>
      <c r="K221" s="541"/>
      <c r="L221" s="542"/>
      <c r="M221" s="571"/>
      <c r="N221" s="544"/>
      <c r="O221" s="545"/>
    </row>
    <row r="222" spans="1:15" ht="18.75" customHeight="1" x14ac:dyDescent="0.15">
      <c r="A222" s="485"/>
      <c r="B222" s="536"/>
      <c r="C222" s="3143" t="s">
        <v>874</v>
      </c>
      <c r="D222" s="3144"/>
      <c r="E222" s="3145"/>
      <c r="F222" s="410"/>
      <c r="G222" s="537"/>
      <c r="H222" s="538"/>
      <c r="I222" s="539"/>
      <c r="J222" s="540"/>
      <c r="K222" s="541"/>
      <c r="L222" s="542"/>
      <c r="M222" s="571" t="str">
        <f t="shared" ref="M222:M242" si="44">IF(I222-K222=0,"",I222-K222)</f>
        <v/>
      </c>
      <c r="N222" s="544"/>
      <c r="O222" s="545"/>
    </row>
    <row r="223" spans="1:15" ht="18.75" customHeight="1" x14ac:dyDescent="0.15">
      <c r="A223" s="485"/>
      <c r="B223" s="536"/>
      <c r="C223" s="667"/>
      <c r="D223" s="652"/>
      <c r="E223" s="653"/>
      <c r="F223" s="410"/>
      <c r="G223" s="537"/>
      <c r="H223" s="538"/>
      <c r="I223" s="539"/>
      <c r="J223" s="540">
        <f t="shared" ref="J223:J242" si="45">ROUNDDOWN(H223*I223,0)</f>
        <v>0</v>
      </c>
      <c r="K223" s="541"/>
      <c r="L223" s="542">
        <f t="shared" ref="L223:L242" si="46">ROUNDDOWN(H223*K223,0)</f>
        <v>0</v>
      </c>
      <c r="M223" s="571" t="str">
        <f t="shared" si="44"/>
        <v/>
      </c>
      <c r="N223" s="544">
        <f>J223-L223</f>
        <v>0</v>
      </c>
      <c r="O223" s="545"/>
    </row>
    <row r="224" spans="1:15" ht="18.75" customHeight="1" x14ac:dyDescent="0.15">
      <c r="A224" s="485"/>
      <c r="B224" s="536"/>
      <c r="C224" s="667"/>
      <c r="D224" s="652"/>
      <c r="E224" s="653"/>
      <c r="F224" s="410"/>
      <c r="G224" s="537"/>
      <c r="H224" s="538"/>
      <c r="I224" s="539"/>
      <c r="J224" s="540">
        <f t="shared" si="45"/>
        <v>0</v>
      </c>
      <c r="K224" s="541"/>
      <c r="L224" s="542">
        <f t="shared" si="46"/>
        <v>0</v>
      </c>
      <c r="M224" s="571" t="str">
        <f t="shared" si="44"/>
        <v/>
      </c>
      <c r="N224" s="544">
        <f t="shared" ref="N224:N237" si="47">J224-L224</f>
        <v>0</v>
      </c>
      <c r="O224" s="545"/>
    </row>
    <row r="225" spans="1:15" ht="18.75" customHeight="1" x14ac:dyDescent="0.15">
      <c r="A225" s="485"/>
      <c r="B225" s="536"/>
      <c r="C225" s="667"/>
      <c r="D225" s="652"/>
      <c r="E225" s="653"/>
      <c r="F225" s="410"/>
      <c r="G225" s="537"/>
      <c r="H225" s="538"/>
      <c r="I225" s="539"/>
      <c r="J225" s="540">
        <f t="shared" si="45"/>
        <v>0</v>
      </c>
      <c r="K225" s="541"/>
      <c r="L225" s="542">
        <f t="shared" si="46"/>
        <v>0</v>
      </c>
      <c r="M225" s="571" t="str">
        <f t="shared" si="44"/>
        <v/>
      </c>
      <c r="N225" s="544">
        <f t="shared" si="47"/>
        <v>0</v>
      </c>
      <c r="O225" s="545"/>
    </row>
    <row r="226" spans="1:15" ht="18.75" customHeight="1" x14ac:dyDescent="0.15">
      <c r="A226" s="485"/>
      <c r="B226" s="536"/>
      <c r="C226" s="667"/>
      <c r="D226" s="652"/>
      <c r="E226" s="653"/>
      <c r="F226" s="410"/>
      <c r="G226" s="537"/>
      <c r="H226" s="538"/>
      <c r="I226" s="539"/>
      <c r="J226" s="540">
        <f t="shared" si="45"/>
        <v>0</v>
      </c>
      <c r="K226" s="541"/>
      <c r="L226" s="542">
        <f t="shared" si="46"/>
        <v>0</v>
      </c>
      <c r="M226" s="571" t="str">
        <f t="shared" si="44"/>
        <v/>
      </c>
      <c r="N226" s="544">
        <f t="shared" si="47"/>
        <v>0</v>
      </c>
      <c r="O226" s="545"/>
    </row>
    <row r="227" spans="1:15" ht="18.75" customHeight="1" x14ac:dyDescent="0.15">
      <c r="A227" s="485"/>
      <c r="B227" s="536"/>
      <c r="C227" s="667"/>
      <c r="D227" s="652"/>
      <c r="E227" s="653"/>
      <c r="F227" s="410"/>
      <c r="G227" s="537"/>
      <c r="H227" s="538"/>
      <c r="I227" s="539"/>
      <c r="J227" s="540">
        <f t="shared" si="45"/>
        <v>0</v>
      </c>
      <c r="K227" s="541"/>
      <c r="L227" s="542">
        <f t="shared" si="46"/>
        <v>0</v>
      </c>
      <c r="M227" s="571" t="str">
        <f t="shared" si="44"/>
        <v/>
      </c>
      <c r="N227" s="544">
        <f t="shared" si="47"/>
        <v>0</v>
      </c>
      <c r="O227" s="545"/>
    </row>
    <row r="228" spans="1:15" ht="18.75" customHeight="1" x14ac:dyDescent="0.15">
      <c r="A228" s="485"/>
      <c r="B228" s="536"/>
      <c r="C228" s="667"/>
      <c r="D228" s="652"/>
      <c r="E228" s="653"/>
      <c r="F228" s="410"/>
      <c r="G228" s="537"/>
      <c r="H228" s="538"/>
      <c r="I228" s="539"/>
      <c r="J228" s="540">
        <f t="shared" si="45"/>
        <v>0</v>
      </c>
      <c r="K228" s="541"/>
      <c r="L228" s="542">
        <f t="shared" si="46"/>
        <v>0</v>
      </c>
      <c r="M228" s="571" t="str">
        <f t="shared" si="44"/>
        <v/>
      </c>
      <c r="N228" s="544">
        <f t="shared" si="47"/>
        <v>0</v>
      </c>
      <c r="O228" s="545"/>
    </row>
    <row r="229" spans="1:15" ht="18.75" customHeight="1" x14ac:dyDescent="0.15">
      <c r="A229" s="485"/>
      <c r="B229" s="536"/>
      <c r="C229" s="667"/>
      <c r="D229" s="652"/>
      <c r="E229" s="653"/>
      <c r="F229" s="410"/>
      <c r="G229" s="537"/>
      <c r="H229" s="538"/>
      <c r="I229" s="539"/>
      <c r="J229" s="540">
        <f t="shared" si="45"/>
        <v>0</v>
      </c>
      <c r="K229" s="541"/>
      <c r="L229" s="542">
        <f t="shared" si="46"/>
        <v>0</v>
      </c>
      <c r="M229" s="571" t="str">
        <f t="shared" si="44"/>
        <v/>
      </c>
      <c r="N229" s="544">
        <f t="shared" si="47"/>
        <v>0</v>
      </c>
      <c r="O229" s="545"/>
    </row>
    <row r="230" spans="1:15" ht="18.75" customHeight="1" x14ac:dyDescent="0.15">
      <c r="A230" s="485"/>
      <c r="B230" s="536"/>
      <c r="C230" s="667"/>
      <c r="D230" s="652"/>
      <c r="E230" s="653"/>
      <c r="F230" s="410"/>
      <c r="G230" s="537"/>
      <c r="H230" s="538"/>
      <c r="I230" s="539"/>
      <c r="J230" s="540">
        <f t="shared" si="45"/>
        <v>0</v>
      </c>
      <c r="K230" s="541"/>
      <c r="L230" s="542">
        <f t="shared" si="46"/>
        <v>0</v>
      </c>
      <c r="M230" s="571" t="str">
        <f t="shared" si="44"/>
        <v/>
      </c>
      <c r="N230" s="544">
        <f t="shared" si="47"/>
        <v>0</v>
      </c>
      <c r="O230" s="545"/>
    </row>
    <row r="231" spans="1:15" ht="18.75" customHeight="1" x14ac:dyDescent="0.15">
      <c r="A231" s="485"/>
      <c r="B231" s="536"/>
      <c r="C231" s="667"/>
      <c r="D231" s="652"/>
      <c r="E231" s="653"/>
      <c r="F231" s="410"/>
      <c r="G231" s="537"/>
      <c r="H231" s="538"/>
      <c r="I231" s="539"/>
      <c r="J231" s="540">
        <f t="shared" si="45"/>
        <v>0</v>
      </c>
      <c r="K231" s="541"/>
      <c r="L231" s="542">
        <f t="shared" si="46"/>
        <v>0</v>
      </c>
      <c r="M231" s="571" t="str">
        <f t="shared" si="44"/>
        <v/>
      </c>
      <c r="N231" s="544">
        <f t="shared" si="47"/>
        <v>0</v>
      </c>
      <c r="O231" s="545"/>
    </row>
    <row r="232" spans="1:15" ht="18.75" customHeight="1" x14ac:dyDescent="0.15">
      <c r="A232" s="485"/>
      <c r="B232" s="536"/>
      <c r="C232" s="667"/>
      <c r="D232" s="652"/>
      <c r="E232" s="653"/>
      <c r="F232" s="410"/>
      <c r="G232" s="537"/>
      <c r="H232" s="538"/>
      <c r="I232" s="539"/>
      <c r="J232" s="540">
        <f t="shared" si="45"/>
        <v>0</v>
      </c>
      <c r="K232" s="541"/>
      <c r="L232" s="542">
        <f t="shared" si="46"/>
        <v>0</v>
      </c>
      <c r="M232" s="571" t="str">
        <f t="shared" si="44"/>
        <v/>
      </c>
      <c r="N232" s="544">
        <f t="shared" si="47"/>
        <v>0</v>
      </c>
      <c r="O232" s="545"/>
    </row>
    <row r="233" spans="1:15" ht="18.75" customHeight="1" x14ac:dyDescent="0.15">
      <c r="A233" s="485"/>
      <c r="B233" s="536"/>
      <c r="C233" s="667"/>
      <c r="D233" s="652"/>
      <c r="E233" s="653"/>
      <c r="F233" s="410"/>
      <c r="G233" s="537"/>
      <c r="H233" s="538"/>
      <c r="I233" s="539"/>
      <c r="J233" s="540">
        <f t="shared" si="45"/>
        <v>0</v>
      </c>
      <c r="K233" s="541"/>
      <c r="L233" s="542">
        <f t="shared" si="46"/>
        <v>0</v>
      </c>
      <c r="M233" s="571" t="str">
        <f t="shared" si="44"/>
        <v/>
      </c>
      <c r="N233" s="544">
        <f t="shared" si="47"/>
        <v>0</v>
      </c>
      <c r="O233" s="545"/>
    </row>
    <row r="234" spans="1:15" ht="18.75" customHeight="1" x14ac:dyDescent="0.15">
      <c r="A234" s="485"/>
      <c r="B234" s="536"/>
      <c r="C234" s="667"/>
      <c r="D234" s="652"/>
      <c r="E234" s="653"/>
      <c r="F234" s="410"/>
      <c r="G234" s="537"/>
      <c r="H234" s="538"/>
      <c r="I234" s="539"/>
      <c r="J234" s="540">
        <f t="shared" si="45"/>
        <v>0</v>
      </c>
      <c r="K234" s="541"/>
      <c r="L234" s="542">
        <f t="shared" si="46"/>
        <v>0</v>
      </c>
      <c r="M234" s="571" t="str">
        <f t="shared" si="44"/>
        <v/>
      </c>
      <c r="N234" s="544">
        <f t="shared" si="47"/>
        <v>0</v>
      </c>
      <c r="O234" s="545"/>
    </row>
    <row r="235" spans="1:15" ht="18.75" customHeight="1" x14ac:dyDescent="0.15">
      <c r="A235" s="485"/>
      <c r="B235" s="536"/>
      <c r="C235" s="667"/>
      <c r="D235" s="652"/>
      <c r="E235" s="653"/>
      <c r="F235" s="410"/>
      <c r="G235" s="537"/>
      <c r="H235" s="538"/>
      <c r="I235" s="539"/>
      <c r="J235" s="540">
        <f t="shared" si="45"/>
        <v>0</v>
      </c>
      <c r="K235" s="541"/>
      <c r="L235" s="542">
        <f t="shared" si="46"/>
        <v>0</v>
      </c>
      <c r="M235" s="571" t="str">
        <f t="shared" si="44"/>
        <v/>
      </c>
      <c r="N235" s="544">
        <f t="shared" si="47"/>
        <v>0</v>
      </c>
      <c r="O235" s="545"/>
    </row>
    <row r="236" spans="1:15" ht="18.75" customHeight="1" x14ac:dyDescent="0.15">
      <c r="A236" s="485"/>
      <c r="B236" s="536"/>
      <c r="C236" s="667"/>
      <c r="D236" s="652"/>
      <c r="E236" s="653"/>
      <c r="F236" s="410"/>
      <c r="G236" s="537"/>
      <c r="H236" s="538"/>
      <c r="I236" s="539"/>
      <c r="J236" s="540">
        <f t="shared" si="45"/>
        <v>0</v>
      </c>
      <c r="K236" s="541"/>
      <c r="L236" s="542">
        <f t="shared" si="46"/>
        <v>0</v>
      </c>
      <c r="M236" s="571" t="str">
        <f t="shared" si="44"/>
        <v/>
      </c>
      <c r="N236" s="544">
        <f t="shared" si="47"/>
        <v>0</v>
      </c>
      <c r="O236" s="545"/>
    </row>
    <row r="237" spans="1:15" ht="18.75" customHeight="1" x14ac:dyDescent="0.15">
      <c r="A237" s="485"/>
      <c r="B237" s="536"/>
      <c r="C237" s="667"/>
      <c r="D237" s="652"/>
      <c r="E237" s="653"/>
      <c r="F237" s="410"/>
      <c r="G237" s="537"/>
      <c r="H237" s="538"/>
      <c r="I237" s="539"/>
      <c r="J237" s="540">
        <f t="shared" si="45"/>
        <v>0</v>
      </c>
      <c r="K237" s="541"/>
      <c r="L237" s="542">
        <f t="shared" si="46"/>
        <v>0</v>
      </c>
      <c r="M237" s="571" t="str">
        <f t="shared" si="44"/>
        <v/>
      </c>
      <c r="N237" s="544">
        <f t="shared" si="47"/>
        <v>0</v>
      </c>
      <c r="O237" s="545"/>
    </row>
    <row r="238" spans="1:15" ht="18.75" customHeight="1" x14ac:dyDescent="0.15">
      <c r="A238" s="485"/>
      <c r="B238" s="536"/>
      <c r="C238" s="667"/>
      <c r="D238" s="652"/>
      <c r="E238" s="653"/>
      <c r="F238" s="410"/>
      <c r="G238" s="537"/>
      <c r="H238" s="538"/>
      <c r="I238" s="539"/>
      <c r="J238" s="540">
        <f t="shared" si="45"/>
        <v>0</v>
      </c>
      <c r="K238" s="541"/>
      <c r="L238" s="542">
        <f t="shared" si="46"/>
        <v>0</v>
      </c>
      <c r="M238" s="571" t="str">
        <f t="shared" si="44"/>
        <v/>
      </c>
      <c r="N238" s="544">
        <f>J238-L238</f>
        <v>0</v>
      </c>
      <c r="O238" s="545"/>
    </row>
    <row r="239" spans="1:15" ht="18.75" customHeight="1" x14ac:dyDescent="0.15">
      <c r="A239" s="485"/>
      <c r="B239" s="536"/>
      <c r="C239" s="667"/>
      <c r="D239" s="652"/>
      <c r="E239" s="653"/>
      <c r="F239" s="410"/>
      <c r="G239" s="537"/>
      <c r="H239" s="538"/>
      <c r="I239" s="539"/>
      <c r="J239" s="540">
        <f t="shared" si="45"/>
        <v>0</v>
      </c>
      <c r="K239" s="541"/>
      <c r="L239" s="542">
        <f t="shared" si="46"/>
        <v>0</v>
      </c>
      <c r="M239" s="571" t="str">
        <f t="shared" si="44"/>
        <v/>
      </c>
      <c r="N239" s="544">
        <f t="shared" ref="N239:N242" si="48">J239-L239</f>
        <v>0</v>
      </c>
      <c r="O239" s="545"/>
    </row>
    <row r="240" spans="1:15" ht="18.75" customHeight="1" x14ac:dyDescent="0.15">
      <c r="A240" s="485"/>
      <c r="B240" s="536"/>
      <c r="C240" s="667"/>
      <c r="D240" s="652"/>
      <c r="E240" s="653"/>
      <c r="F240" s="410"/>
      <c r="G240" s="537"/>
      <c r="H240" s="538"/>
      <c r="I240" s="539"/>
      <c r="J240" s="540">
        <f t="shared" si="45"/>
        <v>0</v>
      </c>
      <c r="K240" s="541"/>
      <c r="L240" s="542">
        <f t="shared" si="46"/>
        <v>0</v>
      </c>
      <c r="M240" s="571" t="str">
        <f t="shared" si="44"/>
        <v/>
      </c>
      <c r="N240" s="544">
        <f t="shared" si="48"/>
        <v>0</v>
      </c>
      <c r="O240" s="545"/>
    </row>
    <row r="241" spans="1:15" ht="18.75" customHeight="1" x14ac:dyDescent="0.15">
      <c r="A241" s="485"/>
      <c r="B241" s="536"/>
      <c r="C241" s="667"/>
      <c r="D241" s="652"/>
      <c r="E241" s="653"/>
      <c r="F241" s="410"/>
      <c r="G241" s="537"/>
      <c r="H241" s="538"/>
      <c r="I241" s="539"/>
      <c r="J241" s="540">
        <f t="shared" si="45"/>
        <v>0</v>
      </c>
      <c r="K241" s="541"/>
      <c r="L241" s="542">
        <f t="shared" si="46"/>
        <v>0</v>
      </c>
      <c r="M241" s="571" t="str">
        <f t="shared" si="44"/>
        <v/>
      </c>
      <c r="N241" s="544">
        <f t="shared" si="48"/>
        <v>0</v>
      </c>
      <c r="O241" s="545"/>
    </row>
    <row r="242" spans="1:15" ht="18.75" customHeight="1" thickBot="1" x14ac:dyDescent="0.2">
      <c r="A242" s="485"/>
      <c r="B242" s="655"/>
      <c r="C242" s="443"/>
      <c r="D242" s="444"/>
      <c r="E242" s="445"/>
      <c r="F242" s="446"/>
      <c r="G242" s="447"/>
      <c r="H242" s="448"/>
      <c r="I242" s="449"/>
      <c r="J242" s="639">
        <f t="shared" si="45"/>
        <v>0</v>
      </c>
      <c r="K242" s="450"/>
      <c r="L242" s="641">
        <f t="shared" si="46"/>
        <v>0</v>
      </c>
      <c r="M242" s="643" t="str">
        <f t="shared" si="44"/>
        <v/>
      </c>
      <c r="N242" s="451">
        <f t="shared" si="48"/>
        <v>0</v>
      </c>
      <c r="O242" s="501"/>
    </row>
    <row r="243" spans="1:15" ht="18.75" customHeight="1" x14ac:dyDescent="0.15">
      <c r="A243" s="485"/>
      <c r="B243" s="546"/>
      <c r="C243" s="442" t="s">
        <v>875</v>
      </c>
      <c r="D243" s="425" t="s">
        <v>916</v>
      </c>
      <c r="E243" s="426" t="s">
        <v>828</v>
      </c>
      <c r="F243" s="427"/>
      <c r="G243" s="649"/>
      <c r="H243" s="650"/>
      <c r="I243" s="551"/>
      <c r="J243" s="428">
        <f>SUMIFS(J223:J242,B223:B242,"設備")</f>
        <v>0</v>
      </c>
      <c r="K243" s="553"/>
      <c r="L243" s="429">
        <f>SUMIFS(L223:L242,B223:B242,"設備")</f>
        <v>0</v>
      </c>
      <c r="M243" s="651"/>
      <c r="N243" s="430">
        <f>J243-L243</f>
        <v>0</v>
      </c>
      <c r="O243" s="556"/>
    </row>
    <row r="244" spans="1:15" ht="18.75" customHeight="1" x14ac:dyDescent="0.15">
      <c r="A244" s="485"/>
      <c r="B244" s="536"/>
      <c r="C244" s="442" t="s">
        <v>875</v>
      </c>
      <c r="D244" s="654" t="s">
        <v>917</v>
      </c>
      <c r="E244" s="576" t="s">
        <v>828</v>
      </c>
      <c r="F244" s="409"/>
      <c r="G244" s="567"/>
      <c r="H244" s="568"/>
      <c r="I244" s="540"/>
      <c r="J244" s="569">
        <f>SUMIFS(J223:J242,B223:B242,"工事")</f>
        <v>0</v>
      </c>
      <c r="K244" s="542"/>
      <c r="L244" s="570">
        <f>SUMIFS(L223:L242,B223:B242,"工事")</f>
        <v>0</v>
      </c>
      <c r="M244" s="571"/>
      <c r="N244" s="572">
        <f>J244-L244</f>
        <v>0</v>
      </c>
      <c r="O244" s="545"/>
    </row>
    <row r="245" spans="1:15" ht="18.75" customHeight="1" thickBot="1" x14ac:dyDescent="0.2">
      <c r="A245" s="485"/>
      <c r="B245" s="655"/>
      <c r="C245" s="634"/>
      <c r="D245" s="438" t="s">
        <v>875</v>
      </c>
      <c r="E245" s="656" t="s">
        <v>856</v>
      </c>
      <c r="F245" s="436"/>
      <c r="G245" s="637"/>
      <c r="H245" s="638"/>
      <c r="I245" s="639"/>
      <c r="J245" s="640">
        <f>J243+J244</f>
        <v>0</v>
      </c>
      <c r="K245" s="641"/>
      <c r="L245" s="642">
        <f>L243+L244</f>
        <v>0</v>
      </c>
      <c r="M245" s="643"/>
      <c r="N245" s="644">
        <f>J245-L245</f>
        <v>0</v>
      </c>
      <c r="O245" s="501"/>
    </row>
    <row r="246" spans="1:15" ht="18.75" customHeight="1" x14ac:dyDescent="0.15">
      <c r="A246" s="485"/>
      <c r="B246" s="536"/>
      <c r="C246" s="3146" t="s">
        <v>876</v>
      </c>
      <c r="D246" s="3147"/>
      <c r="E246" s="3148"/>
      <c r="F246" s="410"/>
      <c r="G246" s="537"/>
      <c r="H246" s="538"/>
      <c r="I246" s="539"/>
      <c r="J246" s="551"/>
      <c r="K246" s="657"/>
      <c r="L246" s="629"/>
      <c r="M246" s="651" t="str">
        <f t="shared" ref="M246:M266" si="49">IF(I246-K246=0,"",I246-K246)</f>
        <v/>
      </c>
      <c r="N246" s="555"/>
      <c r="O246" s="545"/>
    </row>
    <row r="247" spans="1:15" ht="18.75" customHeight="1" x14ac:dyDescent="0.15">
      <c r="A247" s="485"/>
      <c r="B247" s="536"/>
      <c r="C247" s="667"/>
      <c r="D247" s="1253"/>
      <c r="E247" s="1259"/>
      <c r="F247" s="410"/>
      <c r="G247" s="537"/>
      <c r="H247" s="538"/>
      <c r="I247" s="539"/>
      <c r="J247" s="540">
        <f t="shared" ref="J247:J266" si="50">ROUNDDOWN(H247*I247,0)</f>
        <v>0</v>
      </c>
      <c r="K247" s="541"/>
      <c r="L247" s="542">
        <f t="shared" ref="L247:L266" si="51">ROUNDDOWN(H247*K247,0)</f>
        <v>0</v>
      </c>
      <c r="M247" s="571" t="str">
        <f t="shared" si="49"/>
        <v/>
      </c>
      <c r="N247" s="544">
        <f t="shared" ref="N247" si="52">J247-L247</f>
        <v>0</v>
      </c>
      <c r="O247" s="545"/>
    </row>
    <row r="248" spans="1:15" ht="18.75" customHeight="1" x14ac:dyDescent="0.15">
      <c r="A248" s="485"/>
      <c r="B248" s="536"/>
      <c r="C248" s="667"/>
      <c r="D248" s="652"/>
      <c r="E248" s="653"/>
      <c r="F248" s="410"/>
      <c r="G248" s="537"/>
      <c r="H248" s="538"/>
      <c r="I248" s="539"/>
      <c r="J248" s="540">
        <f t="shared" si="50"/>
        <v>0</v>
      </c>
      <c r="K248" s="541"/>
      <c r="L248" s="542">
        <f t="shared" si="51"/>
        <v>0</v>
      </c>
      <c r="M248" s="571" t="str">
        <f t="shared" si="49"/>
        <v/>
      </c>
      <c r="N248" s="544">
        <f>J248-L248</f>
        <v>0</v>
      </c>
      <c r="O248" s="545"/>
    </row>
    <row r="249" spans="1:15" ht="18.75" customHeight="1" x14ac:dyDescent="0.15">
      <c r="A249" s="485"/>
      <c r="B249" s="536"/>
      <c r="C249" s="667"/>
      <c r="D249" s="652"/>
      <c r="E249" s="653"/>
      <c r="F249" s="410"/>
      <c r="G249" s="537"/>
      <c r="H249" s="538"/>
      <c r="I249" s="539"/>
      <c r="J249" s="540">
        <f t="shared" si="50"/>
        <v>0</v>
      </c>
      <c r="K249" s="541"/>
      <c r="L249" s="542">
        <f t="shared" si="51"/>
        <v>0</v>
      </c>
      <c r="M249" s="571" t="str">
        <f t="shared" si="49"/>
        <v/>
      </c>
      <c r="N249" s="544">
        <f t="shared" ref="N249:N257" si="53">J249-L249</f>
        <v>0</v>
      </c>
      <c r="O249" s="545"/>
    </row>
    <row r="250" spans="1:15" ht="18.75" customHeight="1" x14ac:dyDescent="0.15">
      <c r="A250" s="485"/>
      <c r="B250" s="536"/>
      <c r="C250" s="667"/>
      <c r="D250" s="652"/>
      <c r="E250" s="653"/>
      <c r="F250" s="410"/>
      <c r="G250" s="537"/>
      <c r="H250" s="538"/>
      <c r="I250" s="539"/>
      <c r="J250" s="540">
        <f t="shared" si="50"/>
        <v>0</v>
      </c>
      <c r="K250" s="541"/>
      <c r="L250" s="542">
        <f t="shared" si="51"/>
        <v>0</v>
      </c>
      <c r="M250" s="571" t="str">
        <f t="shared" si="49"/>
        <v/>
      </c>
      <c r="N250" s="544">
        <f t="shared" si="53"/>
        <v>0</v>
      </c>
      <c r="O250" s="545"/>
    </row>
    <row r="251" spans="1:15" ht="18.75" customHeight="1" x14ac:dyDescent="0.15">
      <c r="A251" s="485"/>
      <c r="B251" s="536"/>
      <c r="C251" s="667"/>
      <c r="D251" s="652"/>
      <c r="E251" s="653"/>
      <c r="F251" s="410"/>
      <c r="G251" s="537"/>
      <c r="H251" s="538"/>
      <c r="I251" s="539"/>
      <c r="J251" s="540">
        <f t="shared" si="50"/>
        <v>0</v>
      </c>
      <c r="K251" s="541"/>
      <c r="L251" s="542">
        <f t="shared" si="51"/>
        <v>0</v>
      </c>
      <c r="M251" s="571" t="str">
        <f t="shared" si="49"/>
        <v/>
      </c>
      <c r="N251" s="544">
        <f t="shared" si="53"/>
        <v>0</v>
      </c>
      <c r="O251" s="545"/>
    </row>
    <row r="252" spans="1:15" ht="18.75" customHeight="1" x14ac:dyDescent="0.15">
      <c r="A252" s="485"/>
      <c r="B252" s="536"/>
      <c r="C252" s="667"/>
      <c r="D252" s="652"/>
      <c r="E252" s="653"/>
      <c r="F252" s="410"/>
      <c r="G252" s="537"/>
      <c r="H252" s="538"/>
      <c r="I252" s="539"/>
      <c r="J252" s="540">
        <f t="shared" si="50"/>
        <v>0</v>
      </c>
      <c r="K252" s="541"/>
      <c r="L252" s="542">
        <f t="shared" si="51"/>
        <v>0</v>
      </c>
      <c r="M252" s="571" t="str">
        <f t="shared" si="49"/>
        <v/>
      </c>
      <c r="N252" s="544">
        <f t="shared" si="53"/>
        <v>0</v>
      </c>
      <c r="O252" s="545"/>
    </row>
    <row r="253" spans="1:15" ht="18.75" customHeight="1" x14ac:dyDescent="0.15">
      <c r="A253" s="485"/>
      <c r="B253" s="536"/>
      <c r="C253" s="667"/>
      <c r="D253" s="652"/>
      <c r="E253" s="653"/>
      <c r="F253" s="410"/>
      <c r="G253" s="537"/>
      <c r="H253" s="538"/>
      <c r="I253" s="539"/>
      <c r="J253" s="540">
        <f t="shared" si="50"/>
        <v>0</v>
      </c>
      <c r="K253" s="541"/>
      <c r="L253" s="542">
        <f t="shared" si="51"/>
        <v>0</v>
      </c>
      <c r="M253" s="571" t="str">
        <f t="shared" si="49"/>
        <v/>
      </c>
      <c r="N253" s="544">
        <f t="shared" si="53"/>
        <v>0</v>
      </c>
      <c r="O253" s="545"/>
    </row>
    <row r="254" spans="1:15" ht="18.75" customHeight="1" x14ac:dyDescent="0.15">
      <c r="A254" s="485"/>
      <c r="B254" s="536"/>
      <c r="C254" s="667"/>
      <c r="D254" s="652"/>
      <c r="E254" s="653"/>
      <c r="F254" s="410"/>
      <c r="G254" s="537"/>
      <c r="H254" s="538"/>
      <c r="I254" s="539"/>
      <c r="J254" s="540">
        <f t="shared" si="50"/>
        <v>0</v>
      </c>
      <c r="K254" s="541"/>
      <c r="L254" s="542">
        <f t="shared" si="51"/>
        <v>0</v>
      </c>
      <c r="M254" s="571" t="str">
        <f t="shared" si="49"/>
        <v/>
      </c>
      <c r="N254" s="544">
        <f t="shared" si="53"/>
        <v>0</v>
      </c>
      <c r="O254" s="545"/>
    </row>
    <row r="255" spans="1:15" ht="18.75" customHeight="1" x14ac:dyDescent="0.15">
      <c r="A255" s="485"/>
      <c r="B255" s="536"/>
      <c r="C255" s="667"/>
      <c r="D255" s="652"/>
      <c r="E255" s="653"/>
      <c r="F255" s="410"/>
      <c r="G255" s="537"/>
      <c r="H255" s="538"/>
      <c r="I255" s="539"/>
      <c r="J255" s="540">
        <f t="shared" si="50"/>
        <v>0</v>
      </c>
      <c r="K255" s="541"/>
      <c r="L255" s="542">
        <f t="shared" si="51"/>
        <v>0</v>
      </c>
      <c r="M255" s="571" t="str">
        <f t="shared" si="49"/>
        <v/>
      </c>
      <c r="N255" s="544">
        <f t="shared" si="53"/>
        <v>0</v>
      </c>
      <c r="O255" s="545"/>
    </row>
    <row r="256" spans="1:15" ht="18.75" customHeight="1" x14ac:dyDescent="0.15">
      <c r="A256" s="485"/>
      <c r="B256" s="536"/>
      <c r="C256" s="667"/>
      <c r="D256" s="652"/>
      <c r="E256" s="653"/>
      <c r="F256" s="410"/>
      <c r="G256" s="537"/>
      <c r="H256" s="538"/>
      <c r="I256" s="539"/>
      <c r="J256" s="540">
        <f t="shared" si="50"/>
        <v>0</v>
      </c>
      <c r="K256" s="541"/>
      <c r="L256" s="542">
        <f t="shared" si="51"/>
        <v>0</v>
      </c>
      <c r="M256" s="571" t="str">
        <f t="shared" si="49"/>
        <v/>
      </c>
      <c r="N256" s="544">
        <f t="shared" si="53"/>
        <v>0</v>
      </c>
      <c r="O256" s="545"/>
    </row>
    <row r="257" spans="1:15" ht="18.75" customHeight="1" x14ac:dyDescent="0.15">
      <c r="A257" s="485"/>
      <c r="B257" s="536"/>
      <c r="C257" s="667"/>
      <c r="D257" s="652"/>
      <c r="E257" s="653"/>
      <c r="F257" s="410"/>
      <c r="G257" s="537"/>
      <c r="H257" s="538"/>
      <c r="I257" s="539"/>
      <c r="J257" s="540">
        <f t="shared" si="50"/>
        <v>0</v>
      </c>
      <c r="K257" s="541"/>
      <c r="L257" s="542">
        <f t="shared" si="51"/>
        <v>0</v>
      </c>
      <c r="M257" s="571" t="str">
        <f t="shared" si="49"/>
        <v/>
      </c>
      <c r="N257" s="544">
        <f t="shared" si="53"/>
        <v>0</v>
      </c>
      <c r="O257" s="545"/>
    </row>
    <row r="258" spans="1:15" ht="18.75" customHeight="1" x14ac:dyDescent="0.15">
      <c r="A258" s="485"/>
      <c r="B258" s="536"/>
      <c r="C258" s="667"/>
      <c r="D258" s="652"/>
      <c r="E258" s="653"/>
      <c r="F258" s="410"/>
      <c r="G258" s="537"/>
      <c r="H258" s="538"/>
      <c r="I258" s="539"/>
      <c r="J258" s="540">
        <f t="shared" si="50"/>
        <v>0</v>
      </c>
      <c r="K258" s="541"/>
      <c r="L258" s="542">
        <f t="shared" si="51"/>
        <v>0</v>
      </c>
      <c r="M258" s="571" t="str">
        <f t="shared" si="49"/>
        <v/>
      </c>
      <c r="N258" s="544">
        <f>J258-L258</f>
        <v>0</v>
      </c>
      <c r="O258" s="545"/>
    </row>
    <row r="259" spans="1:15" ht="18.75" customHeight="1" x14ac:dyDescent="0.15">
      <c r="A259" s="485"/>
      <c r="B259" s="536"/>
      <c r="C259" s="667"/>
      <c r="D259" s="652"/>
      <c r="E259" s="653"/>
      <c r="F259" s="410"/>
      <c r="G259" s="537"/>
      <c r="H259" s="538"/>
      <c r="I259" s="539"/>
      <c r="J259" s="540">
        <f t="shared" si="50"/>
        <v>0</v>
      </c>
      <c r="K259" s="541"/>
      <c r="L259" s="542">
        <f t="shared" si="51"/>
        <v>0</v>
      </c>
      <c r="M259" s="571" t="str">
        <f t="shared" si="49"/>
        <v/>
      </c>
      <c r="N259" s="544">
        <f>J259-L259</f>
        <v>0</v>
      </c>
      <c r="O259" s="545"/>
    </row>
    <row r="260" spans="1:15" ht="18.75" customHeight="1" x14ac:dyDescent="0.15">
      <c r="A260" s="485"/>
      <c r="B260" s="536"/>
      <c r="C260" s="667"/>
      <c r="D260" s="652"/>
      <c r="E260" s="653"/>
      <c r="F260" s="410"/>
      <c r="G260" s="537"/>
      <c r="H260" s="538"/>
      <c r="I260" s="539"/>
      <c r="J260" s="540">
        <f t="shared" si="50"/>
        <v>0</v>
      </c>
      <c r="K260" s="541"/>
      <c r="L260" s="542">
        <f t="shared" si="51"/>
        <v>0</v>
      </c>
      <c r="M260" s="571" t="str">
        <f t="shared" si="49"/>
        <v/>
      </c>
      <c r="N260" s="544">
        <f t="shared" ref="N260" si="54">J260-L260</f>
        <v>0</v>
      </c>
      <c r="O260" s="545"/>
    </row>
    <row r="261" spans="1:15" ht="18.75" customHeight="1" x14ac:dyDescent="0.15">
      <c r="A261" s="485"/>
      <c r="B261" s="536"/>
      <c r="C261" s="667"/>
      <c r="D261" s="652"/>
      <c r="E261" s="653"/>
      <c r="F261" s="410"/>
      <c r="G261" s="537"/>
      <c r="H261" s="538"/>
      <c r="I261" s="539"/>
      <c r="J261" s="540">
        <f t="shared" si="50"/>
        <v>0</v>
      </c>
      <c r="K261" s="541"/>
      <c r="L261" s="542">
        <f t="shared" si="51"/>
        <v>0</v>
      </c>
      <c r="M261" s="571" t="str">
        <f t="shared" si="49"/>
        <v/>
      </c>
      <c r="N261" s="544">
        <f>J261-L261</f>
        <v>0</v>
      </c>
      <c r="O261" s="545"/>
    </row>
    <row r="262" spans="1:15" ht="18.75" customHeight="1" x14ac:dyDescent="0.15">
      <c r="A262" s="485"/>
      <c r="B262" s="536"/>
      <c r="C262" s="667"/>
      <c r="D262" s="652"/>
      <c r="E262" s="653"/>
      <c r="F262" s="410"/>
      <c r="G262" s="537"/>
      <c r="H262" s="538"/>
      <c r="I262" s="539"/>
      <c r="J262" s="540">
        <f t="shared" si="50"/>
        <v>0</v>
      </c>
      <c r="K262" s="541"/>
      <c r="L262" s="542">
        <f t="shared" si="51"/>
        <v>0</v>
      </c>
      <c r="M262" s="571" t="str">
        <f t="shared" si="49"/>
        <v/>
      </c>
      <c r="N262" s="544">
        <f t="shared" ref="N262:N264" si="55">J262-L262</f>
        <v>0</v>
      </c>
      <c r="O262" s="545"/>
    </row>
    <row r="263" spans="1:15" ht="18.75" customHeight="1" x14ac:dyDescent="0.15">
      <c r="A263" s="485"/>
      <c r="B263" s="536"/>
      <c r="C263" s="667"/>
      <c r="D263" s="652"/>
      <c r="E263" s="653"/>
      <c r="F263" s="410"/>
      <c r="G263" s="537"/>
      <c r="H263" s="538"/>
      <c r="I263" s="539"/>
      <c r="J263" s="540">
        <f t="shared" si="50"/>
        <v>0</v>
      </c>
      <c r="K263" s="541"/>
      <c r="L263" s="542">
        <f t="shared" si="51"/>
        <v>0</v>
      </c>
      <c r="M263" s="571" t="str">
        <f t="shared" si="49"/>
        <v/>
      </c>
      <c r="N263" s="544">
        <f t="shared" si="55"/>
        <v>0</v>
      </c>
      <c r="O263" s="545"/>
    </row>
    <row r="264" spans="1:15" ht="18.75" customHeight="1" x14ac:dyDescent="0.15">
      <c r="A264" s="485"/>
      <c r="B264" s="536"/>
      <c r="C264" s="667"/>
      <c r="D264" s="652"/>
      <c r="E264" s="653"/>
      <c r="F264" s="410"/>
      <c r="G264" s="537"/>
      <c r="H264" s="538"/>
      <c r="I264" s="539"/>
      <c r="J264" s="540">
        <f t="shared" si="50"/>
        <v>0</v>
      </c>
      <c r="K264" s="541"/>
      <c r="L264" s="542">
        <f t="shared" si="51"/>
        <v>0</v>
      </c>
      <c r="M264" s="571" t="str">
        <f t="shared" si="49"/>
        <v/>
      </c>
      <c r="N264" s="544">
        <f t="shared" si="55"/>
        <v>0</v>
      </c>
      <c r="O264" s="545"/>
    </row>
    <row r="265" spans="1:15" ht="18.75" customHeight="1" x14ac:dyDescent="0.15">
      <c r="A265" s="485"/>
      <c r="B265" s="536"/>
      <c r="C265" s="667"/>
      <c r="D265" s="652"/>
      <c r="E265" s="653"/>
      <c r="F265" s="410"/>
      <c r="G265" s="537"/>
      <c r="H265" s="538"/>
      <c r="I265" s="539"/>
      <c r="J265" s="540">
        <f t="shared" si="50"/>
        <v>0</v>
      </c>
      <c r="K265" s="541"/>
      <c r="L265" s="542">
        <f t="shared" si="51"/>
        <v>0</v>
      </c>
      <c r="M265" s="571" t="str">
        <f t="shared" si="49"/>
        <v/>
      </c>
      <c r="N265" s="544">
        <f>J265-L265</f>
        <v>0</v>
      </c>
      <c r="O265" s="545"/>
    </row>
    <row r="266" spans="1:15" ht="18.75" customHeight="1" thickBot="1" x14ac:dyDescent="0.2">
      <c r="A266" s="485"/>
      <c r="B266" s="655"/>
      <c r="C266" s="443"/>
      <c r="D266" s="444"/>
      <c r="E266" s="445"/>
      <c r="F266" s="446"/>
      <c r="G266" s="447"/>
      <c r="H266" s="448"/>
      <c r="I266" s="449"/>
      <c r="J266" s="639">
        <f t="shared" si="50"/>
        <v>0</v>
      </c>
      <c r="K266" s="450"/>
      <c r="L266" s="641">
        <f t="shared" si="51"/>
        <v>0</v>
      </c>
      <c r="M266" s="643" t="str">
        <f t="shared" si="49"/>
        <v/>
      </c>
      <c r="N266" s="451">
        <f t="shared" ref="N266:N272" si="56">J266-L266</f>
        <v>0</v>
      </c>
      <c r="O266" s="501"/>
    </row>
    <row r="267" spans="1:15" ht="18.75" customHeight="1" x14ac:dyDescent="0.15">
      <c r="A267" s="485"/>
      <c r="B267" s="546"/>
      <c r="C267" s="442" t="s">
        <v>877</v>
      </c>
      <c r="D267" s="425" t="s">
        <v>916</v>
      </c>
      <c r="E267" s="426" t="s">
        <v>828</v>
      </c>
      <c r="F267" s="427"/>
      <c r="G267" s="649"/>
      <c r="H267" s="650"/>
      <c r="I267" s="551"/>
      <c r="J267" s="428">
        <f>SUMIFS(J247:J266,B247:B266,"設備")</f>
        <v>0</v>
      </c>
      <c r="K267" s="553"/>
      <c r="L267" s="429">
        <f>SUMIFS(L247:L266,B247:B266,"設備")</f>
        <v>0</v>
      </c>
      <c r="M267" s="651"/>
      <c r="N267" s="430">
        <f t="shared" si="56"/>
        <v>0</v>
      </c>
      <c r="O267" s="556"/>
    </row>
    <row r="268" spans="1:15" ht="18.75" customHeight="1" x14ac:dyDescent="0.15">
      <c r="A268" s="485"/>
      <c r="B268" s="536"/>
      <c r="C268" s="437" t="s">
        <v>877</v>
      </c>
      <c r="D268" s="654" t="s">
        <v>917</v>
      </c>
      <c r="E268" s="576" t="s">
        <v>828</v>
      </c>
      <c r="F268" s="409"/>
      <c r="G268" s="567"/>
      <c r="H268" s="568"/>
      <c r="I268" s="540"/>
      <c r="J268" s="569">
        <f>SUMIFS(J247:J266,B247:B266,"工事")</f>
        <v>0</v>
      </c>
      <c r="K268" s="542"/>
      <c r="L268" s="570">
        <f>SUMIFS(L247:L266,B247:B266,"工事")</f>
        <v>0</v>
      </c>
      <c r="M268" s="571"/>
      <c r="N268" s="572">
        <f t="shared" si="56"/>
        <v>0</v>
      </c>
      <c r="O268" s="545"/>
    </row>
    <row r="269" spans="1:15" ht="18.75" customHeight="1" thickBot="1" x14ac:dyDescent="0.2">
      <c r="A269" s="485"/>
      <c r="B269" s="431"/>
      <c r="C269" s="452"/>
      <c r="D269" s="453" t="s">
        <v>877</v>
      </c>
      <c r="E269" s="454" t="s">
        <v>856</v>
      </c>
      <c r="F269" s="455"/>
      <c r="G269" s="456"/>
      <c r="H269" s="457"/>
      <c r="I269" s="432"/>
      <c r="J269" s="439">
        <f>J267+J268</f>
        <v>0</v>
      </c>
      <c r="K269" s="433"/>
      <c r="L269" s="440">
        <f>L267+L268</f>
        <v>0</v>
      </c>
      <c r="M269" s="434"/>
      <c r="N269" s="441">
        <f t="shared" si="56"/>
        <v>0</v>
      </c>
      <c r="O269" s="435"/>
    </row>
    <row r="270" spans="1:15" ht="18.75" customHeight="1" thickTop="1" x14ac:dyDescent="0.15">
      <c r="A270" s="485"/>
      <c r="B270" s="546"/>
      <c r="C270" s="424" t="s">
        <v>721</v>
      </c>
      <c r="D270" s="425" t="s">
        <v>823</v>
      </c>
      <c r="E270" s="426" t="s">
        <v>825</v>
      </c>
      <c r="F270" s="427"/>
      <c r="G270" s="649"/>
      <c r="H270" s="650"/>
      <c r="I270" s="551"/>
      <c r="J270" s="428">
        <f>SUMIFS(J223:J269,D223:D269,"設備費4")</f>
        <v>0</v>
      </c>
      <c r="K270" s="553"/>
      <c r="L270" s="429">
        <f>SUMIFS(L223:L269,D223:D269,"設備費4")</f>
        <v>0</v>
      </c>
      <c r="M270" s="651"/>
      <c r="N270" s="430">
        <f t="shared" si="56"/>
        <v>0</v>
      </c>
      <c r="O270" s="556"/>
    </row>
    <row r="271" spans="1:15" ht="18.75" customHeight="1" x14ac:dyDescent="0.15">
      <c r="A271" s="485"/>
      <c r="B271" s="536"/>
      <c r="C271" s="574" t="s">
        <v>721</v>
      </c>
      <c r="D271" s="654" t="s">
        <v>829</v>
      </c>
      <c r="E271" s="576" t="s">
        <v>825</v>
      </c>
      <c r="F271" s="409"/>
      <c r="G271" s="567"/>
      <c r="H271" s="568"/>
      <c r="I271" s="540"/>
      <c r="J271" s="569">
        <f>SUMIFS(J223:J269,D223:D269,"工事費4")</f>
        <v>0</v>
      </c>
      <c r="K271" s="542"/>
      <c r="L271" s="570">
        <f>SUMIFS(L223:L269,D223:D269,"工事費4")</f>
        <v>0</v>
      </c>
      <c r="M271" s="571"/>
      <c r="N271" s="572">
        <f t="shared" si="56"/>
        <v>0</v>
      </c>
      <c r="O271" s="545"/>
    </row>
    <row r="272" spans="1:15" ht="18.75" customHeight="1" thickBot="1" x14ac:dyDescent="0.2">
      <c r="A272" s="485"/>
      <c r="B272" s="431"/>
      <c r="C272" s="452"/>
      <c r="D272" s="459" t="s">
        <v>830</v>
      </c>
      <c r="E272" s="454" t="s">
        <v>825</v>
      </c>
      <c r="F272" s="455"/>
      <c r="G272" s="456"/>
      <c r="H272" s="457"/>
      <c r="I272" s="432"/>
      <c r="J272" s="439">
        <f>J270+J271</f>
        <v>0</v>
      </c>
      <c r="K272" s="433"/>
      <c r="L272" s="440">
        <f>L270+L271</f>
        <v>0</v>
      </c>
      <c r="M272" s="434"/>
      <c r="N272" s="441">
        <f t="shared" si="56"/>
        <v>0</v>
      </c>
      <c r="O272" s="435"/>
    </row>
    <row r="273" spans="1:15" ht="18.75" customHeight="1" thickTop="1" x14ac:dyDescent="0.15">
      <c r="A273" s="485"/>
      <c r="B273" s="536"/>
      <c r="C273" s="3140" t="s">
        <v>835</v>
      </c>
      <c r="D273" s="3141"/>
      <c r="E273" s="3142"/>
      <c r="F273" s="410"/>
      <c r="G273" s="537"/>
      <c r="H273" s="538"/>
      <c r="I273" s="540"/>
      <c r="J273" s="540"/>
      <c r="K273" s="541"/>
      <c r="L273" s="542"/>
      <c r="M273" s="571"/>
      <c r="N273" s="544"/>
      <c r="O273" s="545"/>
    </row>
    <row r="274" spans="1:15" ht="18.75" customHeight="1" x14ac:dyDescent="0.15">
      <c r="A274" s="485"/>
      <c r="B274" s="536"/>
      <c r="C274" s="3143" t="s">
        <v>879</v>
      </c>
      <c r="D274" s="3144"/>
      <c r="E274" s="3145"/>
      <c r="F274" s="410"/>
      <c r="G274" s="537"/>
      <c r="H274" s="538"/>
      <c r="I274" s="539"/>
      <c r="J274" s="540"/>
      <c r="K274" s="541"/>
      <c r="L274" s="542"/>
      <c r="M274" s="571" t="str">
        <f t="shared" ref="M274:M294" si="57">IF(I274-K274=0,"",I274-K274)</f>
        <v/>
      </c>
      <c r="N274" s="544"/>
      <c r="O274" s="545"/>
    </row>
    <row r="275" spans="1:15" ht="18.75" customHeight="1" x14ac:dyDescent="0.15">
      <c r="A275" s="485"/>
      <c r="B275" s="536"/>
      <c r="C275" s="667"/>
      <c r="D275" s="652"/>
      <c r="E275" s="653"/>
      <c r="F275" s="410"/>
      <c r="G275" s="537"/>
      <c r="H275" s="538"/>
      <c r="I275" s="539"/>
      <c r="J275" s="540">
        <f t="shared" ref="J275:J294" si="58">ROUNDDOWN(H275*I275,0)</f>
        <v>0</v>
      </c>
      <c r="K275" s="541"/>
      <c r="L275" s="542">
        <f t="shared" ref="L275:L294" si="59">ROUNDDOWN(H275*K275,0)</f>
        <v>0</v>
      </c>
      <c r="M275" s="571" t="str">
        <f t="shared" si="57"/>
        <v/>
      </c>
      <c r="N275" s="544">
        <f>J275-L275</f>
        <v>0</v>
      </c>
      <c r="O275" s="545"/>
    </row>
    <row r="276" spans="1:15" ht="18.75" customHeight="1" x14ac:dyDescent="0.15">
      <c r="A276" s="485"/>
      <c r="B276" s="536"/>
      <c r="C276" s="667"/>
      <c r="D276" s="652"/>
      <c r="E276" s="653"/>
      <c r="F276" s="410"/>
      <c r="G276" s="537"/>
      <c r="H276" s="538"/>
      <c r="I276" s="539"/>
      <c r="J276" s="540">
        <f t="shared" si="58"/>
        <v>0</v>
      </c>
      <c r="K276" s="541"/>
      <c r="L276" s="542">
        <f t="shared" si="59"/>
        <v>0</v>
      </c>
      <c r="M276" s="571" t="str">
        <f t="shared" si="57"/>
        <v/>
      </c>
      <c r="N276" s="544">
        <f t="shared" ref="N276:N289" si="60">J276-L276</f>
        <v>0</v>
      </c>
      <c r="O276" s="545"/>
    </row>
    <row r="277" spans="1:15" ht="18.75" customHeight="1" x14ac:dyDescent="0.15">
      <c r="A277" s="485"/>
      <c r="B277" s="536"/>
      <c r="C277" s="667"/>
      <c r="D277" s="652"/>
      <c r="E277" s="653"/>
      <c r="F277" s="410"/>
      <c r="G277" s="537"/>
      <c r="H277" s="538"/>
      <c r="I277" s="539"/>
      <c r="J277" s="540">
        <f t="shared" si="58"/>
        <v>0</v>
      </c>
      <c r="K277" s="541"/>
      <c r="L277" s="542">
        <f t="shared" si="59"/>
        <v>0</v>
      </c>
      <c r="M277" s="571" t="str">
        <f t="shared" si="57"/>
        <v/>
      </c>
      <c r="N277" s="544">
        <f t="shared" si="60"/>
        <v>0</v>
      </c>
      <c r="O277" s="545"/>
    </row>
    <row r="278" spans="1:15" ht="18.75" customHeight="1" x14ac:dyDescent="0.15">
      <c r="A278" s="485"/>
      <c r="B278" s="536"/>
      <c r="C278" s="667"/>
      <c r="D278" s="652"/>
      <c r="E278" s="653"/>
      <c r="F278" s="410"/>
      <c r="G278" s="537"/>
      <c r="H278" s="538"/>
      <c r="I278" s="539"/>
      <c r="J278" s="540">
        <f t="shared" si="58"/>
        <v>0</v>
      </c>
      <c r="K278" s="541"/>
      <c r="L278" s="542">
        <f t="shared" si="59"/>
        <v>0</v>
      </c>
      <c r="M278" s="571" t="str">
        <f t="shared" si="57"/>
        <v/>
      </c>
      <c r="N278" s="544">
        <f t="shared" si="60"/>
        <v>0</v>
      </c>
      <c r="O278" s="545"/>
    </row>
    <row r="279" spans="1:15" ht="18.75" customHeight="1" x14ac:dyDescent="0.15">
      <c r="A279" s="485"/>
      <c r="B279" s="536"/>
      <c r="C279" s="667"/>
      <c r="D279" s="652"/>
      <c r="E279" s="653"/>
      <c r="F279" s="410"/>
      <c r="G279" s="537"/>
      <c r="H279" s="538"/>
      <c r="I279" s="539"/>
      <c r="J279" s="540">
        <f t="shared" si="58"/>
        <v>0</v>
      </c>
      <c r="K279" s="541"/>
      <c r="L279" s="542">
        <f t="shared" si="59"/>
        <v>0</v>
      </c>
      <c r="M279" s="571" t="str">
        <f t="shared" si="57"/>
        <v/>
      </c>
      <c r="N279" s="544">
        <f t="shared" si="60"/>
        <v>0</v>
      </c>
      <c r="O279" s="545"/>
    </row>
    <row r="280" spans="1:15" ht="18.75" customHeight="1" x14ac:dyDescent="0.15">
      <c r="A280" s="485"/>
      <c r="B280" s="536"/>
      <c r="C280" s="667"/>
      <c r="D280" s="652"/>
      <c r="E280" s="653"/>
      <c r="F280" s="410"/>
      <c r="G280" s="537"/>
      <c r="H280" s="538"/>
      <c r="I280" s="539"/>
      <c r="J280" s="540">
        <f t="shared" si="58"/>
        <v>0</v>
      </c>
      <c r="K280" s="541"/>
      <c r="L280" s="542">
        <f t="shared" si="59"/>
        <v>0</v>
      </c>
      <c r="M280" s="571" t="str">
        <f t="shared" si="57"/>
        <v/>
      </c>
      <c r="N280" s="544">
        <f t="shared" si="60"/>
        <v>0</v>
      </c>
      <c r="O280" s="545"/>
    </row>
    <row r="281" spans="1:15" ht="18.75" customHeight="1" x14ac:dyDescent="0.15">
      <c r="A281" s="485"/>
      <c r="B281" s="536"/>
      <c r="C281" s="667"/>
      <c r="D281" s="652"/>
      <c r="E281" s="653"/>
      <c r="F281" s="410"/>
      <c r="G281" s="537"/>
      <c r="H281" s="538"/>
      <c r="I281" s="539"/>
      <c r="J281" s="540">
        <f t="shared" si="58"/>
        <v>0</v>
      </c>
      <c r="K281" s="541"/>
      <c r="L281" s="542">
        <f t="shared" si="59"/>
        <v>0</v>
      </c>
      <c r="M281" s="571" t="str">
        <f t="shared" si="57"/>
        <v/>
      </c>
      <c r="N281" s="544">
        <f t="shared" si="60"/>
        <v>0</v>
      </c>
      <c r="O281" s="545"/>
    </row>
    <row r="282" spans="1:15" ht="18.75" customHeight="1" x14ac:dyDescent="0.15">
      <c r="A282" s="485"/>
      <c r="B282" s="536"/>
      <c r="C282" s="667"/>
      <c r="D282" s="652"/>
      <c r="E282" s="653"/>
      <c r="F282" s="410"/>
      <c r="G282" s="537"/>
      <c r="H282" s="538"/>
      <c r="I282" s="539"/>
      <c r="J282" s="540">
        <f t="shared" si="58"/>
        <v>0</v>
      </c>
      <c r="K282" s="541"/>
      <c r="L282" s="542">
        <f t="shared" si="59"/>
        <v>0</v>
      </c>
      <c r="M282" s="571" t="str">
        <f t="shared" si="57"/>
        <v/>
      </c>
      <c r="N282" s="544">
        <f t="shared" si="60"/>
        <v>0</v>
      </c>
      <c r="O282" s="545"/>
    </row>
    <row r="283" spans="1:15" ht="18.75" customHeight="1" x14ac:dyDescent="0.15">
      <c r="A283" s="485"/>
      <c r="B283" s="536"/>
      <c r="C283" s="667"/>
      <c r="D283" s="652"/>
      <c r="E283" s="653"/>
      <c r="F283" s="410"/>
      <c r="G283" s="537"/>
      <c r="H283" s="538"/>
      <c r="I283" s="539"/>
      <c r="J283" s="540">
        <f t="shared" si="58"/>
        <v>0</v>
      </c>
      <c r="K283" s="541"/>
      <c r="L283" s="542">
        <f t="shared" si="59"/>
        <v>0</v>
      </c>
      <c r="M283" s="571" t="str">
        <f t="shared" si="57"/>
        <v/>
      </c>
      <c r="N283" s="544">
        <f t="shared" si="60"/>
        <v>0</v>
      </c>
      <c r="O283" s="545"/>
    </row>
    <row r="284" spans="1:15" ht="18.75" customHeight="1" x14ac:dyDescent="0.15">
      <c r="A284" s="485"/>
      <c r="B284" s="536"/>
      <c r="C284" s="667"/>
      <c r="D284" s="652"/>
      <c r="E284" s="653"/>
      <c r="F284" s="410"/>
      <c r="G284" s="537"/>
      <c r="H284" s="538"/>
      <c r="I284" s="539"/>
      <c r="J284" s="540">
        <f t="shared" si="58"/>
        <v>0</v>
      </c>
      <c r="K284" s="541"/>
      <c r="L284" s="542">
        <f t="shared" si="59"/>
        <v>0</v>
      </c>
      <c r="M284" s="571" t="str">
        <f t="shared" si="57"/>
        <v/>
      </c>
      <c r="N284" s="544">
        <f t="shared" si="60"/>
        <v>0</v>
      </c>
      <c r="O284" s="545"/>
    </row>
    <row r="285" spans="1:15" ht="18.75" customHeight="1" x14ac:dyDescent="0.15">
      <c r="A285" s="485"/>
      <c r="B285" s="536"/>
      <c r="C285" s="667"/>
      <c r="D285" s="652"/>
      <c r="E285" s="653"/>
      <c r="F285" s="410"/>
      <c r="G285" s="537"/>
      <c r="H285" s="538"/>
      <c r="I285" s="539"/>
      <c r="J285" s="540">
        <f t="shared" si="58"/>
        <v>0</v>
      </c>
      <c r="K285" s="541"/>
      <c r="L285" s="542">
        <f t="shared" si="59"/>
        <v>0</v>
      </c>
      <c r="M285" s="571" t="str">
        <f t="shared" si="57"/>
        <v/>
      </c>
      <c r="N285" s="544">
        <f t="shared" si="60"/>
        <v>0</v>
      </c>
      <c r="O285" s="545"/>
    </row>
    <row r="286" spans="1:15" ht="18.75" customHeight="1" x14ac:dyDescent="0.15">
      <c r="A286" s="485"/>
      <c r="B286" s="536"/>
      <c r="C286" s="667"/>
      <c r="D286" s="652"/>
      <c r="E286" s="653"/>
      <c r="F286" s="410"/>
      <c r="G286" s="537"/>
      <c r="H286" s="538"/>
      <c r="I286" s="539"/>
      <c r="J286" s="540">
        <f t="shared" si="58"/>
        <v>0</v>
      </c>
      <c r="K286" s="541"/>
      <c r="L286" s="542">
        <f t="shared" si="59"/>
        <v>0</v>
      </c>
      <c r="M286" s="571" t="str">
        <f t="shared" si="57"/>
        <v/>
      </c>
      <c r="N286" s="544">
        <f t="shared" si="60"/>
        <v>0</v>
      </c>
      <c r="O286" s="545"/>
    </row>
    <row r="287" spans="1:15" ht="18.75" customHeight="1" x14ac:dyDescent="0.15">
      <c r="A287" s="485"/>
      <c r="B287" s="536"/>
      <c r="C287" s="667"/>
      <c r="D287" s="652"/>
      <c r="E287" s="653"/>
      <c r="F287" s="410"/>
      <c r="G287" s="537"/>
      <c r="H287" s="538"/>
      <c r="I287" s="539"/>
      <c r="J287" s="540">
        <f t="shared" si="58"/>
        <v>0</v>
      </c>
      <c r="K287" s="541"/>
      <c r="L287" s="542">
        <f t="shared" si="59"/>
        <v>0</v>
      </c>
      <c r="M287" s="571" t="str">
        <f t="shared" si="57"/>
        <v/>
      </c>
      <c r="N287" s="544">
        <f t="shared" si="60"/>
        <v>0</v>
      </c>
      <c r="O287" s="545"/>
    </row>
    <row r="288" spans="1:15" ht="18.75" customHeight="1" x14ac:dyDescent="0.15">
      <c r="A288" s="485"/>
      <c r="B288" s="536"/>
      <c r="C288" s="667"/>
      <c r="D288" s="652"/>
      <c r="E288" s="653"/>
      <c r="F288" s="410"/>
      <c r="G288" s="537"/>
      <c r="H288" s="538"/>
      <c r="I288" s="539"/>
      <c r="J288" s="540">
        <f t="shared" si="58"/>
        <v>0</v>
      </c>
      <c r="K288" s="541"/>
      <c r="L288" s="542">
        <f t="shared" si="59"/>
        <v>0</v>
      </c>
      <c r="M288" s="571" t="str">
        <f t="shared" si="57"/>
        <v/>
      </c>
      <c r="N288" s="544">
        <f t="shared" si="60"/>
        <v>0</v>
      </c>
      <c r="O288" s="545"/>
    </row>
    <row r="289" spans="1:15" ht="18.75" customHeight="1" x14ac:dyDescent="0.15">
      <c r="A289" s="485"/>
      <c r="B289" s="536"/>
      <c r="C289" s="667"/>
      <c r="D289" s="652"/>
      <c r="E289" s="653"/>
      <c r="F289" s="410"/>
      <c r="G289" s="537"/>
      <c r="H289" s="538"/>
      <c r="I289" s="539"/>
      <c r="J289" s="540">
        <f t="shared" si="58"/>
        <v>0</v>
      </c>
      <c r="K289" s="541"/>
      <c r="L289" s="542">
        <f t="shared" si="59"/>
        <v>0</v>
      </c>
      <c r="M289" s="571" t="str">
        <f t="shared" si="57"/>
        <v/>
      </c>
      <c r="N289" s="544">
        <f t="shared" si="60"/>
        <v>0</v>
      </c>
      <c r="O289" s="545"/>
    </row>
    <row r="290" spans="1:15" ht="18.75" customHeight="1" x14ac:dyDescent="0.15">
      <c r="A290" s="485"/>
      <c r="B290" s="536"/>
      <c r="C290" s="667"/>
      <c r="D290" s="652"/>
      <c r="E290" s="653"/>
      <c r="F290" s="410"/>
      <c r="G290" s="537"/>
      <c r="H290" s="538"/>
      <c r="I290" s="539"/>
      <c r="J290" s="540">
        <f t="shared" si="58"/>
        <v>0</v>
      </c>
      <c r="K290" s="541"/>
      <c r="L290" s="542">
        <f t="shared" si="59"/>
        <v>0</v>
      </c>
      <c r="M290" s="571" t="str">
        <f t="shared" si="57"/>
        <v/>
      </c>
      <c r="N290" s="544">
        <f>J290-L290</f>
        <v>0</v>
      </c>
      <c r="O290" s="545"/>
    </row>
    <row r="291" spans="1:15" ht="18.75" customHeight="1" x14ac:dyDescent="0.15">
      <c r="A291" s="485"/>
      <c r="B291" s="536"/>
      <c r="C291" s="667"/>
      <c r="D291" s="652"/>
      <c r="E291" s="653"/>
      <c r="F291" s="410"/>
      <c r="G291" s="537"/>
      <c r="H291" s="538"/>
      <c r="I291" s="539"/>
      <c r="J291" s="540">
        <f t="shared" si="58"/>
        <v>0</v>
      </c>
      <c r="K291" s="541"/>
      <c r="L291" s="542">
        <f t="shared" si="59"/>
        <v>0</v>
      </c>
      <c r="M291" s="571" t="str">
        <f t="shared" si="57"/>
        <v/>
      </c>
      <c r="N291" s="544">
        <f t="shared" ref="N291:N294" si="61">J291-L291</f>
        <v>0</v>
      </c>
      <c r="O291" s="545"/>
    </row>
    <row r="292" spans="1:15" ht="18.75" customHeight="1" x14ac:dyDescent="0.15">
      <c r="A292" s="485"/>
      <c r="B292" s="536"/>
      <c r="C292" s="667"/>
      <c r="D292" s="652"/>
      <c r="E292" s="653"/>
      <c r="F292" s="410"/>
      <c r="G292" s="537"/>
      <c r="H292" s="538"/>
      <c r="I292" s="539"/>
      <c r="J292" s="540">
        <f t="shared" si="58"/>
        <v>0</v>
      </c>
      <c r="K292" s="541"/>
      <c r="L292" s="542">
        <f t="shared" si="59"/>
        <v>0</v>
      </c>
      <c r="M292" s="571" t="str">
        <f t="shared" si="57"/>
        <v/>
      </c>
      <c r="N292" s="544">
        <f t="shared" si="61"/>
        <v>0</v>
      </c>
      <c r="O292" s="545"/>
    </row>
    <row r="293" spans="1:15" ht="18.75" customHeight="1" x14ac:dyDescent="0.15">
      <c r="A293" s="485"/>
      <c r="B293" s="536"/>
      <c r="C293" s="667"/>
      <c r="D293" s="652"/>
      <c r="E293" s="653"/>
      <c r="F293" s="410"/>
      <c r="G293" s="537"/>
      <c r="H293" s="538"/>
      <c r="I293" s="539"/>
      <c r="J293" s="540">
        <f t="shared" si="58"/>
        <v>0</v>
      </c>
      <c r="K293" s="541"/>
      <c r="L293" s="542">
        <f t="shared" si="59"/>
        <v>0</v>
      </c>
      <c r="M293" s="571" t="str">
        <f t="shared" si="57"/>
        <v/>
      </c>
      <c r="N293" s="544">
        <f t="shared" si="61"/>
        <v>0</v>
      </c>
      <c r="O293" s="545"/>
    </row>
    <row r="294" spans="1:15" ht="18.75" customHeight="1" thickBot="1" x14ac:dyDescent="0.2">
      <c r="A294" s="485"/>
      <c r="B294" s="655"/>
      <c r="C294" s="443"/>
      <c r="D294" s="444"/>
      <c r="E294" s="445"/>
      <c r="F294" s="446"/>
      <c r="G294" s="447"/>
      <c r="H294" s="448"/>
      <c r="I294" s="449"/>
      <c r="J294" s="639">
        <f t="shared" si="58"/>
        <v>0</v>
      </c>
      <c r="K294" s="450"/>
      <c r="L294" s="641">
        <f t="shared" si="59"/>
        <v>0</v>
      </c>
      <c r="M294" s="643" t="str">
        <f t="shared" si="57"/>
        <v/>
      </c>
      <c r="N294" s="451">
        <f t="shared" si="61"/>
        <v>0</v>
      </c>
      <c r="O294" s="501"/>
    </row>
    <row r="295" spans="1:15" ht="18.75" customHeight="1" x14ac:dyDescent="0.15">
      <c r="A295" s="485"/>
      <c r="B295" s="546"/>
      <c r="C295" s="442" t="s">
        <v>880</v>
      </c>
      <c r="D295" s="425" t="s">
        <v>918</v>
      </c>
      <c r="E295" s="426" t="s">
        <v>828</v>
      </c>
      <c r="F295" s="427"/>
      <c r="G295" s="649"/>
      <c r="H295" s="650"/>
      <c r="I295" s="551"/>
      <c r="J295" s="428">
        <f>SUMIFS(J275:J294,B275:B294,"設備")</f>
        <v>0</v>
      </c>
      <c r="K295" s="553"/>
      <c r="L295" s="429">
        <f>SUMIFS(L275:L294,B275:B294,"設備")</f>
        <v>0</v>
      </c>
      <c r="M295" s="651"/>
      <c r="N295" s="430">
        <f>J295-L295</f>
        <v>0</v>
      </c>
      <c r="O295" s="556"/>
    </row>
    <row r="296" spans="1:15" ht="18.75" customHeight="1" x14ac:dyDescent="0.15">
      <c r="A296" s="485"/>
      <c r="B296" s="536"/>
      <c r="C296" s="442" t="s">
        <v>880</v>
      </c>
      <c r="D296" s="654" t="s">
        <v>919</v>
      </c>
      <c r="E296" s="576" t="s">
        <v>828</v>
      </c>
      <c r="F296" s="409"/>
      <c r="G296" s="567"/>
      <c r="H296" s="568"/>
      <c r="I296" s="540"/>
      <c r="J296" s="569">
        <f>SUMIFS(J275:J294,B275:B294,"工事")</f>
        <v>0</v>
      </c>
      <c r="K296" s="542"/>
      <c r="L296" s="570">
        <f>SUMIFS(L275:L294,B275:B294,"工事")</f>
        <v>0</v>
      </c>
      <c r="M296" s="571"/>
      <c r="N296" s="572">
        <f>J296-L296</f>
        <v>0</v>
      </c>
      <c r="O296" s="545"/>
    </row>
    <row r="297" spans="1:15" ht="18.75" customHeight="1" thickBot="1" x14ac:dyDescent="0.2">
      <c r="A297" s="485"/>
      <c r="B297" s="655"/>
      <c r="C297" s="634"/>
      <c r="D297" s="438" t="s">
        <v>880</v>
      </c>
      <c r="E297" s="656" t="s">
        <v>856</v>
      </c>
      <c r="F297" s="436"/>
      <c r="G297" s="637"/>
      <c r="H297" s="638"/>
      <c r="I297" s="639"/>
      <c r="J297" s="640">
        <f>J295+J296</f>
        <v>0</v>
      </c>
      <c r="K297" s="641"/>
      <c r="L297" s="642">
        <f>L295+L296</f>
        <v>0</v>
      </c>
      <c r="M297" s="643"/>
      <c r="N297" s="644">
        <f>J297-L297</f>
        <v>0</v>
      </c>
      <c r="O297" s="501"/>
    </row>
    <row r="298" spans="1:15" ht="18.75" customHeight="1" x14ac:dyDescent="0.15">
      <c r="A298" s="485"/>
      <c r="B298" s="536"/>
      <c r="C298" s="3146" t="s">
        <v>881</v>
      </c>
      <c r="D298" s="3147"/>
      <c r="E298" s="3148"/>
      <c r="F298" s="410"/>
      <c r="G298" s="537"/>
      <c r="H298" s="538"/>
      <c r="I298" s="539"/>
      <c r="J298" s="551"/>
      <c r="K298" s="657"/>
      <c r="L298" s="629"/>
      <c r="M298" s="651" t="str">
        <f t="shared" ref="M298:M318" si="62">IF(I298-K298=0,"",I298-K298)</f>
        <v/>
      </c>
      <c r="N298" s="555"/>
      <c r="O298" s="545"/>
    </row>
    <row r="299" spans="1:15" ht="18.75" customHeight="1" x14ac:dyDescent="0.15">
      <c r="A299" s="485"/>
      <c r="B299" s="536"/>
      <c r="C299" s="667"/>
      <c r="D299" s="1253"/>
      <c r="E299" s="1259"/>
      <c r="F299" s="410"/>
      <c r="G299" s="537"/>
      <c r="H299" s="538"/>
      <c r="I299" s="539"/>
      <c r="J299" s="540">
        <f t="shared" ref="J299:J318" si="63">ROUNDDOWN(H299*I299,0)</f>
        <v>0</v>
      </c>
      <c r="K299" s="541"/>
      <c r="L299" s="542">
        <f t="shared" ref="L299:L318" si="64">ROUNDDOWN(H299*K299,0)</f>
        <v>0</v>
      </c>
      <c r="M299" s="571" t="str">
        <f t="shared" si="62"/>
        <v/>
      </c>
      <c r="N299" s="544">
        <f t="shared" ref="N299" si="65">J299-L299</f>
        <v>0</v>
      </c>
      <c r="O299" s="545"/>
    </row>
    <row r="300" spans="1:15" ht="18.75" customHeight="1" x14ac:dyDescent="0.15">
      <c r="A300" s="485"/>
      <c r="B300" s="536"/>
      <c r="C300" s="667"/>
      <c r="D300" s="652"/>
      <c r="E300" s="653"/>
      <c r="F300" s="410"/>
      <c r="G300" s="537"/>
      <c r="H300" s="538"/>
      <c r="I300" s="539"/>
      <c r="J300" s="540">
        <f t="shared" si="63"/>
        <v>0</v>
      </c>
      <c r="K300" s="541"/>
      <c r="L300" s="542">
        <f t="shared" si="64"/>
        <v>0</v>
      </c>
      <c r="M300" s="571" t="str">
        <f t="shared" si="62"/>
        <v/>
      </c>
      <c r="N300" s="544">
        <f>J300-L300</f>
        <v>0</v>
      </c>
      <c r="O300" s="545"/>
    </row>
    <row r="301" spans="1:15" ht="18.75" customHeight="1" x14ac:dyDescent="0.15">
      <c r="A301" s="485"/>
      <c r="B301" s="536"/>
      <c r="C301" s="667"/>
      <c r="D301" s="652"/>
      <c r="E301" s="653"/>
      <c r="F301" s="410"/>
      <c r="G301" s="537"/>
      <c r="H301" s="538"/>
      <c r="I301" s="539"/>
      <c r="J301" s="540">
        <f t="shared" si="63"/>
        <v>0</v>
      </c>
      <c r="K301" s="541"/>
      <c r="L301" s="542">
        <f t="shared" si="64"/>
        <v>0</v>
      </c>
      <c r="M301" s="571" t="str">
        <f t="shared" si="62"/>
        <v/>
      </c>
      <c r="N301" s="544">
        <f t="shared" ref="N301:N310" si="66">J301-L301</f>
        <v>0</v>
      </c>
      <c r="O301" s="545"/>
    </row>
    <row r="302" spans="1:15" ht="18.75" customHeight="1" x14ac:dyDescent="0.15">
      <c r="A302" s="485"/>
      <c r="B302" s="536"/>
      <c r="C302" s="667"/>
      <c r="D302" s="652"/>
      <c r="E302" s="653"/>
      <c r="F302" s="410"/>
      <c r="G302" s="537"/>
      <c r="H302" s="538"/>
      <c r="I302" s="539"/>
      <c r="J302" s="540">
        <f t="shared" si="63"/>
        <v>0</v>
      </c>
      <c r="K302" s="541"/>
      <c r="L302" s="542">
        <f t="shared" si="64"/>
        <v>0</v>
      </c>
      <c r="M302" s="571" t="str">
        <f t="shared" si="62"/>
        <v/>
      </c>
      <c r="N302" s="544">
        <f t="shared" si="66"/>
        <v>0</v>
      </c>
      <c r="O302" s="545"/>
    </row>
    <row r="303" spans="1:15" ht="18.75" customHeight="1" x14ac:dyDescent="0.15">
      <c r="A303" s="485"/>
      <c r="B303" s="536"/>
      <c r="C303" s="667"/>
      <c r="D303" s="652"/>
      <c r="E303" s="653"/>
      <c r="F303" s="410"/>
      <c r="G303" s="537"/>
      <c r="H303" s="538"/>
      <c r="I303" s="539"/>
      <c r="J303" s="540">
        <f t="shared" si="63"/>
        <v>0</v>
      </c>
      <c r="K303" s="541"/>
      <c r="L303" s="542">
        <f t="shared" si="64"/>
        <v>0</v>
      </c>
      <c r="M303" s="571" t="str">
        <f t="shared" si="62"/>
        <v/>
      </c>
      <c r="N303" s="544">
        <f t="shared" si="66"/>
        <v>0</v>
      </c>
      <c r="O303" s="545"/>
    </row>
    <row r="304" spans="1:15" ht="18.75" customHeight="1" x14ac:dyDescent="0.15">
      <c r="A304" s="485"/>
      <c r="B304" s="536"/>
      <c r="C304" s="667"/>
      <c r="D304" s="652"/>
      <c r="E304" s="653"/>
      <c r="F304" s="410"/>
      <c r="G304" s="537"/>
      <c r="H304" s="538"/>
      <c r="I304" s="539"/>
      <c r="J304" s="540">
        <f t="shared" si="63"/>
        <v>0</v>
      </c>
      <c r="K304" s="541"/>
      <c r="L304" s="542">
        <f t="shared" si="64"/>
        <v>0</v>
      </c>
      <c r="M304" s="571" t="str">
        <f t="shared" si="62"/>
        <v/>
      </c>
      <c r="N304" s="544">
        <f t="shared" si="66"/>
        <v>0</v>
      </c>
      <c r="O304" s="545"/>
    </row>
    <row r="305" spans="1:15" ht="18.75" customHeight="1" x14ac:dyDescent="0.15">
      <c r="A305" s="485"/>
      <c r="B305" s="536"/>
      <c r="C305" s="667"/>
      <c r="D305" s="652"/>
      <c r="E305" s="653"/>
      <c r="F305" s="410"/>
      <c r="G305" s="537"/>
      <c r="H305" s="538"/>
      <c r="I305" s="539"/>
      <c r="J305" s="540">
        <f t="shared" si="63"/>
        <v>0</v>
      </c>
      <c r="K305" s="541"/>
      <c r="L305" s="542">
        <f t="shared" si="64"/>
        <v>0</v>
      </c>
      <c r="M305" s="571" t="str">
        <f t="shared" si="62"/>
        <v/>
      </c>
      <c r="N305" s="544">
        <f t="shared" si="66"/>
        <v>0</v>
      </c>
      <c r="O305" s="545"/>
    </row>
    <row r="306" spans="1:15" ht="18.75" customHeight="1" x14ac:dyDescent="0.15">
      <c r="A306" s="485"/>
      <c r="B306" s="536"/>
      <c r="C306" s="667"/>
      <c r="D306" s="652"/>
      <c r="E306" s="653"/>
      <c r="F306" s="410"/>
      <c r="G306" s="537"/>
      <c r="H306" s="538"/>
      <c r="I306" s="539"/>
      <c r="J306" s="540">
        <f t="shared" si="63"/>
        <v>0</v>
      </c>
      <c r="K306" s="541"/>
      <c r="L306" s="542">
        <f t="shared" si="64"/>
        <v>0</v>
      </c>
      <c r="M306" s="571" t="str">
        <f t="shared" si="62"/>
        <v/>
      </c>
      <c r="N306" s="544">
        <f t="shared" si="66"/>
        <v>0</v>
      </c>
      <c r="O306" s="545"/>
    </row>
    <row r="307" spans="1:15" ht="18.75" customHeight="1" x14ac:dyDescent="0.15">
      <c r="A307" s="485"/>
      <c r="B307" s="536"/>
      <c r="C307" s="667"/>
      <c r="D307" s="652"/>
      <c r="E307" s="653"/>
      <c r="F307" s="410"/>
      <c r="G307" s="537"/>
      <c r="H307" s="538"/>
      <c r="I307" s="539"/>
      <c r="J307" s="540">
        <f t="shared" si="63"/>
        <v>0</v>
      </c>
      <c r="K307" s="541"/>
      <c r="L307" s="542">
        <f t="shared" si="64"/>
        <v>0</v>
      </c>
      <c r="M307" s="571" t="str">
        <f t="shared" si="62"/>
        <v/>
      </c>
      <c r="N307" s="544">
        <f t="shared" si="66"/>
        <v>0</v>
      </c>
      <c r="O307" s="545"/>
    </row>
    <row r="308" spans="1:15" ht="18.75" customHeight="1" x14ac:dyDescent="0.15">
      <c r="A308" s="485"/>
      <c r="B308" s="536"/>
      <c r="C308" s="667"/>
      <c r="D308" s="652"/>
      <c r="E308" s="653"/>
      <c r="F308" s="410"/>
      <c r="G308" s="537"/>
      <c r="H308" s="538"/>
      <c r="I308" s="539"/>
      <c r="J308" s="540">
        <f t="shared" si="63"/>
        <v>0</v>
      </c>
      <c r="K308" s="541"/>
      <c r="L308" s="542">
        <f t="shared" si="64"/>
        <v>0</v>
      </c>
      <c r="M308" s="571" t="str">
        <f t="shared" si="62"/>
        <v/>
      </c>
      <c r="N308" s="544">
        <f t="shared" si="66"/>
        <v>0</v>
      </c>
      <c r="O308" s="545"/>
    </row>
    <row r="309" spans="1:15" ht="18.75" customHeight="1" x14ac:dyDescent="0.15">
      <c r="A309" s="485"/>
      <c r="B309" s="536"/>
      <c r="C309" s="667"/>
      <c r="D309" s="652"/>
      <c r="E309" s="653"/>
      <c r="F309" s="410"/>
      <c r="G309" s="537"/>
      <c r="H309" s="538"/>
      <c r="I309" s="539"/>
      <c r="J309" s="540">
        <f t="shared" si="63"/>
        <v>0</v>
      </c>
      <c r="K309" s="541"/>
      <c r="L309" s="542">
        <f t="shared" si="64"/>
        <v>0</v>
      </c>
      <c r="M309" s="571" t="str">
        <f t="shared" si="62"/>
        <v/>
      </c>
      <c r="N309" s="544">
        <f t="shared" si="66"/>
        <v>0</v>
      </c>
      <c r="O309" s="545"/>
    </row>
    <row r="310" spans="1:15" ht="18.75" customHeight="1" x14ac:dyDescent="0.15">
      <c r="A310" s="485"/>
      <c r="B310" s="536"/>
      <c r="C310" s="667"/>
      <c r="D310" s="652"/>
      <c r="E310" s="653"/>
      <c r="F310" s="410"/>
      <c r="G310" s="537"/>
      <c r="H310" s="538"/>
      <c r="I310" s="539"/>
      <c r="J310" s="540">
        <f t="shared" si="63"/>
        <v>0</v>
      </c>
      <c r="K310" s="541"/>
      <c r="L310" s="542">
        <f t="shared" si="64"/>
        <v>0</v>
      </c>
      <c r="M310" s="571" t="str">
        <f t="shared" si="62"/>
        <v/>
      </c>
      <c r="N310" s="544">
        <f t="shared" si="66"/>
        <v>0</v>
      </c>
      <c r="O310" s="545"/>
    </row>
    <row r="311" spans="1:15" ht="18.75" customHeight="1" x14ac:dyDescent="0.15">
      <c r="A311" s="485"/>
      <c r="B311" s="536"/>
      <c r="C311" s="667"/>
      <c r="D311" s="652"/>
      <c r="E311" s="653"/>
      <c r="F311" s="410"/>
      <c r="G311" s="537"/>
      <c r="H311" s="538"/>
      <c r="I311" s="539"/>
      <c r="J311" s="540">
        <f t="shared" si="63"/>
        <v>0</v>
      </c>
      <c r="K311" s="541"/>
      <c r="L311" s="542">
        <f t="shared" si="64"/>
        <v>0</v>
      </c>
      <c r="M311" s="571" t="str">
        <f t="shared" si="62"/>
        <v/>
      </c>
      <c r="N311" s="544">
        <f>J311-L311</f>
        <v>0</v>
      </c>
      <c r="O311" s="545"/>
    </row>
    <row r="312" spans="1:15" ht="18.75" customHeight="1" x14ac:dyDescent="0.15">
      <c r="A312" s="485"/>
      <c r="B312" s="536"/>
      <c r="C312" s="667"/>
      <c r="D312" s="652"/>
      <c r="E312" s="653"/>
      <c r="F312" s="410"/>
      <c r="G312" s="537"/>
      <c r="H312" s="538"/>
      <c r="I312" s="539"/>
      <c r="J312" s="540">
        <f t="shared" si="63"/>
        <v>0</v>
      </c>
      <c r="K312" s="541"/>
      <c r="L312" s="542">
        <f t="shared" si="64"/>
        <v>0</v>
      </c>
      <c r="M312" s="571" t="str">
        <f t="shared" si="62"/>
        <v/>
      </c>
      <c r="N312" s="544">
        <f t="shared" ref="N312" si="67">J312-L312</f>
        <v>0</v>
      </c>
      <c r="O312" s="545"/>
    </row>
    <row r="313" spans="1:15" ht="18.75" customHeight="1" x14ac:dyDescent="0.15">
      <c r="A313" s="485"/>
      <c r="B313" s="536"/>
      <c r="C313" s="667"/>
      <c r="D313" s="652"/>
      <c r="E313" s="653"/>
      <c r="F313" s="410"/>
      <c r="G313" s="537"/>
      <c r="H313" s="538"/>
      <c r="I313" s="539"/>
      <c r="J313" s="540">
        <f t="shared" si="63"/>
        <v>0</v>
      </c>
      <c r="K313" s="541"/>
      <c r="L313" s="542">
        <f t="shared" si="64"/>
        <v>0</v>
      </c>
      <c r="M313" s="571" t="str">
        <f t="shared" si="62"/>
        <v/>
      </c>
      <c r="N313" s="544">
        <f>J313-L313</f>
        <v>0</v>
      </c>
      <c r="O313" s="545"/>
    </row>
    <row r="314" spans="1:15" ht="18.75" customHeight="1" x14ac:dyDescent="0.15">
      <c r="A314" s="485"/>
      <c r="B314" s="536"/>
      <c r="C314" s="667"/>
      <c r="D314" s="652"/>
      <c r="E314" s="653"/>
      <c r="F314" s="410"/>
      <c r="G314" s="537"/>
      <c r="H314" s="538"/>
      <c r="I314" s="539"/>
      <c r="J314" s="540">
        <f t="shared" si="63"/>
        <v>0</v>
      </c>
      <c r="K314" s="541"/>
      <c r="L314" s="542">
        <f t="shared" si="64"/>
        <v>0</v>
      </c>
      <c r="M314" s="571" t="str">
        <f t="shared" si="62"/>
        <v/>
      </c>
      <c r="N314" s="544">
        <f t="shared" ref="N314:N316" si="68">J314-L314</f>
        <v>0</v>
      </c>
      <c r="O314" s="545"/>
    </row>
    <row r="315" spans="1:15" ht="18.75" customHeight="1" x14ac:dyDescent="0.15">
      <c r="A315" s="485"/>
      <c r="B315" s="536"/>
      <c r="C315" s="667"/>
      <c r="D315" s="652"/>
      <c r="E315" s="653"/>
      <c r="F315" s="410"/>
      <c r="G315" s="537"/>
      <c r="H315" s="538"/>
      <c r="I315" s="539"/>
      <c r="J315" s="540">
        <f t="shared" si="63"/>
        <v>0</v>
      </c>
      <c r="K315" s="541"/>
      <c r="L315" s="542">
        <f t="shared" si="64"/>
        <v>0</v>
      </c>
      <c r="M315" s="571" t="str">
        <f t="shared" si="62"/>
        <v/>
      </c>
      <c r="N315" s="544">
        <f t="shared" si="68"/>
        <v>0</v>
      </c>
      <c r="O315" s="545"/>
    </row>
    <row r="316" spans="1:15" ht="18.75" customHeight="1" x14ac:dyDescent="0.15">
      <c r="A316" s="485"/>
      <c r="B316" s="536"/>
      <c r="C316" s="667"/>
      <c r="D316" s="652"/>
      <c r="E316" s="653"/>
      <c r="F316" s="410"/>
      <c r="G316" s="537"/>
      <c r="H316" s="538"/>
      <c r="I316" s="539"/>
      <c r="J316" s="540">
        <f t="shared" si="63"/>
        <v>0</v>
      </c>
      <c r="K316" s="541"/>
      <c r="L316" s="542">
        <f t="shared" si="64"/>
        <v>0</v>
      </c>
      <c r="M316" s="571" t="str">
        <f t="shared" si="62"/>
        <v/>
      </c>
      <c r="N316" s="544">
        <f t="shared" si="68"/>
        <v>0</v>
      </c>
      <c r="O316" s="545"/>
    </row>
    <row r="317" spans="1:15" ht="18.75" customHeight="1" x14ac:dyDescent="0.15">
      <c r="A317" s="485"/>
      <c r="B317" s="536"/>
      <c r="C317" s="667"/>
      <c r="D317" s="652"/>
      <c r="E317" s="653"/>
      <c r="F317" s="410"/>
      <c r="G317" s="537"/>
      <c r="H317" s="538"/>
      <c r="I317" s="539"/>
      <c r="J317" s="540">
        <f t="shared" si="63"/>
        <v>0</v>
      </c>
      <c r="K317" s="541"/>
      <c r="L317" s="542">
        <f t="shared" si="64"/>
        <v>0</v>
      </c>
      <c r="M317" s="571" t="str">
        <f t="shared" si="62"/>
        <v/>
      </c>
      <c r="N317" s="544">
        <f>J317-L317</f>
        <v>0</v>
      </c>
      <c r="O317" s="545"/>
    </row>
    <row r="318" spans="1:15" ht="18.75" customHeight="1" thickBot="1" x14ac:dyDescent="0.2">
      <c r="A318" s="485"/>
      <c r="B318" s="655"/>
      <c r="C318" s="443"/>
      <c r="D318" s="444"/>
      <c r="E318" s="445"/>
      <c r="F318" s="446"/>
      <c r="G318" s="447"/>
      <c r="H318" s="448"/>
      <c r="I318" s="449"/>
      <c r="J318" s="639">
        <f t="shared" si="63"/>
        <v>0</v>
      </c>
      <c r="K318" s="450"/>
      <c r="L318" s="641">
        <f t="shared" si="64"/>
        <v>0</v>
      </c>
      <c r="M318" s="643" t="str">
        <f t="shared" si="62"/>
        <v/>
      </c>
      <c r="N318" s="451">
        <f t="shared" ref="N318:N324" si="69">J318-L318</f>
        <v>0</v>
      </c>
      <c r="O318" s="501"/>
    </row>
    <row r="319" spans="1:15" ht="18.75" customHeight="1" x14ac:dyDescent="0.15">
      <c r="A319" s="485"/>
      <c r="B319" s="546"/>
      <c r="C319" s="442" t="s">
        <v>882</v>
      </c>
      <c r="D319" s="425" t="s">
        <v>918</v>
      </c>
      <c r="E319" s="426" t="s">
        <v>828</v>
      </c>
      <c r="F319" s="427"/>
      <c r="G319" s="649"/>
      <c r="H319" s="650"/>
      <c r="I319" s="551"/>
      <c r="J319" s="428">
        <f>SUMIFS(J299:J318,B299:B318,"設備")</f>
        <v>0</v>
      </c>
      <c r="K319" s="553"/>
      <c r="L319" s="429">
        <f>SUMIFS(L299:L318,B299:B318,"設備")</f>
        <v>0</v>
      </c>
      <c r="M319" s="651"/>
      <c r="N319" s="430">
        <f t="shared" si="69"/>
        <v>0</v>
      </c>
      <c r="O319" s="556"/>
    </row>
    <row r="320" spans="1:15" ht="18.75" customHeight="1" x14ac:dyDescent="0.15">
      <c r="A320" s="485"/>
      <c r="B320" s="536"/>
      <c r="C320" s="442" t="s">
        <v>882</v>
      </c>
      <c r="D320" s="654" t="s">
        <v>919</v>
      </c>
      <c r="E320" s="576" t="s">
        <v>828</v>
      </c>
      <c r="F320" s="409"/>
      <c r="G320" s="567"/>
      <c r="H320" s="568"/>
      <c r="I320" s="540"/>
      <c r="J320" s="569">
        <f>SUMIFS(J299:J318,B299:B318,"工事")</f>
        <v>0</v>
      </c>
      <c r="K320" s="542"/>
      <c r="L320" s="570">
        <f>SUMIFS(L299:L318,B299:B318,"工事")</f>
        <v>0</v>
      </c>
      <c r="M320" s="571"/>
      <c r="N320" s="572">
        <f t="shared" si="69"/>
        <v>0</v>
      </c>
      <c r="O320" s="545"/>
    </row>
    <row r="321" spans="1:15" ht="18.75" customHeight="1" thickBot="1" x14ac:dyDescent="0.2">
      <c r="A321" s="485"/>
      <c r="B321" s="431"/>
      <c r="C321" s="452"/>
      <c r="D321" s="453" t="s">
        <v>882</v>
      </c>
      <c r="E321" s="454" t="s">
        <v>856</v>
      </c>
      <c r="F321" s="455"/>
      <c r="G321" s="456"/>
      <c r="H321" s="457"/>
      <c r="I321" s="432"/>
      <c r="J321" s="439">
        <f>J319+J320</f>
        <v>0</v>
      </c>
      <c r="K321" s="433"/>
      <c r="L321" s="440">
        <f>L319+L320</f>
        <v>0</v>
      </c>
      <c r="M321" s="434"/>
      <c r="N321" s="441">
        <f t="shared" si="69"/>
        <v>0</v>
      </c>
      <c r="O321" s="435"/>
    </row>
    <row r="322" spans="1:15" ht="18.75" customHeight="1" thickTop="1" x14ac:dyDescent="0.15">
      <c r="A322" s="485"/>
      <c r="B322" s="546"/>
      <c r="C322" s="424" t="s">
        <v>721</v>
      </c>
      <c r="D322" s="425" t="s">
        <v>823</v>
      </c>
      <c r="E322" s="426" t="s">
        <v>825</v>
      </c>
      <c r="F322" s="427"/>
      <c r="G322" s="649"/>
      <c r="H322" s="650"/>
      <c r="I322" s="551"/>
      <c r="J322" s="428">
        <f>SUMIFS(J275:J321,D275:D321,"設備費5")</f>
        <v>0</v>
      </c>
      <c r="K322" s="553"/>
      <c r="L322" s="429">
        <f>SUMIFS(L275:L321,D275:D321,"設備費5")</f>
        <v>0</v>
      </c>
      <c r="M322" s="651"/>
      <c r="N322" s="430">
        <f t="shared" si="69"/>
        <v>0</v>
      </c>
      <c r="O322" s="556"/>
    </row>
    <row r="323" spans="1:15" ht="18.75" customHeight="1" x14ac:dyDescent="0.15">
      <c r="A323" s="485"/>
      <c r="B323" s="536"/>
      <c r="C323" s="574" t="s">
        <v>721</v>
      </c>
      <c r="D323" s="654" t="s">
        <v>829</v>
      </c>
      <c r="E323" s="576" t="s">
        <v>825</v>
      </c>
      <c r="F323" s="409"/>
      <c r="G323" s="567"/>
      <c r="H323" s="568"/>
      <c r="I323" s="540"/>
      <c r="J323" s="569">
        <f>SUMIFS(J275:J321,D275:D321,"工事費5")</f>
        <v>0</v>
      </c>
      <c r="K323" s="542"/>
      <c r="L323" s="570">
        <f>SUMIFS(L275:L321,D275:D321,"工事費5")</f>
        <v>0</v>
      </c>
      <c r="M323" s="571"/>
      <c r="N323" s="572">
        <f t="shared" si="69"/>
        <v>0</v>
      </c>
      <c r="O323" s="545"/>
    </row>
    <row r="324" spans="1:15" ht="18.75" customHeight="1" thickBot="1" x14ac:dyDescent="0.2">
      <c r="A324" s="485"/>
      <c r="B324" s="431"/>
      <c r="C324" s="452"/>
      <c r="D324" s="459" t="s">
        <v>830</v>
      </c>
      <c r="E324" s="454" t="s">
        <v>825</v>
      </c>
      <c r="F324" s="455"/>
      <c r="G324" s="456"/>
      <c r="H324" s="457"/>
      <c r="I324" s="432"/>
      <c r="J324" s="439">
        <f>J322+J323</f>
        <v>0</v>
      </c>
      <c r="K324" s="433"/>
      <c r="L324" s="440">
        <f>L322+L323</f>
        <v>0</v>
      </c>
      <c r="M324" s="434"/>
      <c r="N324" s="441">
        <f t="shared" si="69"/>
        <v>0</v>
      </c>
      <c r="O324" s="435"/>
    </row>
    <row r="325" spans="1:15" ht="18.75" customHeight="1" thickTop="1" x14ac:dyDescent="0.15">
      <c r="A325" s="485"/>
      <c r="B325" s="536"/>
      <c r="C325" s="3140" t="s">
        <v>836</v>
      </c>
      <c r="D325" s="3141"/>
      <c r="E325" s="3142"/>
      <c r="F325" s="410"/>
      <c r="G325" s="537"/>
      <c r="H325" s="538"/>
      <c r="I325" s="540"/>
      <c r="J325" s="540"/>
      <c r="K325" s="541"/>
      <c r="L325" s="542"/>
      <c r="M325" s="571"/>
      <c r="N325" s="544"/>
      <c r="O325" s="545"/>
    </row>
    <row r="326" spans="1:15" ht="18.75" customHeight="1" x14ac:dyDescent="0.15">
      <c r="A326" s="485"/>
      <c r="B326" s="536"/>
      <c r="C326" s="3143" t="s">
        <v>884</v>
      </c>
      <c r="D326" s="3144"/>
      <c r="E326" s="3145"/>
      <c r="F326" s="410"/>
      <c r="G326" s="537"/>
      <c r="H326" s="538"/>
      <c r="I326" s="539"/>
      <c r="J326" s="540"/>
      <c r="K326" s="541"/>
      <c r="L326" s="542"/>
      <c r="M326" s="571" t="str">
        <f t="shared" ref="M326:M334" si="70">IF(I326-K326=0,"",I326-K326)</f>
        <v/>
      </c>
      <c r="N326" s="544"/>
      <c r="O326" s="545"/>
    </row>
    <row r="327" spans="1:15" ht="18.75" customHeight="1" x14ac:dyDescent="0.15">
      <c r="A327" s="485"/>
      <c r="B327" s="536"/>
      <c r="C327" s="667"/>
      <c r="D327" s="652"/>
      <c r="E327" s="653"/>
      <c r="F327" s="410"/>
      <c r="G327" s="537"/>
      <c r="H327" s="538"/>
      <c r="I327" s="539"/>
      <c r="J327" s="540">
        <f t="shared" ref="J327:J334" si="71">ROUNDDOWN(H327*I327,0)</f>
        <v>0</v>
      </c>
      <c r="K327" s="541"/>
      <c r="L327" s="542">
        <f t="shared" ref="L327:L334" si="72">ROUNDDOWN(H327*K327,0)</f>
        <v>0</v>
      </c>
      <c r="M327" s="571" t="str">
        <f t="shared" si="70"/>
        <v/>
      </c>
      <c r="N327" s="544">
        <f>J327-L327</f>
        <v>0</v>
      </c>
      <c r="O327" s="545"/>
    </row>
    <row r="328" spans="1:15" ht="18.75" customHeight="1" x14ac:dyDescent="0.15">
      <c r="A328" s="485"/>
      <c r="B328" s="536"/>
      <c r="C328" s="667"/>
      <c r="D328" s="652"/>
      <c r="E328" s="653"/>
      <c r="F328" s="410"/>
      <c r="G328" s="537"/>
      <c r="H328" s="538"/>
      <c r="I328" s="539"/>
      <c r="J328" s="540">
        <f t="shared" si="71"/>
        <v>0</v>
      </c>
      <c r="K328" s="541"/>
      <c r="L328" s="542">
        <f t="shared" si="72"/>
        <v>0</v>
      </c>
      <c r="M328" s="571" t="str">
        <f t="shared" si="70"/>
        <v/>
      </c>
      <c r="N328" s="544">
        <f t="shared" ref="N328:N330" si="73">J328-L328</f>
        <v>0</v>
      </c>
      <c r="O328" s="545"/>
    </row>
    <row r="329" spans="1:15" ht="18.75" customHeight="1" x14ac:dyDescent="0.15">
      <c r="A329" s="485"/>
      <c r="B329" s="536"/>
      <c r="C329" s="667"/>
      <c r="D329" s="652"/>
      <c r="E329" s="653"/>
      <c r="F329" s="410"/>
      <c r="G329" s="537"/>
      <c r="H329" s="538"/>
      <c r="I329" s="539"/>
      <c r="J329" s="540">
        <f t="shared" si="71"/>
        <v>0</v>
      </c>
      <c r="K329" s="541"/>
      <c r="L329" s="542">
        <f t="shared" si="72"/>
        <v>0</v>
      </c>
      <c r="M329" s="571" t="str">
        <f t="shared" si="70"/>
        <v/>
      </c>
      <c r="N329" s="544">
        <f t="shared" si="73"/>
        <v>0</v>
      </c>
      <c r="O329" s="545"/>
    </row>
    <row r="330" spans="1:15" ht="18.75" customHeight="1" x14ac:dyDescent="0.15">
      <c r="A330" s="485"/>
      <c r="B330" s="536"/>
      <c r="C330" s="667"/>
      <c r="D330" s="652"/>
      <c r="E330" s="653"/>
      <c r="F330" s="410"/>
      <c r="G330" s="537"/>
      <c r="H330" s="538"/>
      <c r="I330" s="539"/>
      <c r="J330" s="540">
        <f t="shared" si="71"/>
        <v>0</v>
      </c>
      <c r="K330" s="541"/>
      <c r="L330" s="542">
        <f t="shared" si="72"/>
        <v>0</v>
      </c>
      <c r="M330" s="571" t="str">
        <f t="shared" si="70"/>
        <v/>
      </c>
      <c r="N330" s="544">
        <f t="shared" si="73"/>
        <v>0</v>
      </c>
      <c r="O330" s="545"/>
    </row>
    <row r="331" spans="1:15" ht="18.75" customHeight="1" x14ac:dyDescent="0.15">
      <c r="A331" s="485"/>
      <c r="B331" s="536"/>
      <c r="C331" s="667"/>
      <c r="D331" s="652"/>
      <c r="E331" s="653"/>
      <c r="F331" s="410"/>
      <c r="G331" s="537"/>
      <c r="H331" s="538"/>
      <c r="I331" s="539"/>
      <c r="J331" s="540">
        <f t="shared" si="71"/>
        <v>0</v>
      </c>
      <c r="K331" s="541"/>
      <c r="L331" s="542">
        <f t="shared" si="72"/>
        <v>0</v>
      </c>
      <c r="M331" s="571" t="str">
        <f t="shared" si="70"/>
        <v/>
      </c>
      <c r="N331" s="544">
        <f>J331-L331</f>
        <v>0</v>
      </c>
      <c r="O331" s="545"/>
    </row>
    <row r="332" spans="1:15" ht="18.75" customHeight="1" x14ac:dyDescent="0.15">
      <c r="A332" s="485"/>
      <c r="B332" s="536"/>
      <c r="C332" s="667"/>
      <c r="D332" s="652"/>
      <c r="E332" s="653"/>
      <c r="F332" s="410"/>
      <c r="G332" s="537"/>
      <c r="H332" s="538"/>
      <c r="I332" s="539"/>
      <c r="J332" s="540">
        <f t="shared" si="71"/>
        <v>0</v>
      </c>
      <c r="K332" s="541"/>
      <c r="L332" s="542">
        <f t="shared" si="72"/>
        <v>0</v>
      </c>
      <c r="M332" s="571" t="str">
        <f t="shared" si="70"/>
        <v/>
      </c>
      <c r="N332" s="544">
        <f t="shared" ref="N332:N334" si="74">J332-L332</f>
        <v>0</v>
      </c>
      <c r="O332" s="545"/>
    </row>
    <row r="333" spans="1:15" ht="18.75" customHeight="1" x14ac:dyDescent="0.15">
      <c r="A333" s="485"/>
      <c r="B333" s="536"/>
      <c r="C333" s="667"/>
      <c r="D333" s="652"/>
      <c r="E333" s="653"/>
      <c r="F333" s="410"/>
      <c r="G333" s="537"/>
      <c r="H333" s="538"/>
      <c r="I333" s="539"/>
      <c r="J333" s="540">
        <f t="shared" si="71"/>
        <v>0</v>
      </c>
      <c r="K333" s="541"/>
      <c r="L333" s="542">
        <f t="shared" si="72"/>
        <v>0</v>
      </c>
      <c r="M333" s="571" t="str">
        <f t="shared" si="70"/>
        <v/>
      </c>
      <c r="N333" s="544">
        <f t="shared" si="74"/>
        <v>0</v>
      </c>
      <c r="O333" s="545"/>
    </row>
    <row r="334" spans="1:15" ht="18.75" customHeight="1" thickBot="1" x14ac:dyDescent="0.2">
      <c r="A334" s="485"/>
      <c r="B334" s="655"/>
      <c r="C334" s="443"/>
      <c r="D334" s="444"/>
      <c r="E334" s="445"/>
      <c r="F334" s="446"/>
      <c r="G334" s="447"/>
      <c r="H334" s="448"/>
      <c r="I334" s="449"/>
      <c r="J334" s="639">
        <f t="shared" si="71"/>
        <v>0</v>
      </c>
      <c r="K334" s="450"/>
      <c r="L334" s="641">
        <f t="shared" si="72"/>
        <v>0</v>
      </c>
      <c r="M334" s="643" t="str">
        <f t="shared" si="70"/>
        <v/>
      </c>
      <c r="N334" s="451">
        <f t="shared" si="74"/>
        <v>0</v>
      </c>
      <c r="O334" s="501"/>
    </row>
    <row r="335" spans="1:15" ht="18.75" customHeight="1" x14ac:dyDescent="0.15">
      <c r="A335" s="485"/>
      <c r="B335" s="546"/>
      <c r="C335" s="442" t="s">
        <v>885</v>
      </c>
      <c r="D335" s="425" t="s">
        <v>920</v>
      </c>
      <c r="E335" s="426" t="s">
        <v>828</v>
      </c>
      <c r="F335" s="427"/>
      <c r="G335" s="649"/>
      <c r="H335" s="650"/>
      <c r="I335" s="551"/>
      <c r="J335" s="428">
        <f>SUMIFS(J327:J334,B327:B334,"設備")</f>
        <v>0</v>
      </c>
      <c r="K335" s="553"/>
      <c r="L335" s="429">
        <f>SUMIFS(L327:L334,B327:B334,"設備")</f>
        <v>0</v>
      </c>
      <c r="M335" s="651"/>
      <c r="N335" s="430">
        <f>J335-L335</f>
        <v>0</v>
      </c>
      <c r="O335" s="556"/>
    </row>
    <row r="336" spans="1:15" ht="18.75" customHeight="1" x14ac:dyDescent="0.15">
      <c r="A336" s="485"/>
      <c r="B336" s="536"/>
      <c r="C336" s="442" t="s">
        <v>885</v>
      </c>
      <c r="D336" s="654" t="s">
        <v>921</v>
      </c>
      <c r="E336" s="576" t="s">
        <v>828</v>
      </c>
      <c r="F336" s="409"/>
      <c r="G336" s="567"/>
      <c r="H336" s="568"/>
      <c r="I336" s="540"/>
      <c r="J336" s="569">
        <f>SUMIFS(J327:J334,B327:B334,"工事")</f>
        <v>0</v>
      </c>
      <c r="K336" s="542"/>
      <c r="L336" s="570">
        <f>SUMIFS(L327:L334,B327:B334,"工事")</f>
        <v>0</v>
      </c>
      <c r="M336" s="571"/>
      <c r="N336" s="572">
        <f>J336-L336</f>
        <v>0</v>
      </c>
      <c r="O336" s="545"/>
    </row>
    <row r="337" spans="1:15" ht="18.75" customHeight="1" thickBot="1" x14ac:dyDescent="0.2">
      <c r="A337" s="485"/>
      <c r="B337" s="655"/>
      <c r="C337" s="634"/>
      <c r="D337" s="438" t="s">
        <v>885</v>
      </c>
      <c r="E337" s="656" t="s">
        <v>856</v>
      </c>
      <c r="F337" s="436"/>
      <c r="G337" s="637"/>
      <c r="H337" s="638"/>
      <c r="I337" s="639"/>
      <c r="J337" s="640">
        <f>J335+J336</f>
        <v>0</v>
      </c>
      <c r="K337" s="641"/>
      <c r="L337" s="642">
        <f>L335+L336</f>
        <v>0</v>
      </c>
      <c r="M337" s="643"/>
      <c r="N337" s="644">
        <f>J337-L337</f>
        <v>0</v>
      </c>
      <c r="O337" s="501"/>
    </row>
    <row r="338" spans="1:15" ht="18.75" customHeight="1" x14ac:dyDescent="0.15">
      <c r="A338" s="485"/>
      <c r="B338" s="536"/>
      <c r="C338" s="3146" t="s">
        <v>887</v>
      </c>
      <c r="D338" s="3147"/>
      <c r="E338" s="3148"/>
      <c r="F338" s="410"/>
      <c r="G338" s="537"/>
      <c r="H338" s="538"/>
      <c r="I338" s="539"/>
      <c r="J338" s="551"/>
      <c r="K338" s="657"/>
      <c r="L338" s="629"/>
      <c r="M338" s="651" t="str">
        <f t="shared" ref="M338:M346" si="75">IF(I338-K338=0,"",I338-K338)</f>
        <v/>
      </c>
      <c r="N338" s="555"/>
      <c r="O338" s="545"/>
    </row>
    <row r="339" spans="1:15" ht="18.75" customHeight="1" x14ac:dyDescent="0.15">
      <c r="A339" s="485"/>
      <c r="B339" s="536"/>
      <c r="C339" s="667"/>
      <c r="D339" s="652"/>
      <c r="E339" s="653"/>
      <c r="F339" s="410"/>
      <c r="G339" s="537"/>
      <c r="H339" s="538"/>
      <c r="I339" s="539"/>
      <c r="J339" s="540">
        <f t="shared" ref="J339:J346" si="76">ROUNDDOWN(H339*I339,0)</f>
        <v>0</v>
      </c>
      <c r="K339" s="541"/>
      <c r="L339" s="542">
        <f t="shared" ref="L339:L346" si="77">ROUNDDOWN(H339*K339,0)</f>
        <v>0</v>
      </c>
      <c r="M339" s="571" t="str">
        <f t="shared" si="75"/>
        <v/>
      </c>
      <c r="N339" s="544">
        <f t="shared" ref="N339" si="78">J339-L339</f>
        <v>0</v>
      </c>
      <c r="O339" s="545"/>
    </row>
    <row r="340" spans="1:15" ht="18.75" customHeight="1" x14ac:dyDescent="0.15">
      <c r="A340" s="485"/>
      <c r="B340" s="536"/>
      <c r="C340" s="667"/>
      <c r="D340" s="652"/>
      <c r="E340" s="653"/>
      <c r="F340" s="410"/>
      <c r="G340" s="537"/>
      <c r="H340" s="538"/>
      <c r="I340" s="539"/>
      <c r="J340" s="540">
        <f t="shared" si="76"/>
        <v>0</v>
      </c>
      <c r="K340" s="541"/>
      <c r="L340" s="542">
        <f t="shared" si="77"/>
        <v>0</v>
      </c>
      <c r="M340" s="571" t="str">
        <f t="shared" si="75"/>
        <v/>
      </c>
      <c r="N340" s="544">
        <f>J340-L340</f>
        <v>0</v>
      </c>
      <c r="O340" s="545"/>
    </row>
    <row r="341" spans="1:15" ht="18.75" customHeight="1" x14ac:dyDescent="0.15">
      <c r="A341" s="485"/>
      <c r="B341" s="536"/>
      <c r="C341" s="667"/>
      <c r="D341" s="652"/>
      <c r="E341" s="653"/>
      <c r="F341" s="410"/>
      <c r="G341" s="537"/>
      <c r="H341" s="538"/>
      <c r="I341" s="539"/>
      <c r="J341" s="540">
        <f t="shared" si="76"/>
        <v>0</v>
      </c>
      <c r="K341" s="541"/>
      <c r="L341" s="542">
        <f t="shared" si="77"/>
        <v>0</v>
      </c>
      <c r="M341" s="571" t="str">
        <f t="shared" si="75"/>
        <v/>
      </c>
      <c r="N341" s="544">
        <f t="shared" ref="N341:N342" si="79">J341-L341</f>
        <v>0</v>
      </c>
      <c r="O341" s="545"/>
    </row>
    <row r="342" spans="1:15" ht="18.75" customHeight="1" x14ac:dyDescent="0.15">
      <c r="A342" s="485"/>
      <c r="B342" s="536"/>
      <c r="C342" s="667"/>
      <c r="D342" s="652"/>
      <c r="E342" s="653"/>
      <c r="F342" s="410"/>
      <c r="G342" s="537"/>
      <c r="H342" s="538"/>
      <c r="I342" s="539"/>
      <c r="J342" s="540">
        <f t="shared" si="76"/>
        <v>0</v>
      </c>
      <c r="K342" s="541"/>
      <c r="L342" s="542">
        <f t="shared" si="77"/>
        <v>0</v>
      </c>
      <c r="M342" s="571" t="str">
        <f t="shared" si="75"/>
        <v/>
      </c>
      <c r="N342" s="544">
        <f t="shared" si="79"/>
        <v>0</v>
      </c>
      <c r="O342" s="545"/>
    </row>
    <row r="343" spans="1:15" ht="18.75" customHeight="1" x14ac:dyDescent="0.15">
      <c r="A343" s="485"/>
      <c r="B343" s="536"/>
      <c r="C343" s="667"/>
      <c r="D343" s="652"/>
      <c r="E343" s="653"/>
      <c r="F343" s="410"/>
      <c r="G343" s="537"/>
      <c r="H343" s="538"/>
      <c r="I343" s="539"/>
      <c r="J343" s="540">
        <f t="shared" si="76"/>
        <v>0</v>
      </c>
      <c r="K343" s="541"/>
      <c r="L343" s="542">
        <f t="shared" si="77"/>
        <v>0</v>
      </c>
      <c r="M343" s="571" t="str">
        <f t="shared" si="75"/>
        <v/>
      </c>
      <c r="N343" s="544">
        <f>J343-L343</f>
        <v>0</v>
      </c>
      <c r="O343" s="545"/>
    </row>
    <row r="344" spans="1:15" ht="18.75" customHeight="1" x14ac:dyDescent="0.15">
      <c r="A344" s="485"/>
      <c r="B344" s="536"/>
      <c r="C344" s="667"/>
      <c r="D344" s="652"/>
      <c r="E344" s="653"/>
      <c r="F344" s="410"/>
      <c r="G344" s="537"/>
      <c r="H344" s="538"/>
      <c r="I344" s="539"/>
      <c r="J344" s="540">
        <f t="shared" si="76"/>
        <v>0</v>
      </c>
      <c r="K344" s="541"/>
      <c r="L344" s="542">
        <f t="shared" si="77"/>
        <v>0</v>
      </c>
      <c r="M344" s="571" t="str">
        <f t="shared" si="75"/>
        <v/>
      </c>
      <c r="N344" s="544">
        <f t="shared" ref="N344" si="80">J344-L344</f>
        <v>0</v>
      </c>
      <c r="O344" s="545"/>
    </row>
    <row r="345" spans="1:15" ht="18.75" customHeight="1" x14ac:dyDescent="0.15">
      <c r="A345" s="485"/>
      <c r="B345" s="536"/>
      <c r="C345" s="667"/>
      <c r="D345" s="652"/>
      <c r="E345" s="653"/>
      <c r="F345" s="410"/>
      <c r="G345" s="537"/>
      <c r="H345" s="538"/>
      <c r="I345" s="539"/>
      <c r="J345" s="540">
        <f t="shared" si="76"/>
        <v>0</v>
      </c>
      <c r="K345" s="541"/>
      <c r="L345" s="542">
        <f t="shared" si="77"/>
        <v>0</v>
      </c>
      <c r="M345" s="571" t="str">
        <f t="shared" si="75"/>
        <v/>
      </c>
      <c r="N345" s="544">
        <f>J345-L345</f>
        <v>0</v>
      </c>
      <c r="O345" s="545"/>
    </row>
    <row r="346" spans="1:15" ht="18.75" customHeight="1" thickBot="1" x14ac:dyDescent="0.2">
      <c r="A346" s="485"/>
      <c r="B346" s="655"/>
      <c r="C346" s="443"/>
      <c r="D346" s="444"/>
      <c r="E346" s="445"/>
      <c r="F346" s="446"/>
      <c r="G346" s="447"/>
      <c r="H346" s="448"/>
      <c r="I346" s="449"/>
      <c r="J346" s="639">
        <f t="shared" si="76"/>
        <v>0</v>
      </c>
      <c r="K346" s="450"/>
      <c r="L346" s="641">
        <f t="shared" si="77"/>
        <v>0</v>
      </c>
      <c r="M346" s="643" t="str">
        <f t="shared" si="75"/>
        <v/>
      </c>
      <c r="N346" s="451">
        <f t="shared" ref="N346:N352" si="81">J346-L346</f>
        <v>0</v>
      </c>
      <c r="O346" s="501"/>
    </row>
    <row r="347" spans="1:15" ht="18.75" customHeight="1" x14ac:dyDescent="0.15">
      <c r="A347" s="485"/>
      <c r="B347" s="546"/>
      <c r="C347" s="442" t="s">
        <v>888</v>
      </c>
      <c r="D347" s="425" t="s">
        <v>920</v>
      </c>
      <c r="E347" s="426" t="s">
        <v>828</v>
      </c>
      <c r="F347" s="427"/>
      <c r="G347" s="649"/>
      <c r="H347" s="650"/>
      <c r="I347" s="551"/>
      <c r="J347" s="428">
        <f>SUMIFS(J339:J346,B339:B346,"設備")</f>
        <v>0</v>
      </c>
      <c r="K347" s="553"/>
      <c r="L347" s="429">
        <f>SUMIFS(L339:L346,B339:B346,"設備")</f>
        <v>0</v>
      </c>
      <c r="M347" s="651"/>
      <c r="N347" s="430">
        <f t="shared" si="81"/>
        <v>0</v>
      </c>
      <c r="O347" s="556"/>
    </row>
    <row r="348" spans="1:15" ht="18.75" customHeight="1" x14ac:dyDescent="0.15">
      <c r="A348" s="485"/>
      <c r="B348" s="536"/>
      <c r="C348" s="442" t="s">
        <v>888</v>
      </c>
      <c r="D348" s="654" t="s">
        <v>921</v>
      </c>
      <c r="E348" s="576" t="s">
        <v>828</v>
      </c>
      <c r="F348" s="409"/>
      <c r="G348" s="567"/>
      <c r="H348" s="568"/>
      <c r="I348" s="540"/>
      <c r="J348" s="569">
        <f>SUMIFS(J339:J346,B339:B346,"工事")</f>
        <v>0</v>
      </c>
      <c r="K348" s="542"/>
      <c r="L348" s="570">
        <f>SUMIFS(L339:L346,B339:B346,"工事")</f>
        <v>0</v>
      </c>
      <c r="M348" s="571"/>
      <c r="N348" s="572">
        <f t="shared" si="81"/>
        <v>0</v>
      </c>
      <c r="O348" s="545"/>
    </row>
    <row r="349" spans="1:15" ht="18.75" customHeight="1" thickBot="1" x14ac:dyDescent="0.2">
      <c r="A349" s="485"/>
      <c r="B349" s="431"/>
      <c r="C349" s="452"/>
      <c r="D349" s="453" t="s">
        <v>888</v>
      </c>
      <c r="E349" s="454" t="s">
        <v>856</v>
      </c>
      <c r="F349" s="455"/>
      <c r="G349" s="456"/>
      <c r="H349" s="457"/>
      <c r="I349" s="432"/>
      <c r="J349" s="439">
        <f>J347+J348</f>
        <v>0</v>
      </c>
      <c r="K349" s="433"/>
      <c r="L349" s="440">
        <f>L347+L348</f>
        <v>0</v>
      </c>
      <c r="M349" s="434"/>
      <c r="N349" s="441">
        <f t="shared" si="81"/>
        <v>0</v>
      </c>
      <c r="O349" s="435"/>
    </row>
    <row r="350" spans="1:15" ht="18.75" customHeight="1" thickTop="1" x14ac:dyDescent="0.15">
      <c r="A350" s="485"/>
      <c r="B350" s="546"/>
      <c r="C350" s="424" t="s">
        <v>721</v>
      </c>
      <c r="D350" s="425" t="s">
        <v>823</v>
      </c>
      <c r="E350" s="426" t="s">
        <v>825</v>
      </c>
      <c r="F350" s="427"/>
      <c r="G350" s="649"/>
      <c r="H350" s="650"/>
      <c r="I350" s="551"/>
      <c r="J350" s="428">
        <f>SUMIFS(J327:J349,D327:D349,"設備費6")</f>
        <v>0</v>
      </c>
      <c r="K350" s="553"/>
      <c r="L350" s="429">
        <f>SUMIFS(L327:L349,D327:D349,"設備費6")</f>
        <v>0</v>
      </c>
      <c r="M350" s="651"/>
      <c r="N350" s="430">
        <f t="shared" si="81"/>
        <v>0</v>
      </c>
      <c r="O350" s="556"/>
    </row>
    <row r="351" spans="1:15" ht="18.75" customHeight="1" x14ac:dyDescent="0.15">
      <c r="A351" s="485"/>
      <c r="B351" s="536"/>
      <c r="C351" s="574" t="s">
        <v>721</v>
      </c>
      <c r="D351" s="654" t="s">
        <v>829</v>
      </c>
      <c r="E351" s="576" t="s">
        <v>825</v>
      </c>
      <c r="F351" s="409"/>
      <c r="G351" s="567"/>
      <c r="H351" s="568"/>
      <c r="I351" s="540"/>
      <c r="J351" s="569">
        <f>SUMIFS(J327:J349,D327:D349,"工事費6")</f>
        <v>0</v>
      </c>
      <c r="K351" s="542"/>
      <c r="L351" s="570">
        <f>SUMIFS(L327:L349,D327:D349,"工事費6")</f>
        <v>0</v>
      </c>
      <c r="M351" s="571"/>
      <c r="N351" s="572">
        <f t="shared" si="81"/>
        <v>0</v>
      </c>
      <c r="O351" s="545"/>
    </row>
    <row r="352" spans="1:15" ht="18.75" customHeight="1" thickBot="1" x14ac:dyDescent="0.2">
      <c r="A352" s="485"/>
      <c r="B352" s="431"/>
      <c r="C352" s="452"/>
      <c r="D352" s="459" t="s">
        <v>830</v>
      </c>
      <c r="E352" s="454" t="s">
        <v>825</v>
      </c>
      <c r="F352" s="455"/>
      <c r="G352" s="456"/>
      <c r="H352" s="457"/>
      <c r="I352" s="432"/>
      <c r="J352" s="439">
        <f>J350+J351</f>
        <v>0</v>
      </c>
      <c r="K352" s="433"/>
      <c r="L352" s="440">
        <f>L350+L351</f>
        <v>0</v>
      </c>
      <c r="M352" s="434"/>
      <c r="N352" s="441">
        <f t="shared" si="81"/>
        <v>0</v>
      </c>
      <c r="O352" s="435"/>
    </row>
    <row r="353" spans="1:15" ht="18.75" customHeight="1" thickTop="1" x14ac:dyDescent="0.15">
      <c r="A353" s="485"/>
      <c r="B353" s="536"/>
      <c r="C353" s="3140" t="s">
        <v>837</v>
      </c>
      <c r="D353" s="3141"/>
      <c r="E353" s="3142"/>
      <c r="F353" s="410"/>
      <c r="G353" s="537"/>
      <c r="H353" s="538"/>
      <c r="I353" s="540"/>
      <c r="J353" s="540"/>
      <c r="K353" s="541"/>
      <c r="L353" s="542"/>
      <c r="M353" s="571"/>
      <c r="N353" s="544"/>
      <c r="O353" s="545"/>
    </row>
    <row r="354" spans="1:15" ht="18.75" customHeight="1" x14ac:dyDescent="0.15">
      <c r="A354" s="485"/>
      <c r="B354" s="536"/>
      <c r="C354" s="3143" t="s">
        <v>890</v>
      </c>
      <c r="D354" s="3144"/>
      <c r="E354" s="3145"/>
      <c r="F354" s="410"/>
      <c r="G354" s="537"/>
      <c r="H354" s="538"/>
      <c r="I354" s="539"/>
      <c r="J354" s="540"/>
      <c r="K354" s="541"/>
      <c r="L354" s="542"/>
      <c r="M354" s="571" t="str">
        <f t="shared" ref="M354:M362" si="82">IF(I354-K354=0,"",I354-K354)</f>
        <v/>
      </c>
      <c r="N354" s="544"/>
      <c r="O354" s="545"/>
    </row>
    <row r="355" spans="1:15" ht="18.75" customHeight="1" x14ac:dyDescent="0.15">
      <c r="A355" s="485"/>
      <c r="B355" s="536"/>
      <c r="C355" s="667"/>
      <c r="D355" s="652"/>
      <c r="E355" s="653"/>
      <c r="F355" s="410"/>
      <c r="G355" s="537"/>
      <c r="H355" s="538"/>
      <c r="I355" s="539"/>
      <c r="J355" s="540">
        <f t="shared" ref="J355:J362" si="83">ROUNDDOWN(H355*I355,0)</f>
        <v>0</v>
      </c>
      <c r="K355" s="541"/>
      <c r="L355" s="542">
        <f t="shared" ref="L355:L362" si="84">ROUNDDOWN(H355*K355,0)</f>
        <v>0</v>
      </c>
      <c r="M355" s="571" t="str">
        <f t="shared" si="82"/>
        <v/>
      </c>
      <c r="N355" s="544">
        <f>J355-L355</f>
        <v>0</v>
      </c>
      <c r="O355" s="545"/>
    </row>
    <row r="356" spans="1:15" ht="18.75" customHeight="1" x14ac:dyDescent="0.15">
      <c r="A356" s="485"/>
      <c r="B356" s="536"/>
      <c r="C356" s="667"/>
      <c r="D356" s="652"/>
      <c r="E356" s="653"/>
      <c r="F356" s="410"/>
      <c r="G356" s="537"/>
      <c r="H356" s="538"/>
      <c r="I356" s="539"/>
      <c r="J356" s="540">
        <f t="shared" si="83"/>
        <v>0</v>
      </c>
      <c r="K356" s="541"/>
      <c r="L356" s="542">
        <f t="shared" si="84"/>
        <v>0</v>
      </c>
      <c r="M356" s="571" t="str">
        <f t="shared" si="82"/>
        <v/>
      </c>
      <c r="N356" s="544">
        <f t="shared" ref="N356:N362" si="85">J356-L356</f>
        <v>0</v>
      </c>
      <c r="O356" s="545"/>
    </row>
    <row r="357" spans="1:15" ht="18.75" customHeight="1" x14ac:dyDescent="0.15">
      <c r="A357" s="485"/>
      <c r="B357" s="536"/>
      <c r="C357" s="667"/>
      <c r="D357" s="652"/>
      <c r="E357" s="653"/>
      <c r="F357" s="410"/>
      <c r="G357" s="537"/>
      <c r="H357" s="538"/>
      <c r="I357" s="539"/>
      <c r="J357" s="540">
        <f t="shared" si="83"/>
        <v>0</v>
      </c>
      <c r="K357" s="541"/>
      <c r="L357" s="542">
        <f t="shared" si="84"/>
        <v>0</v>
      </c>
      <c r="M357" s="571" t="str">
        <f t="shared" si="82"/>
        <v/>
      </c>
      <c r="N357" s="544">
        <f t="shared" si="85"/>
        <v>0</v>
      </c>
      <c r="O357" s="545"/>
    </row>
    <row r="358" spans="1:15" ht="18.75" customHeight="1" x14ac:dyDescent="0.15">
      <c r="A358" s="485"/>
      <c r="B358" s="536"/>
      <c r="C358" s="667"/>
      <c r="D358" s="652"/>
      <c r="E358" s="653"/>
      <c r="F358" s="410"/>
      <c r="G358" s="537"/>
      <c r="H358" s="538"/>
      <c r="I358" s="539"/>
      <c r="J358" s="540">
        <f t="shared" si="83"/>
        <v>0</v>
      </c>
      <c r="K358" s="541"/>
      <c r="L358" s="542">
        <f t="shared" si="84"/>
        <v>0</v>
      </c>
      <c r="M358" s="571" t="str">
        <f t="shared" si="82"/>
        <v/>
      </c>
      <c r="N358" s="544">
        <f t="shared" si="85"/>
        <v>0</v>
      </c>
      <c r="O358" s="545"/>
    </row>
    <row r="359" spans="1:15" ht="18.75" customHeight="1" x14ac:dyDescent="0.15">
      <c r="A359" s="485"/>
      <c r="B359" s="536"/>
      <c r="C359" s="667"/>
      <c r="D359" s="652"/>
      <c r="E359" s="653"/>
      <c r="F359" s="410"/>
      <c r="G359" s="537"/>
      <c r="H359" s="538"/>
      <c r="I359" s="539"/>
      <c r="J359" s="540">
        <f t="shared" si="83"/>
        <v>0</v>
      </c>
      <c r="K359" s="541"/>
      <c r="L359" s="542">
        <f t="shared" si="84"/>
        <v>0</v>
      </c>
      <c r="M359" s="571" t="str">
        <f t="shared" si="82"/>
        <v/>
      </c>
      <c r="N359" s="544">
        <f t="shared" si="85"/>
        <v>0</v>
      </c>
      <c r="O359" s="545"/>
    </row>
    <row r="360" spans="1:15" ht="18.75" customHeight="1" x14ac:dyDescent="0.15">
      <c r="A360" s="485"/>
      <c r="B360" s="536"/>
      <c r="C360" s="667"/>
      <c r="D360" s="652"/>
      <c r="E360" s="653"/>
      <c r="F360" s="410"/>
      <c r="G360" s="537"/>
      <c r="H360" s="538"/>
      <c r="I360" s="539"/>
      <c r="J360" s="540">
        <f t="shared" si="83"/>
        <v>0</v>
      </c>
      <c r="K360" s="541"/>
      <c r="L360" s="542">
        <f t="shared" si="84"/>
        <v>0</v>
      </c>
      <c r="M360" s="571" t="str">
        <f t="shared" si="82"/>
        <v/>
      </c>
      <c r="N360" s="544">
        <f t="shared" si="85"/>
        <v>0</v>
      </c>
      <c r="O360" s="545"/>
    </row>
    <row r="361" spans="1:15" ht="18.75" customHeight="1" x14ac:dyDescent="0.15">
      <c r="A361" s="485"/>
      <c r="B361" s="536"/>
      <c r="C361" s="667"/>
      <c r="D361" s="652"/>
      <c r="E361" s="653"/>
      <c r="F361" s="410"/>
      <c r="G361" s="537"/>
      <c r="H361" s="538"/>
      <c r="I361" s="539"/>
      <c r="J361" s="540">
        <f t="shared" si="83"/>
        <v>0</v>
      </c>
      <c r="K361" s="541"/>
      <c r="L361" s="542">
        <f t="shared" si="84"/>
        <v>0</v>
      </c>
      <c r="M361" s="571" t="str">
        <f t="shared" si="82"/>
        <v/>
      </c>
      <c r="N361" s="544">
        <f t="shared" si="85"/>
        <v>0</v>
      </c>
      <c r="O361" s="545"/>
    </row>
    <row r="362" spans="1:15" ht="18.75" customHeight="1" thickBot="1" x14ac:dyDescent="0.2">
      <c r="A362" s="485"/>
      <c r="B362" s="655"/>
      <c r="C362" s="443"/>
      <c r="D362" s="444"/>
      <c r="E362" s="445"/>
      <c r="F362" s="446"/>
      <c r="G362" s="447"/>
      <c r="H362" s="448"/>
      <c r="I362" s="449"/>
      <c r="J362" s="639">
        <f t="shared" si="83"/>
        <v>0</v>
      </c>
      <c r="K362" s="450"/>
      <c r="L362" s="641">
        <f t="shared" si="84"/>
        <v>0</v>
      </c>
      <c r="M362" s="643" t="str">
        <f t="shared" si="82"/>
        <v/>
      </c>
      <c r="N362" s="451">
        <f t="shared" si="85"/>
        <v>0</v>
      </c>
      <c r="O362" s="501"/>
    </row>
    <row r="363" spans="1:15" ht="18.75" customHeight="1" x14ac:dyDescent="0.15">
      <c r="A363" s="485"/>
      <c r="B363" s="546"/>
      <c r="C363" s="442" t="s">
        <v>891</v>
      </c>
      <c r="D363" s="425" t="s">
        <v>922</v>
      </c>
      <c r="E363" s="426" t="s">
        <v>828</v>
      </c>
      <c r="F363" s="427"/>
      <c r="G363" s="649"/>
      <c r="H363" s="650"/>
      <c r="I363" s="551"/>
      <c r="J363" s="428">
        <f>SUMIFS(J355:J362,B355:B362,"設備")</f>
        <v>0</v>
      </c>
      <c r="K363" s="553"/>
      <c r="L363" s="429">
        <f>SUMIFS(L355:L362,B355:B362,"設備")</f>
        <v>0</v>
      </c>
      <c r="M363" s="651"/>
      <c r="N363" s="430">
        <f>J363-L363</f>
        <v>0</v>
      </c>
      <c r="O363" s="556"/>
    </row>
    <row r="364" spans="1:15" ht="18.75" customHeight="1" x14ac:dyDescent="0.15">
      <c r="A364" s="485"/>
      <c r="B364" s="536"/>
      <c r="C364" s="442" t="s">
        <v>891</v>
      </c>
      <c r="D364" s="654" t="s">
        <v>923</v>
      </c>
      <c r="E364" s="576" t="s">
        <v>828</v>
      </c>
      <c r="F364" s="409"/>
      <c r="G364" s="567"/>
      <c r="H364" s="568"/>
      <c r="I364" s="540"/>
      <c r="J364" s="569">
        <f>SUMIFS(J355:J362,B355:B362,"工事")</f>
        <v>0</v>
      </c>
      <c r="K364" s="542"/>
      <c r="L364" s="570">
        <f>SUMIFS(L355:L362,B355:B362,"工事")</f>
        <v>0</v>
      </c>
      <c r="M364" s="571"/>
      <c r="N364" s="572">
        <f>J364-L364</f>
        <v>0</v>
      </c>
      <c r="O364" s="545"/>
    </row>
    <row r="365" spans="1:15" ht="18.75" customHeight="1" thickBot="1" x14ac:dyDescent="0.2">
      <c r="A365" s="485"/>
      <c r="B365" s="655"/>
      <c r="C365" s="634"/>
      <c r="D365" s="438" t="s">
        <v>891</v>
      </c>
      <c r="E365" s="656" t="s">
        <v>856</v>
      </c>
      <c r="F365" s="436"/>
      <c r="G365" s="637"/>
      <c r="H365" s="638"/>
      <c r="I365" s="639"/>
      <c r="J365" s="640">
        <f>J363+J364</f>
        <v>0</v>
      </c>
      <c r="K365" s="641"/>
      <c r="L365" s="642">
        <f>L363+L364</f>
        <v>0</v>
      </c>
      <c r="M365" s="643"/>
      <c r="N365" s="644">
        <f>J365-L365</f>
        <v>0</v>
      </c>
      <c r="O365" s="501"/>
    </row>
    <row r="366" spans="1:15" ht="18.75" customHeight="1" x14ac:dyDescent="0.15">
      <c r="A366" s="485"/>
      <c r="B366" s="536"/>
      <c r="C366" s="3146" t="s">
        <v>892</v>
      </c>
      <c r="D366" s="3147"/>
      <c r="E366" s="3148"/>
      <c r="F366" s="410"/>
      <c r="G366" s="537"/>
      <c r="H366" s="538"/>
      <c r="I366" s="539"/>
      <c r="J366" s="551"/>
      <c r="K366" s="657"/>
      <c r="L366" s="629"/>
      <c r="M366" s="651" t="str">
        <f t="shared" ref="M366:M374" si="86">IF(I366-K366=0,"",I366-K366)</f>
        <v/>
      </c>
      <c r="N366" s="555"/>
      <c r="O366" s="545"/>
    </row>
    <row r="367" spans="1:15" ht="18.75" customHeight="1" x14ac:dyDescent="0.15">
      <c r="A367" s="485"/>
      <c r="B367" s="536"/>
      <c r="C367" s="667"/>
      <c r="D367" s="1253"/>
      <c r="E367" s="1259"/>
      <c r="F367" s="410"/>
      <c r="G367" s="537"/>
      <c r="H367" s="538"/>
      <c r="I367" s="539"/>
      <c r="J367" s="540">
        <f t="shared" ref="J367:J374" si="87">ROUNDDOWN(H367*I367,0)</f>
        <v>0</v>
      </c>
      <c r="K367" s="541"/>
      <c r="L367" s="542">
        <f t="shared" ref="L367:L374" si="88">ROUNDDOWN(H367*K367,0)</f>
        <v>0</v>
      </c>
      <c r="M367" s="571" t="str">
        <f t="shared" si="86"/>
        <v/>
      </c>
      <c r="N367" s="544">
        <f t="shared" ref="N367" si="89">J367-L367</f>
        <v>0</v>
      </c>
      <c r="O367" s="545"/>
    </row>
    <row r="368" spans="1:15" ht="18.75" customHeight="1" x14ac:dyDescent="0.15">
      <c r="A368" s="485"/>
      <c r="B368" s="536"/>
      <c r="C368" s="667"/>
      <c r="D368" s="652"/>
      <c r="E368" s="653"/>
      <c r="F368" s="410"/>
      <c r="G368" s="537"/>
      <c r="H368" s="538"/>
      <c r="I368" s="539"/>
      <c r="J368" s="540">
        <f t="shared" si="87"/>
        <v>0</v>
      </c>
      <c r="K368" s="541"/>
      <c r="L368" s="542">
        <f t="shared" si="88"/>
        <v>0</v>
      </c>
      <c r="M368" s="571" t="str">
        <f t="shared" si="86"/>
        <v/>
      </c>
      <c r="N368" s="544">
        <f>J368-L368</f>
        <v>0</v>
      </c>
      <c r="O368" s="545"/>
    </row>
    <row r="369" spans="1:15" ht="18.75" customHeight="1" x14ac:dyDescent="0.15">
      <c r="A369" s="485"/>
      <c r="B369" s="536"/>
      <c r="C369" s="667"/>
      <c r="D369" s="652"/>
      <c r="E369" s="653"/>
      <c r="F369" s="410"/>
      <c r="G369" s="537"/>
      <c r="H369" s="538"/>
      <c r="I369" s="539"/>
      <c r="J369" s="540">
        <f t="shared" si="87"/>
        <v>0</v>
      </c>
      <c r="K369" s="541"/>
      <c r="L369" s="542">
        <f t="shared" si="88"/>
        <v>0</v>
      </c>
      <c r="M369" s="571" t="str">
        <f t="shared" si="86"/>
        <v/>
      </c>
      <c r="N369" s="544">
        <f t="shared" ref="N369:N372" si="90">J369-L369</f>
        <v>0</v>
      </c>
      <c r="O369" s="545"/>
    </row>
    <row r="370" spans="1:15" ht="18.75" customHeight="1" x14ac:dyDescent="0.15">
      <c r="A370" s="485"/>
      <c r="B370" s="536"/>
      <c r="C370" s="667"/>
      <c r="D370" s="652"/>
      <c r="E370" s="653"/>
      <c r="F370" s="410"/>
      <c r="G370" s="537"/>
      <c r="H370" s="538"/>
      <c r="I370" s="539"/>
      <c r="J370" s="540">
        <f t="shared" si="87"/>
        <v>0</v>
      </c>
      <c r="K370" s="541"/>
      <c r="L370" s="542">
        <f t="shared" si="88"/>
        <v>0</v>
      </c>
      <c r="M370" s="571" t="str">
        <f t="shared" si="86"/>
        <v/>
      </c>
      <c r="N370" s="544">
        <f t="shared" si="90"/>
        <v>0</v>
      </c>
      <c r="O370" s="545"/>
    </row>
    <row r="371" spans="1:15" ht="18.75" customHeight="1" x14ac:dyDescent="0.15">
      <c r="A371" s="485"/>
      <c r="B371" s="536"/>
      <c r="C371" s="667"/>
      <c r="D371" s="652"/>
      <c r="E371" s="653"/>
      <c r="F371" s="410"/>
      <c r="G371" s="537"/>
      <c r="H371" s="538"/>
      <c r="I371" s="539"/>
      <c r="J371" s="540">
        <f t="shared" si="87"/>
        <v>0</v>
      </c>
      <c r="K371" s="541"/>
      <c r="L371" s="542">
        <f t="shared" si="88"/>
        <v>0</v>
      </c>
      <c r="M371" s="571" t="str">
        <f t="shared" si="86"/>
        <v/>
      </c>
      <c r="N371" s="544">
        <f t="shared" si="90"/>
        <v>0</v>
      </c>
      <c r="O371" s="545"/>
    </row>
    <row r="372" spans="1:15" ht="18.75" customHeight="1" x14ac:dyDescent="0.15">
      <c r="A372" s="485"/>
      <c r="B372" s="536"/>
      <c r="C372" s="667"/>
      <c r="D372" s="652"/>
      <c r="E372" s="653"/>
      <c r="F372" s="410"/>
      <c r="G372" s="537"/>
      <c r="H372" s="538"/>
      <c r="I372" s="539"/>
      <c r="J372" s="540">
        <f t="shared" si="87"/>
        <v>0</v>
      </c>
      <c r="K372" s="541"/>
      <c r="L372" s="542">
        <f t="shared" si="88"/>
        <v>0</v>
      </c>
      <c r="M372" s="571" t="str">
        <f t="shared" si="86"/>
        <v/>
      </c>
      <c r="N372" s="544">
        <f t="shared" si="90"/>
        <v>0</v>
      </c>
      <c r="O372" s="545"/>
    </row>
    <row r="373" spans="1:15" ht="18.75" customHeight="1" x14ac:dyDescent="0.15">
      <c r="A373" s="485"/>
      <c r="B373" s="536"/>
      <c r="C373" s="667"/>
      <c r="D373" s="652"/>
      <c r="E373" s="653"/>
      <c r="F373" s="410"/>
      <c r="G373" s="537"/>
      <c r="H373" s="538"/>
      <c r="I373" s="539"/>
      <c r="J373" s="540">
        <f t="shared" si="87"/>
        <v>0</v>
      </c>
      <c r="K373" s="541"/>
      <c r="L373" s="542">
        <f t="shared" si="88"/>
        <v>0</v>
      </c>
      <c r="M373" s="571" t="str">
        <f t="shared" si="86"/>
        <v/>
      </c>
      <c r="N373" s="544">
        <f>J373-L373</f>
        <v>0</v>
      </c>
      <c r="O373" s="545"/>
    </row>
    <row r="374" spans="1:15" ht="18.75" customHeight="1" thickBot="1" x14ac:dyDescent="0.2">
      <c r="A374" s="485"/>
      <c r="B374" s="655"/>
      <c r="C374" s="443"/>
      <c r="D374" s="444"/>
      <c r="E374" s="445"/>
      <c r="F374" s="446"/>
      <c r="G374" s="447"/>
      <c r="H374" s="448"/>
      <c r="I374" s="449"/>
      <c r="J374" s="639">
        <f t="shared" si="87"/>
        <v>0</v>
      </c>
      <c r="K374" s="450"/>
      <c r="L374" s="641">
        <f t="shared" si="88"/>
        <v>0</v>
      </c>
      <c r="M374" s="643" t="str">
        <f t="shared" si="86"/>
        <v/>
      </c>
      <c r="N374" s="451">
        <f t="shared" ref="N374:N380" si="91">J374-L374</f>
        <v>0</v>
      </c>
      <c r="O374" s="501"/>
    </row>
    <row r="375" spans="1:15" ht="18.75" customHeight="1" x14ac:dyDescent="0.15">
      <c r="A375" s="485"/>
      <c r="B375" s="546"/>
      <c r="C375" s="442" t="s">
        <v>893</v>
      </c>
      <c r="D375" s="425" t="s">
        <v>922</v>
      </c>
      <c r="E375" s="426" t="s">
        <v>828</v>
      </c>
      <c r="F375" s="427"/>
      <c r="G375" s="649"/>
      <c r="H375" s="650"/>
      <c r="I375" s="551"/>
      <c r="J375" s="428">
        <f>SUMIFS(J367:J374,B367:B374,"設備")</f>
        <v>0</v>
      </c>
      <c r="K375" s="553"/>
      <c r="L375" s="429">
        <f>SUMIFS(L367:L374,B367:B374,"設備")</f>
        <v>0</v>
      </c>
      <c r="M375" s="651"/>
      <c r="N375" s="430">
        <f t="shared" si="91"/>
        <v>0</v>
      </c>
      <c r="O375" s="556"/>
    </row>
    <row r="376" spans="1:15" ht="18.75" customHeight="1" x14ac:dyDescent="0.15">
      <c r="A376" s="485"/>
      <c r="B376" s="536"/>
      <c r="C376" s="442" t="s">
        <v>893</v>
      </c>
      <c r="D376" s="654" t="s">
        <v>923</v>
      </c>
      <c r="E376" s="576" t="s">
        <v>828</v>
      </c>
      <c r="F376" s="409"/>
      <c r="G376" s="567"/>
      <c r="H376" s="568"/>
      <c r="I376" s="540"/>
      <c r="J376" s="569">
        <f>SUMIFS(J367:J374,B367:B374,"工事")</f>
        <v>0</v>
      </c>
      <c r="K376" s="542"/>
      <c r="L376" s="570">
        <f>SUMIFS(L367:L374,B367:B374,"工事")</f>
        <v>0</v>
      </c>
      <c r="M376" s="571"/>
      <c r="N376" s="572">
        <f t="shared" si="91"/>
        <v>0</v>
      </c>
      <c r="O376" s="545"/>
    </row>
    <row r="377" spans="1:15" ht="18.75" customHeight="1" thickBot="1" x14ac:dyDescent="0.2">
      <c r="A377" s="485"/>
      <c r="B377" s="431"/>
      <c r="C377" s="452"/>
      <c r="D377" s="453" t="s">
        <v>893</v>
      </c>
      <c r="E377" s="454" t="s">
        <v>856</v>
      </c>
      <c r="F377" s="455"/>
      <c r="G377" s="456"/>
      <c r="H377" s="457"/>
      <c r="I377" s="432"/>
      <c r="J377" s="439">
        <f>J375+J376</f>
        <v>0</v>
      </c>
      <c r="K377" s="433"/>
      <c r="L377" s="440">
        <f>L375+L376</f>
        <v>0</v>
      </c>
      <c r="M377" s="434"/>
      <c r="N377" s="441">
        <f t="shared" si="91"/>
        <v>0</v>
      </c>
      <c r="O377" s="435"/>
    </row>
    <row r="378" spans="1:15" ht="18.75" customHeight="1" thickTop="1" x14ac:dyDescent="0.15">
      <c r="A378" s="485"/>
      <c r="B378" s="546"/>
      <c r="C378" s="424" t="s">
        <v>721</v>
      </c>
      <c r="D378" s="425" t="s">
        <v>823</v>
      </c>
      <c r="E378" s="426" t="s">
        <v>825</v>
      </c>
      <c r="F378" s="427"/>
      <c r="G378" s="649"/>
      <c r="H378" s="650"/>
      <c r="I378" s="551"/>
      <c r="J378" s="428">
        <f>SUMIFS(J355:J377,D355:D377,"設備費7")</f>
        <v>0</v>
      </c>
      <c r="K378" s="553"/>
      <c r="L378" s="429">
        <f>SUMIFS(L355:L377,D355:D377,"設備費7")</f>
        <v>0</v>
      </c>
      <c r="M378" s="651"/>
      <c r="N378" s="430">
        <f t="shared" si="91"/>
        <v>0</v>
      </c>
      <c r="O378" s="556"/>
    </row>
    <row r="379" spans="1:15" ht="18.75" customHeight="1" x14ac:dyDescent="0.15">
      <c r="A379" s="485"/>
      <c r="B379" s="536"/>
      <c r="C379" s="574" t="s">
        <v>721</v>
      </c>
      <c r="D379" s="654" t="s">
        <v>829</v>
      </c>
      <c r="E379" s="576" t="s">
        <v>825</v>
      </c>
      <c r="F379" s="409"/>
      <c r="G379" s="567"/>
      <c r="H379" s="568"/>
      <c r="I379" s="540"/>
      <c r="J379" s="569">
        <f>SUMIFS(J355:J377,D355:D377,"工事費7")</f>
        <v>0</v>
      </c>
      <c r="K379" s="542"/>
      <c r="L379" s="570">
        <f>SUMIFS(L355:L377,D355:D377,"工事費7")</f>
        <v>0</v>
      </c>
      <c r="M379" s="571"/>
      <c r="N379" s="572">
        <f t="shared" si="91"/>
        <v>0</v>
      </c>
      <c r="O379" s="545"/>
    </row>
    <row r="380" spans="1:15" ht="18.75" customHeight="1" thickBot="1" x14ac:dyDescent="0.2">
      <c r="A380" s="485"/>
      <c r="B380" s="431"/>
      <c r="C380" s="452"/>
      <c r="D380" s="459" t="s">
        <v>830</v>
      </c>
      <c r="E380" s="454" t="s">
        <v>825</v>
      </c>
      <c r="F380" s="455"/>
      <c r="G380" s="456"/>
      <c r="H380" s="457"/>
      <c r="I380" s="432"/>
      <c r="J380" s="439">
        <f>J378+J379</f>
        <v>0</v>
      </c>
      <c r="K380" s="433"/>
      <c r="L380" s="440">
        <f>L378+L379</f>
        <v>0</v>
      </c>
      <c r="M380" s="434"/>
      <c r="N380" s="441">
        <f t="shared" si="91"/>
        <v>0</v>
      </c>
      <c r="O380" s="435"/>
    </row>
    <row r="381" spans="1:15" ht="18.75" customHeight="1" thickTop="1" x14ac:dyDescent="0.15">
      <c r="A381" s="485"/>
      <c r="B381" s="536"/>
      <c r="C381" s="3140" t="s">
        <v>838</v>
      </c>
      <c r="D381" s="3141"/>
      <c r="E381" s="3142"/>
      <c r="F381" s="410"/>
      <c r="G381" s="537"/>
      <c r="H381" s="538"/>
      <c r="I381" s="540"/>
      <c r="J381" s="540"/>
      <c r="K381" s="541"/>
      <c r="L381" s="542"/>
      <c r="M381" s="571"/>
      <c r="N381" s="544"/>
      <c r="O381" s="545"/>
    </row>
    <row r="382" spans="1:15" ht="18.75" customHeight="1" x14ac:dyDescent="0.15">
      <c r="A382" s="485"/>
      <c r="B382" s="536"/>
      <c r="C382" s="3143" t="s">
        <v>895</v>
      </c>
      <c r="D382" s="3144"/>
      <c r="E382" s="3145"/>
      <c r="F382" s="410"/>
      <c r="G382" s="537"/>
      <c r="H382" s="538"/>
      <c r="I382" s="539"/>
      <c r="J382" s="540"/>
      <c r="K382" s="541"/>
      <c r="L382" s="542"/>
      <c r="M382" s="571" t="str">
        <f t="shared" ref="M382:M390" si="92">IF(I382-K382=0,"",I382-K382)</f>
        <v/>
      </c>
      <c r="N382" s="544"/>
      <c r="O382" s="545"/>
    </row>
    <row r="383" spans="1:15" ht="18.75" customHeight="1" x14ac:dyDescent="0.15">
      <c r="A383" s="485"/>
      <c r="B383" s="536"/>
      <c r="C383" s="667"/>
      <c r="D383" s="652"/>
      <c r="E383" s="653"/>
      <c r="F383" s="410"/>
      <c r="G383" s="537"/>
      <c r="H383" s="538"/>
      <c r="I383" s="539"/>
      <c r="J383" s="540">
        <f t="shared" ref="J383:J390" si="93">ROUNDDOWN(H383*I383,0)</f>
        <v>0</v>
      </c>
      <c r="K383" s="541"/>
      <c r="L383" s="542">
        <f t="shared" ref="L383:L390" si="94">ROUNDDOWN(H383*K383,0)</f>
        <v>0</v>
      </c>
      <c r="M383" s="571" t="str">
        <f t="shared" si="92"/>
        <v/>
      </c>
      <c r="N383" s="544">
        <f>J383-L383</f>
        <v>0</v>
      </c>
      <c r="O383" s="545"/>
    </row>
    <row r="384" spans="1:15" ht="18.75" customHeight="1" x14ac:dyDescent="0.15">
      <c r="A384" s="485"/>
      <c r="B384" s="536"/>
      <c r="C384" s="667"/>
      <c r="D384" s="652"/>
      <c r="E384" s="653"/>
      <c r="F384" s="410"/>
      <c r="G384" s="537"/>
      <c r="H384" s="538"/>
      <c r="I384" s="539"/>
      <c r="J384" s="540">
        <f t="shared" si="93"/>
        <v>0</v>
      </c>
      <c r="K384" s="541"/>
      <c r="L384" s="542">
        <f t="shared" si="94"/>
        <v>0</v>
      </c>
      <c r="M384" s="571" t="str">
        <f t="shared" si="92"/>
        <v/>
      </c>
      <c r="N384" s="544">
        <f t="shared" ref="N384:N390" si="95">J384-L384</f>
        <v>0</v>
      </c>
      <c r="O384" s="545"/>
    </row>
    <row r="385" spans="1:15" ht="18.75" customHeight="1" x14ac:dyDescent="0.15">
      <c r="A385" s="485"/>
      <c r="B385" s="536"/>
      <c r="C385" s="667"/>
      <c r="D385" s="652"/>
      <c r="E385" s="653"/>
      <c r="F385" s="410"/>
      <c r="G385" s="537"/>
      <c r="H385" s="538"/>
      <c r="I385" s="539"/>
      <c r="J385" s="540">
        <f t="shared" si="93"/>
        <v>0</v>
      </c>
      <c r="K385" s="541"/>
      <c r="L385" s="542">
        <f t="shared" si="94"/>
        <v>0</v>
      </c>
      <c r="M385" s="571" t="str">
        <f t="shared" si="92"/>
        <v/>
      </c>
      <c r="N385" s="544">
        <f t="shared" si="95"/>
        <v>0</v>
      </c>
      <c r="O385" s="545"/>
    </row>
    <row r="386" spans="1:15" ht="18.75" customHeight="1" x14ac:dyDescent="0.15">
      <c r="A386" s="485"/>
      <c r="B386" s="536"/>
      <c r="C386" s="667"/>
      <c r="D386" s="652"/>
      <c r="E386" s="653"/>
      <c r="F386" s="410"/>
      <c r="G386" s="537"/>
      <c r="H386" s="538"/>
      <c r="I386" s="539"/>
      <c r="J386" s="540">
        <f t="shared" si="93"/>
        <v>0</v>
      </c>
      <c r="K386" s="541"/>
      <c r="L386" s="542">
        <f t="shared" si="94"/>
        <v>0</v>
      </c>
      <c r="M386" s="571" t="str">
        <f t="shared" si="92"/>
        <v/>
      </c>
      <c r="N386" s="544">
        <f t="shared" si="95"/>
        <v>0</v>
      </c>
      <c r="O386" s="545"/>
    </row>
    <row r="387" spans="1:15" ht="18.75" customHeight="1" x14ac:dyDescent="0.15">
      <c r="A387" s="485"/>
      <c r="B387" s="536"/>
      <c r="C387" s="667"/>
      <c r="D387" s="652"/>
      <c r="E387" s="653"/>
      <c r="F387" s="410"/>
      <c r="G387" s="537"/>
      <c r="H387" s="538"/>
      <c r="I387" s="539"/>
      <c r="J387" s="540">
        <f t="shared" si="93"/>
        <v>0</v>
      </c>
      <c r="K387" s="541"/>
      <c r="L387" s="542">
        <f t="shared" si="94"/>
        <v>0</v>
      </c>
      <c r="M387" s="571" t="str">
        <f t="shared" si="92"/>
        <v/>
      </c>
      <c r="N387" s="544">
        <f t="shared" si="95"/>
        <v>0</v>
      </c>
      <c r="O387" s="545"/>
    </row>
    <row r="388" spans="1:15" ht="18.75" customHeight="1" x14ac:dyDescent="0.15">
      <c r="A388" s="485"/>
      <c r="B388" s="536"/>
      <c r="C388" s="667"/>
      <c r="D388" s="652"/>
      <c r="E388" s="653"/>
      <c r="F388" s="410"/>
      <c r="G388" s="537"/>
      <c r="H388" s="538"/>
      <c r="I388" s="539"/>
      <c r="J388" s="540">
        <f t="shared" si="93"/>
        <v>0</v>
      </c>
      <c r="K388" s="541"/>
      <c r="L388" s="542">
        <f t="shared" si="94"/>
        <v>0</v>
      </c>
      <c r="M388" s="571" t="str">
        <f t="shared" si="92"/>
        <v/>
      </c>
      <c r="N388" s="544">
        <f t="shared" si="95"/>
        <v>0</v>
      </c>
      <c r="O388" s="545"/>
    </row>
    <row r="389" spans="1:15" ht="18.75" customHeight="1" x14ac:dyDescent="0.15">
      <c r="A389" s="485"/>
      <c r="B389" s="536"/>
      <c r="C389" s="667"/>
      <c r="D389" s="652"/>
      <c r="E389" s="653"/>
      <c r="F389" s="410"/>
      <c r="G389" s="537"/>
      <c r="H389" s="538"/>
      <c r="I389" s="539"/>
      <c r="J389" s="540">
        <f t="shared" si="93"/>
        <v>0</v>
      </c>
      <c r="K389" s="541"/>
      <c r="L389" s="542">
        <f t="shared" si="94"/>
        <v>0</v>
      </c>
      <c r="M389" s="571" t="str">
        <f t="shared" si="92"/>
        <v/>
      </c>
      <c r="N389" s="544">
        <f t="shared" si="95"/>
        <v>0</v>
      </c>
      <c r="O389" s="545"/>
    </row>
    <row r="390" spans="1:15" ht="18.75" customHeight="1" thickBot="1" x14ac:dyDescent="0.2">
      <c r="A390" s="485"/>
      <c r="B390" s="655"/>
      <c r="C390" s="443"/>
      <c r="D390" s="444"/>
      <c r="E390" s="445"/>
      <c r="F390" s="446"/>
      <c r="G390" s="447"/>
      <c r="H390" s="448"/>
      <c r="I390" s="449"/>
      <c r="J390" s="639">
        <f t="shared" si="93"/>
        <v>0</v>
      </c>
      <c r="K390" s="450"/>
      <c r="L390" s="641">
        <f t="shared" si="94"/>
        <v>0</v>
      </c>
      <c r="M390" s="643" t="str">
        <f t="shared" si="92"/>
        <v/>
      </c>
      <c r="N390" s="451">
        <f t="shared" si="95"/>
        <v>0</v>
      </c>
      <c r="O390" s="501"/>
    </row>
    <row r="391" spans="1:15" ht="18.75" customHeight="1" x14ac:dyDescent="0.15">
      <c r="A391" s="485"/>
      <c r="B391" s="546"/>
      <c r="C391" s="442" t="s">
        <v>896</v>
      </c>
      <c r="D391" s="425" t="s">
        <v>924</v>
      </c>
      <c r="E391" s="426" t="s">
        <v>828</v>
      </c>
      <c r="F391" s="427"/>
      <c r="G391" s="649"/>
      <c r="H391" s="650"/>
      <c r="I391" s="551"/>
      <c r="J391" s="428">
        <f>SUMIFS(J383:J390,B383:B390,"設備")</f>
        <v>0</v>
      </c>
      <c r="K391" s="553"/>
      <c r="L391" s="429">
        <f>SUMIFS(L383:L390,B383:B390,"設備")</f>
        <v>0</v>
      </c>
      <c r="M391" s="651"/>
      <c r="N391" s="430">
        <f>J391-L391</f>
        <v>0</v>
      </c>
      <c r="O391" s="556"/>
    </row>
    <row r="392" spans="1:15" ht="18.75" customHeight="1" x14ac:dyDescent="0.15">
      <c r="A392" s="485"/>
      <c r="B392" s="536"/>
      <c r="C392" s="442" t="s">
        <v>896</v>
      </c>
      <c r="D392" s="654" t="s">
        <v>925</v>
      </c>
      <c r="E392" s="576" t="s">
        <v>828</v>
      </c>
      <c r="F392" s="409"/>
      <c r="G392" s="567"/>
      <c r="H392" s="568"/>
      <c r="I392" s="540"/>
      <c r="J392" s="569">
        <f>SUMIFS(J383:J390,B383:B390,"工事")</f>
        <v>0</v>
      </c>
      <c r="K392" s="542"/>
      <c r="L392" s="570">
        <f>SUMIFS(L383:L390,B383:B390,"工事")</f>
        <v>0</v>
      </c>
      <c r="M392" s="571"/>
      <c r="N392" s="572">
        <f>J392-L392</f>
        <v>0</v>
      </c>
      <c r="O392" s="545"/>
    </row>
    <row r="393" spans="1:15" ht="18.75" customHeight="1" thickBot="1" x14ac:dyDescent="0.2">
      <c r="A393" s="485"/>
      <c r="B393" s="655"/>
      <c r="C393" s="634"/>
      <c r="D393" s="438" t="s">
        <v>896</v>
      </c>
      <c r="E393" s="656" t="s">
        <v>856</v>
      </c>
      <c r="F393" s="436"/>
      <c r="G393" s="637"/>
      <c r="H393" s="638"/>
      <c r="I393" s="639"/>
      <c r="J393" s="640">
        <f>J391+J392</f>
        <v>0</v>
      </c>
      <c r="K393" s="641"/>
      <c r="L393" s="642">
        <f>L391+L392</f>
        <v>0</v>
      </c>
      <c r="M393" s="643"/>
      <c r="N393" s="644">
        <f>J393-L393</f>
        <v>0</v>
      </c>
      <c r="O393" s="501"/>
    </row>
    <row r="394" spans="1:15" ht="18.75" customHeight="1" x14ac:dyDescent="0.15">
      <c r="A394" s="485"/>
      <c r="B394" s="536"/>
      <c r="C394" s="3146" t="s">
        <v>898</v>
      </c>
      <c r="D394" s="3147"/>
      <c r="E394" s="3148"/>
      <c r="F394" s="410"/>
      <c r="G394" s="537"/>
      <c r="H394" s="538"/>
      <c r="I394" s="539"/>
      <c r="J394" s="551"/>
      <c r="K394" s="657"/>
      <c r="L394" s="629"/>
      <c r="M394" s="651" t="str">
        <f t="shared" ref="M394:M402" si="96">IF(I394-K394=0,"",I394-K394)</f>
        <v/>
      </c>
      <c r="N394" s="555"/>
      <c r="O394" s="545"/>
    </row>
    <row r="395" spans="1:15" ht="18.75" customHeight="1" x14ac:dyDescent="0.15">
      <c r="A395" s="485"/>
      <c r="B395" s="536"/>
      <c r="C395" s="667"/>
      <c r="D395" s="1253"/>
      <c r="E395" s="1259"/>
      <c r="F395" s="410"/>
      <c r="G395" s="537"/>
      <c r="H395" s="538"/>
      <c r="I395" s="539"/>
      <c r="J395" s="540">
        <f>ROUNDDOWN(H395*I395,0)</f>
        <v>0</v>
      </c>
      <c r="K395" s="541"/>
      <c r="L395" s="542">
        <f t="shared" ref="L395:L402" si="97">ROUNDDOWN(H395*K395,0)</f>
        <v>0</v>
      </c>
      <c r="M395" s="571" t="str">
        <f t="shared" si="96"/>
        <v/>
      </c>
      <c r="N395" s="544">
        <f t="shared" ref="N395" si="98">J395-L395</f>
        <v>0</v>
      </c>
      <c r="O395" s="545"/>
    </row>
    <row r="396" spans="1:15" ht="18.75" customHeight="1" x14ac:dyDescent="0.15">
      <c r="A396" s="485"/>
      <c r="B396" s="536"/>
      <c r="C396" s="667"/>
      <c r="D396" s="652"/>
      <c r="E396" s="653"/>
      <c r="F396" s="410"/>
      <c r="G396" s="537"/>
      <c r="H396" s="538"/>
      <c r="I396" s="539"/>
      <c r="J396" s="540">
        <f t="shared" ref="J396:J402" si="99">ROUNDDOWN(H396*I396,0)</f>
        <v>0</v>
      </c>
      <c r="K396" s="541"/>
      <c r="L396" s="542">
        <f t="shared" si="97"/>
        <v>0</v>
      </c>
      <c r="M396" s="571" t="str">
        <f t="shared" si="96"/>
        <v/>
      </c>
      <c r="N396" s="544">
        <f>J396-L396</f>
        <v>0</v>
      </c>
      <c r="O396" s="545"/>
    </row>
    <row r="397" spans="1:15" ht="18.75" customHeight="1" x14ac:dyDescent="0.15">
      <c r="A397" s="485"/>
      <c r="B397" s="536"/>
      <c r="C397" s="667"/>
      <c r="D397" s="652"/>
      <c r="E397" s="653"/>
      <c r="F397" s="410"/>
      <c r="G397" s="537"/>
      <c r="H397" s="538"/>
      <c r="I397" s="539"/>
      <c r="J397" s="540">
        <f t="shared" si="99"/>
        <v>0</v>
      </c>
      <c r="K397" s="541"/>
      <c r="L397" s="542">
        <f t="shared" si="97"/>
        <v>0</v>
      </c>
      <c r="M397" s="571" t="str">
        <f t="shared" si="96"/>
        <v/>
      </c>
      <c r="N397" s="544">
        <f t="shared" ref="N397:N408" si="100">J397-L397</f>
        <v>0</v>
      </c>
      <c r="O397" s="545"/>
    </row>
    <row r="398" spans="1:15" ht="18.75" customHeight="1" x14ac:dyDescent="0.15">
      <c r="A398" s="485"/>
      <c r="B398" s="536"/>
      <c r="C398" s="667"/>
      <c r="D398" s="652"/>
      <c r="E398" s="653"/>
      <c r="F398" s="410"/>
      <c r="G398" s="537"/>
      <c r="H398" s="538"/>
      <c r="I398" s="539"/>
      <c r="J398" s="540">
        <f t="shared" si="99"/>
        <v>0</v>
      </c>
      <c r="K398" s="541"/>
      <c r="L398" s="542">
        <f t="shared" si="97"/>
        <v>0</v>
      </c>
      <c r="M398" s="571" t="str">
        <f t="shared" si="96"/>
        <v/>
      </c>
      <c r="N398" s="544">
        <f t="shared" si="100"/>
        <v>0</v>
      </c>
      <c r="O398" s="545"/>
    </row>
    <row r="399" spans="1:15" ht="18.75" customHeight="1" x14ac:dyDescent="0.15">
      <c r="A399" s="485"/>
      <c r="B399" s="536"/>
      <c r="C399" s="667"/>
      <c r="D399" s="652"/>
      <c r="E399" s="653"/>
      <c r="F399" s="410"/>
      <c r="G399" s="537"/>
      <c r="H399" s="538"/>
      <c r="I399" s="539"/>
      <c r="J399" s="540">
        <f t="shared" si="99"/>
        <v>0</v>
      </c>
      <c r="K399" s="541"/>
      <c r="L399" s="542">
        <f>ROUNDDOWN(H399*K399,0)</f>
        <v>0</v>
      </c>
      <c r="M399" s="571" t="str">
        <f t="shared" si="96"/>
        <v/>
      </c>
      <c r="N399" s="544">
        <f t="shared" si="100"/>
        <v>0</v>
      </c>
      <c r="O399" s="545"/>
    </row>
    <row r="400" spans="1:15" ht="18.75" customHeight="1" x14ac:dyDescent="0.15">
      <c r="A400" s="485"/>
      <c r="B400" s="536"/>
      <c r="C400" s="667"/>
      <c r="D400" s="652"/>
      <c r="E400" s="653"/>
      <c r="F400" s="410"/>
      <c r="G400" s="537"/>
      <c r="H400" s="538"/>
      <c r="I400" s="539"/>
      <c r="J400" s="540">
        <f t="shared" si="99"/>
        <v>0</v>
      </c>
      <c r="K400" s="541"/>
      <c r="L400" s="542">
        <f t="shared" si="97"/>
        <v>0</v>
      </c>
      <c r="M400" s="571" t="str">
        <f t="shared" si="96"/>
        <v/>
      </c>
      <c r="N400" s="544">
        <f t="shared" si="100"/>
        <v>0</v>
      </c>
      <c r="O400" s="545"/>
    </row>
    <row r="401" spans="1:15" ht="18.75" customHeight="1" x14ac:dyDescent="0.15">
      <c r="A401" s="485"/>
      <c r="B401" s="536"/>
      <c r="C401" s="667"/>
      <c r="D401" s="652"/>
      <c r="E401" s="653"/>
      <c r="F401" s="410"/>
      <c r="G401" s="537"/>
      <c r="H401" s="538"/>
      <c r="I401" s="539"/>
      <c r="J401" s="540">
        <f t="shared" si="99"/>
        <v>0</v>
      </c>
      <c r="K401" s="541"/>
      <c r="L401" s="542">
        <f t="shared" si="97"/>
        <v>0</v>
      </c>
      <c r="M401" s="571" t="str">
        <f t="shared" si="96"/>
        <v/>
      </c>
      <c r="N401" s="544">
        <f t="shared" si="100"/>
        <v>0</v>
      </c>
      <c r="O401" s="545"/>
    </row>
    <row r="402" spans="1:15" ht="18.75" customHeight="1" thickBot="1" x14ac:dyDescent="0.2">
      <c r="A402" s="485"/>
      <c r="B402" s="655"/>
      <c r="C402" s="443"/>
      <c r="D402" s="444"/>
      <c r="E402" s="445"/>
      <c r="F402" s="446"/>
      <c r="G402" s="447"/>
      <c r="H402" s="448"/>
      <c r="I402" s="449"/>
      <c r="J402" s="639">
        <f t="shared" si="99"/>
        <v>0</v>
      </c>
      <c r="K402" s="450"/>
      <c r="L402" s="641">
        <f t="shared" si="97"/>
        <v>0</v>
      </c>
      <c r="M402" s="643" t="str">
        <f t="shared" si="96"/>
        <v/>
      </c>
      <c r="N402" s="451">
        <f t="shared" si="100"/>
        <v>0</v>
      </c>
      <c r="O402" s="501"/>
    </row>
    <row r="403" spans="1:15" ht="18.75" customHeight="1" x14ac:dyDescent="0.15">
      <c r="A403" s="485"/>
      <c r="B403" s="546"/>
      <c r="C403" s="442" t="s">
        <v>897</v>
      </c>
      <c r="D403" s="425" t="s">
        <v>924</v>
      </c>
      <c r="E403" s="426" t="s">
        <v>828</v>
      </c>
      <c r="F403" s="427"/>
      <c r="G403" s="649"/>
      <c r="H403" s="650"/>
      <c r="I403" s="551"/>
      <c r="J403" s="428">
        <f>SUMIFS(J395:J402,B395:B402,"設備")</f>
        <v>0</v>
      </c>
      <c r="K403" s="553"/>
      <c r="L403" s="429">
        <f>SUMIFS(L395:L402,B395:B402,"設備")</f>
        <v>0</v>
      </c>
      <c r="M403" s="651"/>
      <c r="N403" s="430">
        <f t="shared" si="100"/>
        <v>0</v>
      </c>
      <c r="O403" s="556"/>
    </row>
    <row r="404" spans="1:15" ht="18.75" customHeight="1" x14ac:dyDescent="0.15">
      <c r="A404" s="485"/>
      <c r="B404" s="536"/>
      <c r="C404" s="442" t="s">
        <v>897</v>
      </c>
      <c r="D404" s="654" t="s">
        <v>925</v>
      </c>
      <c r="E404" s="576" t="s">
        <v>828</v>
      </c>
      <c r="F404" s="409"/>
      <c r="G404" s="567"/>
      <c r="H404" s="568"/>
      <c r="I404" s="540"/>
      <c r="J404" s="569">
        <f>SUMIFS(J395:J402,B395:B402,"工事")</f>
        <v>0</v>
      </c>
      <c r="K404" s="542"/>
      <c r="L404" s="570">
        <f>SUMIFS(L395:L402,B395:B402,"工事")</f>
        <v>0</v>
      </c>
      <c r="M404" s="571"/>
      <c r="N404" s="572">
        <f t="shared" si="100"/>
        <v>0</v>
      </c>
      <c r="O404" s="545"/>
    </row>
    <row r="405" spans="1:15" ht="18.75" customHeight="1" thickBot="1" x14ac:dyDescent="0.2">
      <c r="A405" s="485"/>
      <c r="B405" s="431"/>
      <c r="C405" s="452"/>
      <c r="D405" s="453" t="s">
        <v>897</v>
      </c>
      <c r="E405" s="454" t="s">
        <v>856</v>
      </c>
      <c r="F405" s="455"/>
      <c r="G405" s="456"/>
      <c r="H405" s="457"/>
      <c r="I405" s="432"/>
      <c r="J405" s="439">
        <f>J403+J404</f>
        <v>0</v>
      </c>
      <c r="K405" s="433"/>
      <c r="L405" s="440">
        <f>L403+L404</f>
        <v>0</v>
      </c>
      <c r="M405" s="434"/>
      <c r="N405" s="441">
        <f t="shared" si="100"/>
        <v>0</v>
      </c>
      <c r="O405" s="435"/>
    </row>
    <row r="406" spans="1:15" ht="18.75" customHeight="1" thickTop="1" x14ac:dyDescent="0.15">
      <c r="A406" s="485"/>
      <c r="B406" s="546"/>
      <c r="C406" s="424" t="s">
        <v>721</v>
      </c>
      <c r="D406" s="425" t="s">
        <v>823</v>
      </c>
      <c r="E406" s="426" t="s">
        <v>825</v>
      </c>
      <c r="F406" s="427"/>
      <c r="G406" s="649"/>
      <c r="H406" s="650"/>
      <c r="I406" s="551"/>
      <c r="J406" s="428">
        <f>SUMIFS(J383:J405,D383:D405,"設備費8")</f>
        <v>0</v>
      </c>
      <c r="K406" s="553"/>
      <c r="L406" s="429">
        <f>SUMIFS(L383:L405,D383:D405,"設備費8")</f>
        <v>0</v>
      </c>
      <c r="M406" s="651"/>
      <c r="N406" s="430">
        <f t="shared" si="100"/>
        <v>0</v>
      </c>
      <c r="O406" s="556"/>
    </row>
    <row r="407" spans="1:15" ht="18.75" customHeight="1" x14ac:dyDescent="0.15">
      <c r="A407" s="485"/>
      <c r="B407" s="536"/>
      <c r="C407" s="574" t="s">
        <v>721</v>
      </c>
      <c r="D407" s="654" t="s">
        <v>829</v>
      </c>
      <c r="E407" s="576" t="s">
        <v>825</v>
      </c>
      <c r="F407" s="409"/>
      <c r="G407" s="567"/>
      <c r="H407" s="568"/>
      <c r="I407" s="540"/>
      <c r="J407" s="569">
        <f>SUMIFS(J383:J405,D383:D405,"工事費8")</f>
        <v>0</v>
      </c>
      <c r="K407" s="542"/>
      <c r="L407" s="570">
        <f>SUMIFS(L383:L405,D383:D405,"工事費8")</f>
        <v>0</v>
      </c>
      <c r="M407" s="571"/>
      <c r="N407" s="572">
        <f t="shared" si="100"/>
        <v>0</v>
      </c>
      <c r="O407" s="545"/>
    </row>
    <row r="408" spans="1:15" ht="18.75" customHeight="1" thickBot="1" x14ac:dyDescent="0.2">
      <c r="A408" s="485"/>
      <c r="B408" s="431"/>
      <c r="C408" s="452"/>
      <c r="D408" s="459" t="s">
        <v>830</v>
      </c>
      <c r="E408" s="454" t="s">
        <v>825</v>
      </c>
      <c r="F408" s="455"/>
      <c r="G408" s="456"/>
      <c r="H408" s="457"/>
      <c r="I408" s="432"/>
      <c r="J408" s="439">
        <f>J406+J407</f>
        <v>0</v>
      </c>
      <c r="K408" s="433"/>
      <c r="L408" s="440">
        <f>L406+L407</f>
        <v>0</v>
      </c>
      <c r="M408" s="434"/>
      <c r="N408" s="441">
        <f t="shared" si="100"/>
        <v>0</v>
      </c>
      <c r="O408" s="435"/>
    </row>
    <row r="409" spans="1:15" ht="18.75" customHeight="1" thickTop="1" x14ac:dyDescent="0.15"/>
  </sheetData>
  <dataConsolidate/>
  <mergeCells count="59">
    <mergeCell ref="C24:E24"/>
    <mergeCell ref="B13:B15"/>
    <mergeCell ref="F13:F15"/>
    <mergeCell ref="G13:G15"/>
    <mergeCell ref="H13:N13"/>
    <mergeCell ref="H14:H15"/>
    <mergeCell ref="I14:J14"/>
    <mergeCell ref="K14:L14"/>
    <mergeCell ref="M14:N14"/>
    <mergeCell ref="B16:G16"/>
    <mergeCell ref="C20:E20"/>
    <mergeCell ref="C21:E21"/>
    <mergeCell ref="C22:E22"/>
    <mergeCell ref="C23:E23"/>
    <mergeCell ref="C46:E46"/>
    <mergeCell ref="C25:E25"/>
    <mergeCell ref="C26:E26"/>
    <mergeCell ref="C27:E27"/>
    <mergeCell ref="C32:E32"/>
    <mergeCell ref="C33:E33"/>
    <mergeCell ref="C34:E34"/>
    <mergeCell ref="C35:E35"/>
    <mergeCell ref="C36:E36"/>
    <mergeCell ref="C37:E37"/>
    <mergeCell ref="C38:E38"/>
    <mergeCell ref="C39:E39"/>
    <mergeCell ref="C90:E90"/>
    <mergeCell ref="C47:E47"/>
    <mergeCell ref="C48:E48"/>
    <mergeCell ref="C49:E49"/>
    <mergeCell ref="C50:E50"/>
    <mergeCell ref="C51:E51"/>
    <mergeCell ref="C52:E52"/>
    <mergeCell ref="C53:E53"/>
    <mergeCell ref="B56:G56"/>
    <mergeCell ref="E64:G64"/>
    <mergeCell ref="C65:E65"/>
    <mergeCell ref="C66:E66"/>
    <mergeCell ref="C298:E298"/>
    <mergeCell ref="C117:E117"/>
    <mergeCell ref="C118:E118"/>
    <mergeCell ref="C142:E142"/>
    <mergeCell ref="C169:E169"/>
    <mergeCell ref="C170:E170"/>
    <mergeCell ref="C194:E194"/>
    <mergeCell ref="C221:E221"/>
    <mergeCell ref="C222:E222"/>
    <mergeCell ref="C246:E246"/>
    <mergeCell ref="C273:E273"/>
    <mergeCell ref="C274:E274"/>
    <mergeCell ref="C381:E381"/>
    <mergeCell ref="C382:E382"/>
    <mergeCell ref="C394:E394"/>
    <mergeCell ref="C325:E325"/>
    <mergeCell ref="C326:E326"/>
    <mergeCell ref="C338:E338"/>
    <mergeCell ref="C353:E353"/>
    <mergeCell ref="C354:E354"/>
    <mergeCell ref="C366:E366"/>
  </mergeCells>
  <phoneticPr fontId="21"/>
  <dataValidations count="6">
    <dataValidation allowBlank="1" showInputMessage="1" showErrorMessage="1" promptTitle="▼-------------------------" prompt="１ページ目（集計）の_x000a_番号．名称と一致させてください。" sqref="C65:E65 C117:E117 C169:E169 C221:E221 C273:E273 C325:E325 C353:E353 C381:E381" xr:uid="{00000000-0002-0000-1100-000000000000}"/>
    <dataValidation type="list" allowBlank="1" showInputMessage="1" showErrorMessage="1" sqref="B119:B138 B90:B110 B355:B362 B327:B334 B298:B318 B275:B294 B246:B266 B223:B242 B194:B214 B171:B190 B142:B162 B383:B390 B394:B402 B366:B374 B338:B346 B67:B86" xr:uid="{00000000-0002-0000-1100-000001000000}">
      <formula1>"設備,工事"</formula1>
    </dataValidation>
    <dataValidation allowBlank="1" showInputMessage="1" sqref="G65 G17:G54 G325 G273 G221 G169 G117 G381 G353" xr:uid="{00000000-0002-0000-1100-000002000000}"/>
    <dataValidation type="list" allowBlank="1" showInputMessage="1" sqref="G58:G61 G90:G110 G118:G138 G354:G362 G298:G318 G326:G334 G246:G266 G274:G294 G194:G214 G222:G242 G142:G162 G170:G190 G382:G390 G394:G402 G366:G374 G338:G346 G66:G86" xr:uid="{00000000-0002-0000-1100-000003000000}">
      <formula1>"式,台,個,本,ｍ,面,ヶ所"</formula1>
    </dataValidation>
    <dataValidation type="list" allowBlank="1" showInputMessage="1" showErrorMessage="1" sqref="B58:B61" xr:uid="{76961413-8485-4310-BA58-103FB964D1D3}">
      <formula1>"設計"</formula1>
    </dataValidation>
    <dataValidation allowBlank="1" showErrorMessage="1" promptTitle="▼-------------------------" prompt="１ページ目（集計）の_x000a_番号．名称と一致させてください。" sqref="C91 E91 C143 E143 C195 E195 C247 E247 C299 E299 C339 E339 C367 E367 C395 E395 C67 E67" xr:uid="{BE286955-B1AF-44B0-B2C3-F01D2CD02C86}"/>
  </dataValidations>
  <printOptions horizontalCentered="1"/>
  <pageMargins left="0.59055118110236227" right="0" top="0.35433070866141736" bottom="0.15748031496062992" header="0.11811023622047245" footer="0"/>
  <pageSetup paperSize="9" scale="70" fitToHeight="0" orientation="portrait" r:id="rId1"/>
  <headerFooter>
    <oddHeader>&amp;R&amp;"HGPｺﾞｼｯｸM,ﾒﾃﾞｨｳﾑ"&amp;12 3年目（&amp;"Arial Unicode MS,標準"&amp;P&amp;"HGPｺﾞｼｯｸM,ﾒﾃﾞｨｳﾑ"/&amp;"Arial Unicode MS,標準"&amp;N&amp;"HGPｺﾞｼｯｸM,ﾒﾃﾞｨｳﾑ"）</oddHeader>
  </headerFooter>
  <rowBreaks count="1" manualBreakCount="1">
    <brk id="55" min="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C55B2B3-D35D-4989-8BFF-B1B6EB22DDFF}">
          <x14:formula1>
            <xm:f>date1!$AI$3:$AI$26</xm:f>
          </x14:formula1>
          <xm:sqref>F67:F86 F91:F110 F119:F138 F143:F162 F171:F190 F195:F214 F223:F242 F247:F266 F275:F294 F299:F318 F327:F334 F339:F346 F355:F362 F367:F374 F383:F390 F395:F402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07"/>
  <sheetViews>
    <sheetView topLeftCell="AK1" zoomScaleNormal="100" workbookViewId="0">
      <selection activeCell="C6" sqref="C6"/>
    </sheetView>
  </sheetViews>
  <sheetFormatPr defaultColWidth="9" defaultRowHeight="14.25" outlineLevelCol="1" x14ac:dyDescent="0.25"/>
  <cols>
    <col min="1" max="1" width="1.875" style="88" hidden="1" customWidth="1" outlineLevel="1"/>
    <col min="2" max="5" width="12.5" style="88" hidden="1" customWidth="1" outlineLevel="1"/>
    <col min="6" max="6" width="17.5" style="88" hidden="1" customWidth="1" outlineLevel="1"/>
    <col min="7" max="14" width="12.5" style="88" hidden="1" customWidth="1" outlineLevel="1"/>
    <col min="15" max="15" width="15.25" style="88" hidden="1" customWidth="1" outlineLevel="1"/>
    <col min="16" max="17" width="12.5" style="88" hidden="1" customWidth="1" outlineLevel="1"/>
    <col min="18" max="19" width="13.625" style="88" hidden="1" customWidth="1" outlineLevel="1"/>
    <col min="20" max="21" width="11.375" style="88" hidden="1" customWidth="1" outlineLevel="1"/>
    <col min="22" max="23" width="9" style="88" hidden="1" customWidth="1" outlineLevel="1"/>
    <col min="24" max="24" width="9.25" style="88" hidden="1" customWidth="1" outlineLevel="1"/>
    <col min="25" max="25" width="9" style="88" hidden="1" customWidth="1" outlineLevel="1"/>
    <col min="26" max="26" width="9.25" style="88" hidden="1" customWidth="1" outlineLevel="1"/>
    <col min="27" max="27" width="43" style="88" hidden="1" customWidth="1" outlineLevel="1"/>
    <col min="28" max="28" width="12.5" style="88" hidden="1" customWidth="1" outlineLevel="1"/>
    <col min="29" max="29" width="3.875" style="88" hidden="1" customWidth="1" outlineLevel="1"/>
    <col min="30" max="33" width="12.5" style="88" hidden="1" customWidth="1" outlineLevel="1"/>
    <col min="34" max="34" width="4" style="88" hidden="1" customWidth="1" outlineLevel="1"/>
    <col min="35" max="35" width="12.5" style="88" hidden="1" customWidth="1" outlineLevel="1"/>
    <col min="36" max="36" width="11.5" style="88" hidden="1" customWidth="1" outlineLevel="1"/>
    <col min="37" max="37" width="9" style="88" collapsed="1"/>
    <col min="38" max="38" width="11.625" style="88" customWidth="1"/>
    <col min="39" max="39" width="11" style="88" customWidth="1"/>
    <col min="40" max="16384" width="9" style="88"/>
  </cols>
  <sheetData>
    <row r="1" spans="2:35" ht="18.75" customHeight="1" x14ac:dyDescent="0.25">
      <c r="B1" s="1545" t="s">
        <v>1150</v>
      </c>
      <c r="C1" s="1546"/>
      <c r="D1" s="1546"/>
      <c r="E1" s="1546"/>
      <c r="F1" s="1546"/>
      <c r="G1" s="1546"/>
      <c r="H1" s="1546"/>
      <c r="I1" s="1546"/>
      <c r="J1" s="1546"/>
      <c r="K1" s="1546"/>
      <c r="L1" s="1546"/>
      <c r="M1" s="1546"/>
      <c r="N1" s="1546"/>
      <c r="O1" s="1546"/>
      <c r="P1" s="1546"/>
      <c r="Q1" s="1546"/>
      <c r="R1" s="1546"/>
      <c r="S1" s="1546"/>
      <c r="T1" s="1546"/>
      <c r="U1" s="1546"/>
      <c r="V1" s="1546"/>
      <c r="W1" s="1546"/>
      <c r="X1" s="1546"/>
      <c r="Y1" s="1546"/>
      <c r="Z1" s="1546"/>
      <c r="AA1" s="1546"/>
      <c r="AB1" s="1547"/>
      <c r="AC1" s="749"/>
      <c r="AD1" s="1548" t="s">
        <v>1151</v>
      </c>
      <c r="AE1" s="1548"/>
      <c r="AF1" s="1548"/>
      <c r="AG1" s="1548"/>
      <c r="AH1" s="749"/>
      <c r="AI1" s="1123" t="s">
        <v>1517</v>
      </c>
    </row>
    <row r="2" spans="2:35" s="729" customFormat="1" ht="26.25" customHeight="1" x14ac:dyDescent="0.15">
      <c r="B2" s="735" t="s">
        <v>485</v>
      </c>
      <c r="C2" s="736" t="s">
        <v>1140</v>
      </c>
      <c r="D2" s="736" t="s">
        <v>1141</v>
      </c>
      <c r="E2" s="735" t="s">
        <v>435</v>
      </c>
      <c r="F2" s="737" t="s">
        <v>731</v>
      </c>
      <c r="G2" s="735" t="s">
        <v>531</v>
      </c>
      <c r="H2" s="737" t="s">
        <v>73</v>
      </c>
      <c r="I2" s="737" t="s">
        <v>427</v>
      </c>
      <c r="J2" s="737" t="s">
        <v>566</v>
      </c>
      <c r="K2" s="737" t="s">
        <v>455</v>
      </c>
      <c r="L2" s="737" t="s">
        <v>588</v>
      </c>
      <c r="M2" s="737" t="s">
        <v>591</v>
      </c>
      <c r="N2" s="735" t="s">
        <v>760</v>
      </c>
      <c r="O2" s="737" t="s">
        <v>539</v>
      </c>
      <c r="P2" s="738" t="s">
        <v>1145</v>
      </c>
      <c r="Q2" s="739" t="s">
        <v>1146</v>
      </c>
      <c r="R2" s="740" t="s">
        <v>740</v>
      </c>
      <c r="S2" s="740" t="s">
        <v>763</v>
      </c>
      <c r="T2" s="740" t="s">
        <v>750</v>
      </c>
      <c r="U2" s="1542" t="s">
        <v>769</v>
      </c>
      <c r="V2" s="1543"/>
      <c r="W2" s="1543"/>
      <c r="X2" s="1543"/>
      <c r="Y2" s="1543"/>
      <c r="Z2" s="1544"/>
      <c r="AA2" s="735" t="s">
        <v>1054</v>
      </c>
      <c r="AB2" s="737" t="s">
        <v>500</v>
      </c>
      <c r="AC2" s="748"/>
      <c r="AD2" s="737" t="s">
        <v>1152</v>
      </c>
      <c r="AE2" s="738" t="s">
        <v>1379</v>
      </c>
      <c r="AF2" s="737" t="s">
        <v>1377</v>
      </c>
      <c r="AG2" s="737" t="s">
        <v>1378</v>
      </c>
      <c r="AH2" s="750"/>
      <c r="AI2" s="1124" t="s">
        <v>1518</v>
      </c>
    </row>
    <row r="3" spans="2:35" s="106" customFormat="1" x14ac:dyDescent="0.25">
      <c r="B3" s="107" t="s">
        <v>1779</v>
      </c>
      <c r="C3" s="136">
        <v>44951</v>
      </c>
      <c r="D3" s="136">
        <f>C3</f>
        <v>44951</v>
      </c>
      <c r="E3" s="730" t="s">
        <v>360</v>
      </c>
      <c r="F3" s="730" t="s">
        <v>76</v>
      </c>
      <c r="G3" s="731" t="s">
        <v>479</v>
      </c>
      <c r="H3" s="732" t="s">
        <v>732</v>
      </c>
      <c r="I3" s="107" t="s">
        <v>429</v>
      </c>
      <c r="J3" s="730" t="s">
        <v>458</v>
      </c>
      <c r="K3" s="730" t="s">
        <v>459</v>
      </c>
      <c r="L3" s="730" t="s">
        <v>589</v>
      </c>
      <c r="M3" s="730" t="s">
        <v>572</v>
      </c>
      <c r="N3" s="731" t="s">
        <v>761</v>
      </c>
      <c r="O3" s="730" t="s">
        <v>540</v>
      </c>
      <c r="P3" s="730" t="s">
        <v>632</v>
      </c>
      <c r="Q3" s="730" t="s">
        <v>632</v>
      </c>
      <c r="R3" s="733" t="s">
        <v>752</v>
      </c>
      <c r="S3" s="734" t="s">
        <v>768</v>
      </c>
      <c r="T3" s="734" t="s">
        <v>753</v>
      </c>
      <c r="U3" s="810" t="s">
        <v>753</v>
      </c>
      <c r="V3" s="813" t="s">
        <v>754</v>
      </c>
      <c r="W3" s="813" t="s">
        <v>755</v>
      </c>
      <c r="X3" s="811" t="s">
        <v>756</v>
      </c>
      <c r="Y3" s="813" t="s">
        <v>757</v>
      </c>
      <c r="Z3" s="813" t="s">
        <v>758</v>
      </c>
      <c r="AA3" s="747" t="s">
        <v>1148</v>
      </c>
      <c r="AB3" s="730" t="s">
        <v>501</v>
      </c>
      <c r="AC3" s="743"/>
      <c r="AD3" s="107">
        <v>1</v>
      </c>
      <c r="AE3" s="137" t="s">
        <v>1153</v>
      </c>
      <c r="AF3" s="107" t="s">
        <v>1380</v>
      </c>
      <c r="AG3" s="107" t="s">
        <v>1382</v>
      </c>
      <c r="AH3" s="108"/>
      <c r="AI3" s="107" t="s">
        <v>1519</v>
      </c>
    </row>
    <row r="4" spans="2:35" s="106" customFormat="1" x14ac:dyDescent="0.25">
      <c r="B4" s="107" t="s">
        <v>1780</v>
      </c>
      <c r="C4" s="136">
        <v>44979</v>
      </c>
      <c r="D4" s="136">
        <v>45316</v>
      </c>
      <c r="E4" s="107" t="s">
        <v>361</v>
      </c>
      <c r="F4" s="107" t="s">
        <v>1047</v>
      </c>
      <c r="G4" s="137" t="s">
        <v>480</v>
      </c>
      <c r="H4" s="721" t="s">
        <v>733</v>
      </c>
      <c r="I4" s="107" t="s">
        <v>428</v>
      </c>
      <c r="J4" s="107" t="s">
        <v>616</v>
      </c>
      <c r="K4" s="107" t="s">
        <v>460</v>
      </c>
      <c r="L4" s="107" t="s">
        <v>590</v>
      </c>
      <c r="M4" s="107" t="s">
        <v>573</v>
      </c>
      <c r="N4" s="137" t="s">
        <v>762</v>
      </c>
      <c r="O4" s="107" t="s">
        <v>541</v>
      </c>
      <c r="P4" s="107" t="s">
        <v>430</v>
      </c>
      <c r="Q4" s="107" t="s">
        <v>638</v>
      </c>
      <c r="R4" s="402" t="s">
        <v>1147</v>
      </c>
      <c r="S4" s="107" t="s">
        <v>764</v>
      </c>
      <c r="T4" s="107" t="s">
        <v>754</v>
      </c>
      <c r="U4" s="812" t="s">
        <v>771</v>
      </c>
      <c r="V4" s="814" t="s">
        <v>772</v>
      </c>
      <c r="W4" s="814" t="s">
        <v>774</v>
      </c>
      <c r="X4" s="814" t="s">
        <v>777</v>
      </c>
      <c r="Y4" s="814" t="s">
        <v>779</v>
      </c>
      <c r="Z4" s="814" t="s">
        <v>787</v>
      </c>
      <c r="AA4" s="745" t="s">
        <v>1059</v>
      </c>
      <c r="AB4" s="107" t="s">
        <v>1754</v>
      </c>
      <c r="AC4" s="108"/>
      <c r="AD4" s="730">
        <v>5</v>
      </c>
      <c r="AE4" s="108"/>
      <c r="AF4" s="107" t="s">
        <v>1381</v>
      </c>
      <c r="AG4" s="107" t="s">
        <v>1383</v>
      </c>
      <c r="AH4" s="108"/>
      <c r="AI4" s="107" t="s">
        <v>1520</v>
      </c>
    </row>
    <row r="5" spans="2:35" s="106" customFormat="1" x14ac:dyDescent="0.25">
      <c r="B5" s="135" t="s">
        <v>1781</v>
      </c>
      <c r="C5" s="136">
        <v>44979</v>
      </c>
      <c r="D5" s="136">
        <v>45682</v>
      </c>
      <c r="E5" s="107" t="s">
        <v>362</v>
      </c>
      <c r="F5" s="107" t="s">
        <v>1048</v>
      </c>
      <c r="G5" s="137" t="s">
        <v>481</v>
      </c>
      <c r="H5" s="721" t="s">
        <v>734</v>
      </c>
      <c r="I5" s="107" t="s">
        <v>464</v>
      </c>
      <c r="J5" s="108"/>
      <c r="K5" s="108"/>
      <c r="L5" s="108"/>
      <c r="M5" s="108"/>
      <c r="O5" s="107" t="s">
        <v>542</v>
      </c>
      <c r="P5" s="107" t="s">
        <v>633</v>
      </c>
      <c r="Q5" s="107" t="s">
        <v>639</v>
      </c>
      <c r="R5" s="741"/>
      <c r="S5" s="742"/>
      <c r="T5" s="107" t="s">
        <v>755</v>
      </c>
      <c r="U5" s="741"/>
      <c r="V5" s="741" t="s">
        <v>773</v>
      </c>
      <c r="W5" s="814" t="s">
        <v>775</v>
      </c>
      <c r="X5" s="744" t="s">
        <v>778</v>
      </c>
      <c r="Y5" s="814" t="s">
        <v>780</v>
      </c>
      <c r="Z5" s="814" t="s">
        <v>788</v>
      </c>
      <c r="AA5" s="135" t="s">
        <v>1062</v>
      </c>
      <c r="AB5" s="107" t="s">
        <v>502</v>
      </c>
      <c r="AC5" s="108"/>
      <c r="AD5" s="107">
        <v>10</v>
      </c>
      <c r="AE5" s="108"/>
      <c r="AF5" s="108"/>
      <c r="AG5" s="108"/>
      <c r="AH5" s="108"/>
      <c r="AI5" s="107" t="s">
        <v>1721</v>
      </c>
    </row>
    <row r="6" spans="2:35" s="106" customFormat="1" x14ac:dyDescent="0.25">
      <c r="E6" s="107" t="s">
        <v>363</v>
      </c>
      <c r="F6" s="107" t="s">
        <v>1049</v>
      </c>
      <c r="G6" s="137" t="s">
        <v>482</v>
      </c>
      <c r="H6" s="721" t="s">
        <v>735</v>
      </c>
      <c r="K6" s="108"/>
      <c r="L6" s="108"/>
      <c r="M6" s="108"/>
      <c r="O6" s="107" t="s">
        <v>543</v>
      </c>
      <c r="P6" s="107" t="s">
        <v>634</v>
      </c>
      <c r="Q6" s="107" t="s">
        <v>640</v>
      </c>
      <c r="T6" s="107" t="s">
        <v>756</v>
      </c>
      <c r="U6" s="743"/>
      <c r="V6" s="742"/>
      <c r="W6" s="744" t="s">
        <v>776</v>
      </c>
      <c r="X6" s="744"/>
      <c r="Y6" s="137" t="s">
        <v>781</v>
      </c>
      <c r="Z6" s="744" t="s">
        <v>789</v>
      </c>
      <c r="AA6" s="135" t="s">
        <v>1060</v>
      </c>
      <c r="AB6" s="107" t="s">
        <v>503</v>
      </c>
      <c r="AC6" s="108"/>
      <c r="AD6" s="107">
        <v>15</v>
      </c>
      <c r="AE6" s="108"/>
      <c r="AF6" s="108"/>
      <c r="AG6" s="108"/>
      <c r="AH6" s="108"/>
      <c r="AI6" s="107" t="s">
        <v>1722</v>
      </c>
    </row>
    <row r="7" spans="2:35" s="106" customFormat="1" x14ac:dyDescent="0.25">
      <c r="E7" s="107" t="s">
        <v>364</v>
      </c>
      <c r="G7" s="137" t="s">
        <v>569</v>
      </c>
      <c r="H7" s="721" t="s">
        <v>736</v>
      </c>
      <c r="J7" s="108"/>
      <c r="K7" s="108"/>
      <c r="L7" s="108"/>
      <c r="M7" s="108"/>
      <c r="N7" s="108"/>
      <c r="O7" s="107" t="s">
        <v>544</v>
      </c>
      <c r="P7" s="107" t="s">
        <v>635</v>
      </c>
      <c r="Q7" s="107" t="s">
        <v>641</v>
      </c>
      <c r="T7" s="107" t="s">
        <v>757</v>
      </c>
      <c r="U7" s="743"/>
      <c r="V7" s="108"/>
      <c r="W7" s="744"/>
      <c r="X7" s="108"/>
      <c r="Y7" s="137" t="s">
        <v>782</v>
      </c>
      <c r="Z7" s="741"/>
      <c r="AA7" s="135" t="s">
        <v>1375</v>
      </c>
      <c r="AB7" s="108"/>
      <c r="AC7" s="108"/>
      <c r="AD7" s="107">
        <v>30</v>
      </c>
      <c r="AE7" s="108"/>
      <c r="AF7" s="108"/>
      <c r="AG7" s="108"/>
      <c r="AH7" s="108"/>
      <c r="AI7" s="107" t="s">
        <v>1723</v>
      </c>
    </row>
    <row r="8" spans="2:35" s="106" customFormat="1" x14ac:dyDescent="0.25">
      <c r="E8" s="107" t="s">
        <v>365</v>
      </c>
      <c r="H8" s="721" t="s">
        <v>737</v>
      </c>
      <c r="J8" s="108"/>
      <c r="K8" s="108"/>
      <c r="L8" s="108"/>
      <c r="M8" s="108"/>
      <c r="N8" s="697"/>
      <c r="O8" s="107" t="s">
        <v>545</v>
      </c>
      <c r="P8" s="107" t="s">
        <v>636</v>
      </c>
      <c r="Q8" s="138" t="s">
        <v>642</v>
      </c>
      <c r="T8" s="107" t="s">
        <v>758</v>
      </c>
      <c r="U8" s="743"/>
      <c r="V8" s="108"/>
      <c r="W8" s="108"/>
      <c r="X8" s="108"/>
      <c r="Y8" s="137" t="s">
        <v>783</v>
      </c>
      <c r="Z8" s="743"/>
      <c r="AA8" s="746" t="s">
        <v>1149</v>
      </c>
      <c r="AB8" s="108"/>
      <c r="AC8" s="108"/>
      <c r="AD8" s="107">
        <v>60</v>
      </c>
      <c r="AE8" s="108"/>
      <c r="AF8" s="108"/>
      <c r="AG8" s="108"/>
      <c r="AH8" s="108"/>
      <c r="AI8" s="107" t="s">
        <v>1724</v>
      </c>
    </row>
    <row r="9" spans="2:35" s="106" customFormat="1" x14ac:dyDescent="0.25">
      <c r="E9" s="107" t="s">
        <v>366</v>
      </c>
      <c r="H9" s="721" t="s">
        <v>738</v>
      </c>
      <c r="J9" s="108"/>
      <c r="K9" s="108"/>
      <c r="L9" s="108"/>
      <c r="M9" s="108"/>
      <c r="N9" s="108"/>
      <c r="O9" s="108"/>
      <c r="P9" s="107" t="s">
        <v>637</v>
      </c>
      <c r="Q9" s="107" t="s">
        <v>643</v>
      </c>
      <c r="T9" s="108"/>
      <c r="U9" s="108"/>
      <c r="V9" s="108"/>
      <c r="W9" s="108"/>
      <c r="X9" s="108"/>
      <c r="Y9" s="137" t="s">
        <v>784</v>
      </c>
      <c r="Z9" s="743"/>
      <c r="AA9" s="135" t="s">
        <v>1055</v>
      </c>
      <c r="AB9" s="108"/>
      <c r="AC9" s="108"/>
      <c r="AD9" s="108"/>
      <c r="AE9" s="108"/>
      <c r="AF9" s="108"/>
      <c r="AG9" s="108"/>
      <c r="AH9" s="108"/>
      <c r="AI9" s="107" t="s">
        <v>1725</v>
      </c>
    </row>
    <row r="10" spans="2:35" s="106" customFormat="1" x14ac:dyDescent="0.25">
      <c r="E10" s="107" t="s">
        <v>367</v>
      </c>
      <c r="H10" s="721" t="s">
        <v>739</v>
      </c>
      <c r="J10" s="108"/>
      <c r="K10" s="108"/>
      <c r="L10" s="108"/>
      <c r="M10" s="108"/>
      <c r="N10" s="108"/>
      <c r="O10" s="108"/>
      <c r="P10" s="108"/>
      <c r="Q10" s="108"/>
      <c r="T10" s="108"/>
      <c r="U10" s="108"/>
      <c r="V10" s="108"/>
      <c r="W10" s="108"/>
      <c r="X10" s="108"/>
      <c r="Y10" s="137" t="s">
        <v>785</v>
      </c>
      <c r="Z10" s="743"/>
      <c r="AA10" s="135" t="s">
        <v>1376</v>
      </c>
      <c r="AB10" s="108"/>
      <c r="AC10" s="108"/>
      <c r="AD10" s="108"/>
      <c r="AE10" s="108"/>
      <c r="AF10" s="108"/>
      <c r="AG10" s="108"/>
      <c r="AH10" s="108"/>
      <c r="AI10" s="107" t="s">
        <v>1726</v>
      </c>
    </row>
    <row r="11" spans="2:35" s="106" customFormat="1" x14ac:dyDescent="0.25">
      <c r="E11" s="107" t="s">
        <v>368</v>
      </c>
      <c r="J11" s="108"/>
      <c r="K11" s="108"/>
      <c r="L11" s="108"/>
      <c r="M11" s="108"/>
      <c r="O11" s="108"/>
      <c r="P11" s="108"/>
      <c r="Q11" s="108"/>
      <c r="T11" s="108"/>
      <c r="U11" s="108"/>
      <c r="V11" s="108"/>
      <c r="W11" s="108"/>
      <c r="X11" s="108"/>
      <c r="Y11" s="741" t="s">
        <v>786</v>
      </c>
      <c r="Z11" s="743"/>
      <c r="AA11" s="135" t="s">
        <v>1062</v>
      </c>
      <c r="AB11" s="108"/>
      <c r="AC11" s="108"/>
      <c r="AD11" s="108"/>
      <c r="AE11" s="108"/>
      <c r="AF11" s="108"/>
      <c r="AG11" s="108"/>
      <c r="AH11" s="108"/>
      <c r="AI11" s="107" t="s">
        <v>1727</v>
      </c>
    </row>
    <row r="12" spans="2:35" s="106" customFormat="1" x14ac:dyDescent="0.25">
      <c r="E12" s="107" t="s">
        <v>369</v>
      </c>
      <c r="J12" s="108"/>
      <c r="K12" s="108"/>
      <c r="L12" s="108"/>
      <c r="M12" s="108"/>
      <c r="O12" s="108"/>
      <c r="P12" s="108"/>
      <c r="Q12" s="108"/>
      <c r="T12" s="108"/>
      <c r="U12" s="108"/>
      <c r="AA12" s="135" t="s">
        <v>1060</v>
      </c>
      <c r="AB12" s="108"/>
      <c r="AC12" s="108"/>
      <c r="AD12" s="108"/>
      <c r="AE12" s="108"/>
      <c r="AF12" s="108"/>
      <c r="AG12" s="108"/>
      <c r="AH12" s="108"/>
      <c r="AI12" s="107" t="s">
        <v>960</v>
      </c>
    </row>
    <row r="13" spans="2:35" s="106" customFormat="1" x14ac:dyDescent="0.25">
      <c r="E13" s="765" t="s">
        <v>370</v>
      </c>
      <c r="J13" s="108"/>
      <c r="K13" s="108"/>
      <c r="L13" s="108"/>
      <c r="M13" s="108"/>
      <c r="O13" s="108"/>
      <c r="P13" s="108"/>
      <c r="Q13" s="108"/>
      <c r="T13" s="108"/>
      <c r="U13" s="108"/>
      <c r="AA13" s="108"/>
      <c r="AB13" s="108"/>
      <c r="AC13" s="108"/>
      <c r="AD13" s="108"/>
      <c r="AE13" s="108"/>
      <c r="AF13" s="108"/>
      <c r="AG13" s="108"/>
      <c r="AH13" s="108"/>
      <c r="AI13" s="765" t="s">
        <v>963</v>
      </c>
    </row>
    <row r="14" spans="2:35" s="106" customFormat="1" x14ac:dyDescent="0.25">
      <c r="E14" s="765" t="s">
        <v>371</v>
      </c>
      <c r="J14" s="108"/>
      <c r="T14" s="108"/>
      <c r="U14" s="108"/>
      <c r="AA14" s="108"/>
      <c r="AI14" s="765" t="s">
        <v>964</v>
      </c>
    </row>
    <row r="15" spans="2:35" s="106" customFormat="1" x14ac:dyDescent="0.25">
      <c r="E15" s="107" t="s">
        <v>372</v>
      </c>
      <c r="T15" s="108"/>
      <c r="U15" s="108"/>
      <c r="AI15" s="107" t="s">
        <v>965</v>
      </c>
    </row>
    <row r="16" spans="2:35" s="106" customFormat="1" x14ac:dyDescent="0.25">
      <c r="E16" s="107" t="s">
        <v>373</v>
      </c>
      <c r="T16" s="108"/>
      <c r="U16" s="108"/>
      <c r="AI16" s="107" t="s">
        <v>966</v>
      </c>
    </row>
    <row r="17" spans="5:35" s="106" customFormat="1" x14ac:dyDescent="0.25">
      <c r="E17" s="107" t="s">
        <v>374</v>
      </c>
      <c r="T17" s="108"/>
      <c r="U17" s="108"/>
      <c r="AI17" s="107" t="s">
        <v>967</v>
      </c>
    </row>
    <row r="18" spans="5:35" s="106" customFormat="1" x14ac:dyDescent="0.25">
      <c r="E18" s="107" t="s">
        <v>375</v>
      </c>
      <c r="T18" s="108"/>
      <c r="U18" s="108"/>
      <c r="AI18" s="107" t="s">
        <v>1728</v>
      </c>
    </row>
    <row r="19" spans="5:35" s="106" customFormat="1" x14ac:dyDescent="0.25">
      <c r="E19" s="107" t="s">
        <v>376</v>
      </c>
      <c r="T19" s="108"/>
      <c r="U19" s="108"/>
      <c r="AI19" s="107" t="s">
        <v>1729</v>
      </c>
    </row>
    <row r="20" spans="5:35" s="106" customFormat="1" x14ac:dyDescent="0.25">
      <c r="E20" s="107" t="s">
        <v>377</v>
      </c>
      <c r="T20" s="108"/>
      <c r="U20" s="108"/>
      <c r="AI20" s="107" t="s">
        <v>1730</v>
      </c>
    </row>
    <row r="21" spans="5:35" s="106" customFormat="1" x14ac:dyDescent="0.25">
      <c r="E21" s="107" t="s">
        <v>378</v>
      </c>
      <c r="T21" s="108"/>
      <c r="U21" s="108"/>
      <c r="AI21" s="107" t="s">
        <v>1731</v>
      </c>
    </row>
    <row r="22" spans="5:35" s="106" customFormat="1" x14ac:dyDescent="0.25">
      <c r="E22" s="107" t="s">
        <v>379</v>
      </c>
      <c r="T22" s="108"/>
      <c r="U22" s="108"/>
      <c r="AI22" s="107" t="s">
        <v>1732</v>
      </c>
    </row>
    <row r="23" spans="5:35" s="106" customFormat="1" x14ac:dyDescent="0.25">
      <c r="E23" s="107" t="s">
        <v>380</v>
      </c>
      <c r="T23" s="108"/>
      <c r="U23" s="720"/>
      <c r="AI23" s="107" t="s">
        <v>1733</v>
      </c>
    </row>
    <row r="24" spans="5:35" s="106" customFormat="1" x14ac:dyDescent="0.25">
      <c r="E24" s="107" t="s">
        <v>381</v>
      </c>
      <c r="U24" s="88"/>
      <c r="AI24" s="107" t="s">
        <v>1327</v>
      </c>
    </row>
    <row r="25" spans="5:35" s="106" customFormat="1" x14ac:dyDescent="0.25">
      <c r="E25" s="107" t="s">
        <v>382</v>
      </c>
      <c r="U25" s="88"/>
      <c r="AI25" s="107" t="s">
        <v>1328</v>
      </c>
    </row>
    <row r="26" spans="5:35" s="106" customFormat="1" x14ac:dyDescent="0.25">
      <c r="E26" s="107" t="s">
        <v>383</v>
      </c>
      <c r="U26" s="88"/>
      <c r="AI26" s="107" t="s">
        <v>1329</v>
      </c>
    </row>
    <row r="27" spans="5:35" s="106" customFormat="1" x14ac:dyDescent="0.25">
      <c r="E27" s="107" t="s">
        <v>384</v>
      </c>
      <c r="U27" s="88"/>
      <c r="AI27" s="744"/>
    </row>
    <row r="28" spans="5:35" s="106" customFormat="1" x14ac:dyDescent="0.25">
      <c r="E28" s="107" t="s">
        <v>385</v>
      </c>
      <c r="U28" s="88"/>
      <c r="AI28" s="108"/>
    </row>
    <row r="29" spans="5:35" s="106" customFormat="1" x14ac:dyDescent="0.25">
      <c r="E29" s="107" t="s">
        <v>386</v>
      </c>
      <c r="U29" s="88"/>
      <c r="AI29" s="108"/>
    </row>
    <row r="30" spans="5:35" s="106" customFormat="1" x14ac:dyDescent="0.25">
      <c r="E30" s="107" t="s">
        <v>387</v>
      </c>
      <c r="U30" s="88"/>
      <c r="AI30" s="108"/>
    </row>
    <row r="31" spans="5:35" s="106" customFormat="1" x14ac:dyDescent="0.25">
      <c r="E31" s="107" t="s">
        <v>388</v>
      </c>
      <c r="AI31" s="108"/>
    </row>
    <row r="32" spans="5:35" s="106" customFormat="1" x14ac:dyDescent="0.25">
      <c r="E32" s="107" t="s">
        <v>389</v>
      </c>
    </row>
    <row r="33" spans="5:5" s="106" customFormat="1" x14ac:dyDescent="0.25">
      <c r="E33" s="107" t="s">
        <v>390</v>
      </c>
    </row>
    <row r="34" spans="5:5" s="106" customFormat="1" x14ac:dyDescent="0.25">
      <c r="E34" s="107" t="s">
        <v>391</v>
      </c>
    </row>
    <row r="35" spans="5:5" s="106" customFormat="1" x14ac:dyDescent="0.25">
      <c r="E35" s="107" t="s">
        <v>392</v>
      </c>
    </row>
    <row r="36" spans="5:5" s="106" customFormat="1" x14ac:dyDescent="0.25">
      <c r="E36" s="107" t="s">
        <v>393</v>
      </c>
    </row>
    <row r="37" spans="5:5" s="106" customFormat="1" x14ac:dyDescent="0.25">
      <c r="E37" s="107" t="s">
        <v>394</v>
      </c>
    </row>
    <row r="38" spans="5:5" s="106" customFormat="1" x14ac:dyDescent="0.25">
      <c r="E38" s="107" t="s">
        <v>395</v>
      </c>
    </row>
    <row r="39" spans="5:5" s="106" customFormat="1" x14ac:dyDescent="0.25">
      <c r="E39" s="107" t="s">
        <v>396</v>
      </c>
    </row>
    <row r="40" spans="5:5" s="106" customFormat="1" x14ac:dyDescent="0.25">
      <c r="E40" s="107" t="s">
        <v>397</v>
      </c>
    </row>
    <row r="41" spans="5:5" s="106" customFormat="1" x14ac:dyDescent="0.25">
      <c r="E41" s="107" t="s">
        <v>398</v>
      </c>
    </row>
    <row r="42" spans="5:5" s="106" customFormat="1" x14ac:dyDescent="0.25">
      <c r="E42" s="107" t="s">
        <v>399</v>
      </c>
    </row>
    <row r="43" spans="5:5" s="106" customFormat="1" x14ac:dyDescent="0.25">
      <c r="E43" s="107" t="s">
        <v>400</v>
      </c>
    </row>
    <row r="44" spans="5:5" s="106" customFormat="1" x14ac:dyDescent="0.25">
      <c r="E44" s="107" t="s">
        <v>401</v>
      </c>
    </row>
    <row r="45" spans="5:5" s="106" customFormat="1" x14ac:dyDescent="0.25">
      <c r="E45" s="107" t="s">
        <v>402</v>
      </c>
    </row>
    <row r="46" spans="5:5" s="106" customFormat="1" x14ac:dyDescent="0.25">
      <c r="E46" s="107" t="s">
        <v>403</v>
      </c>
    </row>
    <row r="47" spans="5:5" s="106" customFormat="1" x14ac:dyDescent="0.25">
      <c r="E47" s="107" t="s">
        <v>404</v>
      </c>
    </row>
    <row r="48" spans="5:5" s="106" customFormat="1" x14ac:dyDescent="0.25">
      <c r="E48" s="107" t="s">
        <v>405</v>
      </c>
    </row>
    <row r="49" spans="3:36" s="106" customFormat="1" x14ac:dyDescent="0.25">
      <c r="E49" s="107" t="s">
        <v>406</v>
      </c>
      <c r="F49" s="88"/>
    </row>
    <row r="50" spans="3:36" x14ac:dyDescent="0.25">
      <c r="AA50" s="106"/>
      <c r="AJ50" s="106"/>
    </row>
    <row r="51" spans="3:36" x14ac:dyDescent="0.25">
      <c r="AA51" s="106"/>
      <c r="AJ51" s="106"/>
    </row>
    <row r="54" spans="3:36" ht="14.25" customHeight="1" x14ac:dyDescent="0.25">
      <c r="C54" s="89"/>
      <c r="D54" s="89"/>
      <c r="E54" s="89"/>
      <c r="F54" s="89"/>
      <c r="G54" s="89"/>
      <c r="H54" s="89"/>
      <c r="I54" s="89"/>
      <c r="J54" s="724"/>
      <c r="P54" s="89"/>
      <c r="Q54" s="89"/>
    </row>
    <row r="55" spans="3:36" ht="14.25" customHeight="1" x14ac:dyDescent="0.25">
      <c r="C55" s="89"/>
      <c r="D55" s="89"/>
      <c r="E55" s="89"/>
      <c r="F55" s="89"/>
      <c r="G55" s="89"/>
      <c r="H55" s="89"/>
      <c r="I55" s="89"/>
      <c r="J55" s="725"/>
      <c r="P55" s="89"/>
      <c r="Q55" s="89"/>
    </row>
    <row r="56" spans="3:36" ht="14.25" customHeight="1" x14ac:dyDescent="0.25">
      <c r="C56" s="89"/>
      <c r="D56" s="89"/>
      <c r="E56" s="89"/>
      <c r="F56" s="89"/>
      <c r="G56" s="89"/>
      <c r="H56" s="89"/>
      <c r="I56" s="89"/>
      <c r="J56" s="724"/>
      <c r="P56" s="89"/>
      <c r="Q56" s="89"/>
    </row>
    <row r="57" spans="3:36" ht="14.25" customHeight="1" x14ac:dyDescent="0.25">
      <c r="C57" s="89"/>
      <c r="D57" s="89"/>
      <c r="E57" s="89"/>
      <c r="F57" s="89"/>
      <c r="G57" s="89"/>
      <c r="H57" s="89"/>
      <c r="I57" s="89"/>
      <c r="J57" s="723"/>
      <c r="P57" s="89"/>
      <c r="Q57" s="89"/>
    </row>
    <row r="58" spans="3:36" ht="14.25" customHeight="1" x14ac:dyDescent="0.25">
      <c r="C58" s="89"/>
      <c r="D58" s="89"/>
      <c r="E58" s="89"/>
      <c r="F58" s="89"/>
      <c r="G58" s="89"/>
      <c r="H58" s="89"/>
      <c r="I58" s="89"/>
      <c r="J58" s="724"/>
      <c r="P58" s="89"/>
      <c r="Q58" s="89"/>
    </row>
    <row r="59" spans="3:36" ht="14.25" customHeight="1" x14ac:dyDescent="0.25">
      <c r="C59" s="89"/>
      <c r="D59" s="89"/>
      <c r="E59" s="89"/>
      <c r="F59" s="89"/>
      <c r="G59" s="89"/>
      <c r="H59" s="89"/>
      <c r="I59" s="89"/>
      <c r="J59" s="724"/>
      <c r="P59" s="726"/>
      <c r="Q59" s="726"/>
    </row>
    <row r="60" spans="3:36" ht="14.25" customHeight="1" x14ac:dyDescent="0.25">
      <c r="C60" s="89"/>
      <c r="D60" s="89"/>
      <c r="E60" s="89"/>
      <c r="F60" s="89"/>
      <c r="G60" s="89"/>
      <c r="H60" s="89"/>
      <c r="I60" s="89"/>
      <c r="J60" s="724"/>
      <c r="P60" s="726"/>
      <c r="Q60" s="726"/>
    </row>
    <row r="61" spans="3:36" ht="14.25" customHeight="1" x14ac:dyDescent="0.25">
      <c r="C61" s="89"/>
      <c r="D61" s="89"/>
      <c r="E61" s="89"/>
      <c r="F61" s="89"/>
      <c r="G61" s="89"/>
      <c r="H61" s="89"/>
      <c r="I61" s="89"/>
      <c r="J61" s="724"/>
      <c r="P61" s="726"/>
      <c r="Q61" s="726"/>
    </row>
    <row r="62" spans="3:36" ht="14.25" customHeight="1" x14ac:dyDescent="0.25">
      <c r="C62" s="89"/>
      <c r="D62" s="89"/>
      <c r="E62" s="89"/>
      <c r="F62" s="89"/>
      <c r="G62" s="89"/>
      <c r="H62" s="89"/>
      <c r="I62" s="89"/>
      <c r="J62" s="726"/>
      <c r="P62" s="726"/>
      <c r="Q62" s="726"/>
    </row>
    <row r="63" spans="3:36" ht="14.25" customHeight="1" x14ac:dyDescent="0.25">
      <c r="C63" s="89"/>
      <c r="D63" s="89"/>
      <c r="E63" s="89"/>
      <c r="F63" s="89"/>
      <c r="G63" s="89"/>
      <c r="H63" s="722"/>
      <c r="I63" s="722"/>
      <c r="J63" s="727"/>
      <c r="P63" s="722"/>
      <c r="Q63" s="722"/>
    </row>
    <row r="64" spans="3:36" ht="14.25" customHeight="1" x14ac:dyDescent="0.25">
      <c r="C64" s="89"/>
      <c r="D64" s="89"/>
      <c r="E64" s="89"/>
      <c r="F64" s="89"/>
      <c r="G64" s="89"/>
      <c r="H64" s="722"/>
      <c r="I64" s="722"/>
      <c r="J64" s="728"/>
      <c r="P64" s="722"/>
      <c r="Q64" s="722"/>
    </row>
    <row r="65" spans="3:17" ht="14.25" customHeight="1" x14ac:dyDescent="0.25">
      <c r="C65" s="89"/>
      <c r="D65" s="89"/>
      <c r="E65" s="89"/>
      <c r="F65" s="89"/>
      <c r="G65" s="89"/>
      <c r="H65" s="89"/>
      <c r="I65" s="89"/>
      <c r="J65" s="728"/>
      <c r="P65" s="89"/>
      <c r="Q65" s="89"/>
    </row>
    <row r="66" spans="3:17" ht="14.25" customHeight="1" x14ac:dyDescent="0.25">
      <c r="C66" s="89"/>
      <c r="D66" s="89"/>
      <c r="E66" s="89"/>
      <c r="F66" s="89"/>
      <c r="G66" s="89"/>
      <c r="H66" s="89"/>
      <c r="I66" s="89"/>
      <c r="J66" s="728"/>
      <c r="P66" s="89"/>
      <c r="Q66" s="89"/>
    </row>
    <row r="67" spans="3:17" ht="14.25" customHeight="1" x14ac:dyDescent="0.25">
      <c r="C67" s="89"/>
      <c r="D67" s="89"/>
      <c r="E67" s="89"/>
      <c r="F67" s="89"/>
      <c r="G67" s="89"/>
      <c r="H67" s="89"/>
      <c r="I67" s="89"/>
      <c r="J67" s="728"/>
      <c r="P67" s="89"/>
      <c r="Q67" s="89"/>
    </row>
    <row r="68" spans="3:17" ht="14.25" customHeight="1" x14ac:dyDescent="0.25">
      <c r="C68" s="89"/>
      <c r="D68" s="89"/>
      <c r="E68" s="89"/>
      <c r="F68" s="89"/>
      <c r="G68" s="89"/>
      <c r="H68" s="89"/>
      <c r="I68" s="89"/>
      <c r="J68" s="89"/>
      <c r="P68" s="89"/>
      <c r="Q68" s="89"/>
    </row>
    <row r="69" spans="3:17" ht="14.25" customHeight="1" x14ac:dyDescent="0.25">
      <c r="C69" s="89"/>
      <c r="D69" s="89"/>
      <c r="E69" s="89"/>
      <c r="F69" s="89"/>
      <c r="G69" s="89"/>
      <c r="H69" s="89"/>
      <c r="I69" s="89"/>
      <c r="J69" s="89"/>
      <c r="P69" s="89"/>
      <c r="Q69" s="89"/>
    </row>
    <row r="70" spans="3:17" ht="14.25" customHeight="1" x14ac:dyDescent="0.25">
      <c r="C70" s="89"/>
      <c r="D70" s="89"/>
      <c r="E70" s="89"/>
      <c r="F70" s="89"/>
      <c r="G70" s="89"/>
      <c r="H70" s="89"/>
      <c r="I70" s="89"/>
      <c r="J70" s="89"/>
      <c r="P70" s="89"/>
      <c r="Q70" s="89"/>
    </row>
    <row r="71" spans="3:17" ht="14.25" customHeight="1" x14ac:dyDescent="0.25">
      <c r="J71" s="89"/>
    </row>
    <row r="72" spans="3:17" ht="14.25" customHeight="1" x14ac:dyDescent="0.25">
      <c r="J72" s="89"/>
    </row>
    <row r="73" spans="3:17" ht="14.25" customHeight="1" x14ac:dyDescent="0.25">
      <c r="J73" s="89"/>
    </row>
    <row r="74" spans="3:17" ht="14.25" customHeight="1" x14ac:dyDescent="0.25"/>
    <row r="75" spans="3:17" ht="14.25" customHeight="1" x14ac:dyDescent="0.25"/>
    <row r="76" spans="3:17" ht="14.25" customHeight="1" x14ac:dyDescent="0.25"/>
    <row r="77" spans="3:17" ht="14.25" customHeight="1" x14ac:dyDescent="0.25"/>
    <row r="78" spans="3:17" ht="14.25" customHeight="1" x14ac:dyDescent="0.25"/>
    <row r="79" spans="3:17" ht="14.25" customHeight="1" x14ac:dyDescent="0.25"/>
    <row r="80" spans="3:17"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sheetData>
  <sheetProtection algorithmName="SHA-512" hashValue="N2cYxPgbLtpdHwtkt5rCrnKtz96SUi3iqik9q2vlO/IGwwkeiEMImSpc0MCFpIm8iVSpCD5XQ7POgIx1/qei4w==" saltValue="Z5DUQFMBcb7otJYkiRjldA==" spinCount="100000" sheet="1" selectLockedCells="1" selectUnlockedCells="1"/>
  <mergeCells count="3">
    <mergeCell ref="U2:Z2"/>
    <mergeCell ref="B1:AB1"/>
    <mergeCell ref="AD1:AG1"/>
  </mergeCells>
  <phoneticPr fontId="21"/>
  <conditionalFormatting sqref="J56:J58 P59:Z62 AA60:AA63">
    <cfRule type="expression" priority="146" stopIfTrue="1">
      <formula>CELL("protect", J56)=1</formula>
    </cfRule>
  </conditionalFormatting>
  <conditionalFormatting sqref="J58">
    <cfRule type="expression" priority="142" stopIfTrue="1">
      <formula>CELL("protect", J58)=1</formula>
    </cfRule>
  </conditionalFormatting>
  <conditionalFormatting sqref="J59">
    <cfRule type="expression" priority="140" stopIfTrue="1">
      <formula>CELL("protect", J59)=1</formula>
    </cfRule>
  </conditionalFormatting>
  <conditionalFormatting sqref="J55">
    <cfRule type="expression" priority="127" stopIfTrue="1">
      <formula>CELL("protect", J55)=1</formula>
    </cfRule>
  </conditionalFormatting>
  <dataValidations count="1">
    <dataValidation type="list" allowBlank="1" showInputMessage="1" showErrorMessage="1" sqref="F67:F86 F91:F110 F119:F138 F143:F162 F171:F190 F195:F214 F223:F241 F242 F247:F259 F260:F265 F266 F275:F294 F299:F317 F318 F327:F334 F339:F346 F355:F362 F367:F374 F383:F390 F395:F402" xr:uid="{DCEC12F3-5F51-4F6E-B906-7DB0C542280E}">
      <formula1>$AI$3:$AI$26</formula1>
    </dataValidation>
  </dataValidations>
  <pageMargins left="0.7" right="0.7" top="0.75" bottom="0.75" header="0.3" footer="0.3"/>
  <pageSetup paperSize="9" scale="67" orientation="landscape"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FB2"/>
    <pageSetUpPr fitToPage="1"/>
  </sheetPr>
  <dimension ref="A1:AT789"/>
  <sheetViews>
    <sheetView showGridLines="0" tabSelected="1" view="pageBreakPreview" zoomScale="80" zoomScaleNormal="85" zoomScaleSheetLayoutView="80" workbookViewId="0">
      <pane ySplit="5" topLeftCell="A6" activePane="bottomLeft" state="frozenSplit"/>
      <selection activeCell="G38" sqref="G38"/>
      <selection pane="bottomLeft"/>
    </sheetView>
  </sheetViews>
  <sheetFormatPr defaultColWidth="9.375" defaultRowHeight="15" customHeight="1" x14ac:dyDescent="0.15"/>
  <cols>
    <col min="1" max="1" width="1.875" style="987" customWidth="1"/>
    <col min="2" max="2" width="1.25" style="987" customWidth="1"/>
    <col min="3" max="3" width="0.625" style="987" customWidth="1"/>
    <col min="4" max="4" width="1.25" style="987" customWidth="1"/>
    <col min="5" max="5" width="11.875" style="988" customWidth="1"/>
    <col min="6" max="6" width="0.375" style="988" customWidth="1"/>
    <col min="7" max="7" width="0.5" style="988" customWidth="1"/>
    <col min="8" max="8" width="11.125" style="989" customWidth="1"/>
    <col min="9" max="9" width="18.75" style="989" customWidth="1"/>
    <col min="10" max="10" width="1.875" style="987" customWidth="1"/>
    <col min="11" max="11" width="33.75" style="990" customWidth="1"/>
    <col min="12" max="14" width="0.625" style="987" customWidth="1"/>
    <col min="15" max="15" width="57.25" style="991" customWidth="1"/>
    <col min="16" max="16" width="0.625" style="987" customWidth="1"/>
    <col min="17" max="17" width="4" style="987" customWidth="1"/>
    <col min="18" max="18" width="1.375" style="987" customWidth="1"/>
    <col min="19" max="19" width="1.25" style="992" customWidth="1"/>
    <col min="20" max="20" width="3.125" style="1008" customWidth="1"/>
    <col min="21" max="46" width="9.375" style="992"/>
    <col min="47" max="16384" width="9.375" style="987"/>
  </cols>
  <sheetData>
    <row r="1" spans="2:26" ht="7.5" customHeight="1" x14ac:dyDescent="0.15"/>
    <row r="2" spans="2:26" ht="15" customHeight="1" x14ac:dyDescent="0.15">
      <c r="B2" s="1567" t="s">
        <v>1710</v>
      </c>
      <c r="C2" s="1567"/>
      <c r="D2" s="1567"/>
      <c r="E2" s="1567"/>
      <c r="F2" s="1567"/>
      <c r="G2" s="1567"/>
      <c r="H2" s="1567"/>
      <c r="I2" s="1567"/>
      <c r="J2" s="1567"/>
      <c r="K2" s="1567"/>
      <c r="L2" s="1567"/>
      <c r="M2" s="1567"/>
      <c r="N2" s="1567"/>
      <c r="O2" s="1568"/>
      <c r="P2" s="1568"/>
      <c r="Q2" s="1568"/>
    </row>
    <row r="3" spans="2:26" ht="7.5" customHeight="1" x14ac:dyDescent="0.15">
      <c r="B3" s="993"/>
      <c r="C3" s="994"/>
      <c r="D3" s="994"/>
      <c r="E3" s="995"/>
      <c r="F3" s="996"/>
      <c r="G3" s="996"/>
      <c r="H3" s="997"/>
      <c r="I3" s="997"/>
      <c r="J3" s="994"/>
      <c r="K3" s="998"/>
      <c r="L3" s="994"/>
      <c r="M3" s="994"/>
      <c r="N3" s="994"/>
      <c r="O3" s="999"/>
      <c r="P3" s="994"/>
      <c r="Q3" s="1000"/>
    </row>
    <row r="4" spans="2:26" ht="26.25" customHeight="1" x14ac:dyDescent="0.15">
      <c r="B4" s="1001"/>
      <c r="C4" s="1570"/>
      <c r="D4" s="1570"/>
      <c r="E4" s="1570" t="str">
        <f>IF($K$8="","",$K$8)</f>
        <v/>
      </c>
      <c r="F4" s="1570"/>
      <c r="G4" s="1570"/>
      <c r="H4" s="1570"/>
      <c r="I4" s="1570"/>
      <c r="J4" s="1570"/>
      <c r="K4" s="1570"/>
      <c r="L4" s="1570"/>
      <c r="M4" s="1570"/>
      <c r="N4" s="1570"/>
      <c r="O4" s="1570"/>
      <c r="P4" s="1570"/>
      <c r="Q4" s="1002"/>
    </row>
    <row r="5" spans="2:26" ht="5.25" customHeight="1" x14ac:dyDescent="0.15">
      <c r="B5" s="1001"/>
      <c r="C5" s="1003"/>
      <c r="D5" s="1003"/>
      <c r="E5" s="1004"/>
      <c r="F5" s="1004"/>
      <c r="G5" s="1004"/>
      <c r="H5" s="1005"/>
      <c r="I5" s="1005"/>
      <c r="J5" s="1003"/>
      <c r="K5" s="1006"/>
      <c r="L5" s="1003"/>
      <c r="M5" s="1003"/>
      <c r="N5" s="1003"/>
      <c r="O5" s="1007"/>
      <c r="P5" s="1003"/>
      <c r="Q5" s="1002"/>
    </row>
    <row r="6" spans="2:26" ht="18.75" customHeight="1" x14ac:dyDescent="0.15">
      <c r="B6" s="1001"/>
      <c r="C6" s="1009"/>
      <c r="D6" s="1553" t="s">
        <v>535</v>
      </c>
      <c r="E6" s="1553"/>
      <c r="F6" s="1553"/>
      <c r="G6" s="1553"/>
      <c r="H6" s="1553"/>
      <c r="I6" s="1553"/>
      <c r="J6" s="1553"/>
      <c r="K6" s="1553"/>
      <c r="L6" s="1553"/>
      <c r="M6" s="1010"/>
      <c r="N6" s="1011"/>
      <c r="O6" s="1552" t="s">
        <v>442</v>
      </c>
      <c r="P6" s="1552"/>
      <c r="Q6" s="1002"/>
      <c r="T6" s="1551" t="s">
        <v>1687</v>
      </c>
      <c r="U6" s="1551"/>
      <c r="V6" s="1551"/>
      <c r="W6" s="1551"/>
      <c r="X6" s="1551"/>
      <c r="Y6" s="1551"/>
      <c r="Z6" s="1551"/>
    </row>
    <row r="7" spans="2:26" ht="5.25" customHeight="1" x14ac:dyDescent="0.15">
      <c r="B7" s="1001"/>
      <c r="C7" s="1003"/>
      <c r="D7" s="1010"/>
      <c r="E7" s="1010"/>
      <c r="F7" s="1010"/>
      <c r="G7" s="1010"/>
      <c r="H7" s="1012"/>
      <c r="I7" s="1012"/>
      <c r="J7" s="1010"/>
      <c r="K7" s="1013"/>
      <c r="L7" s="1010"/>
      <c r="M7" s="1010"/>
      <c r="N7" s="1010"/>
      <c r="O7" s="1007"/>
      <c r="P7" s="1014"/>
      <c r="Q7" s="1002"/>
      <c r="T7" s="1551"/>
      <c r="U7" s="1551"/>
      <c r="V7" s="1551"/>
      <c r="W7" s="1551"/>
      <c r="X7" s="1551"/>
      <c r="Y7" s="1551"/>
      <c r="Z7" s="1551"/>
    </row>
    <row r="8" spans="2:26" ht="33.75" customHeight="1" x14ac:dyDescent="0.15">
      <c r="B8" s="1001"/>
      <c r="C8" s="1004"/>
      <c r="D8" s="1569" t="s">
        <v>426</v>
      </c>
      <c r="E8" s="1569"/>
      <c r="F8" s="1016"/>
      <c r="G8" s="1563"/>
      <c r="H8" s="1566" t="s">
        <v>452</v>
      </c>
      <c r="I8" s="1566"/>
      <c r="J8" s="1003"/>
      <c r="K8" s="94"/>
      <c r="L8" s="1003"/>
      <c r="M8" s="1003"/>
      <c r="N8" s="1003"/>
      <c r="O8" s="1302" t="s">
        <v>1782</v>
      </c>
      <c r="P8" s="1003"/>
      <c r="Q8" s="1002"/>
      <c r="T8" s="1551"/>
      <c r="U8" s="1551"/>
      <c r="V8" s="1551"/>
      <c r="W8" s="1551"/>
      <c r="X8" s="1551"/>
      <c r="Y8" s="1551"/>
      <c r="Z8" s="1551"/>
    </row>
    <row r="9" spans="2:26" ht="21" customHeight="1" x14ac:dyDescent="0.15">
      <c r="B9" s="1001"/>
      <c r="C9" s="1004"/>
      <c r="D9" s="1569"/>
      <c r="E9" s="1569"/>
      <c r="F9" s="1016"/>
      <c r="G9" s="1563"/>
      <c r="H9" s="1554" t="s">
        <v>485</v>
      </c>
      <c r="I9" s="1554"/>
      <c r="J9" s="1003"/>
      <c r="K9" s="78"/>
      <c r="L9" s="1003"/>
      <c r="M9" s="1003"/>
      <c r="N9" s="1003"/>
      <c r="O9" s="1017" t="s">
        <v>440</v>
      </c>
      <c r="P9" s="1003"/>
      <c r="Q9" s="1002"/>
      <c r="T9" s="1551"/>
      <c r="U9" s="1551"/>
      <c r="V9" s="1551"/>
      <c r="W9" s="1551"/>
      <c r="X9" s="1551"/>
      <c r="Y9" s="1551"/>
      <c r="Z9" s="1551"/>
    </row>
    <row r="10" spans="2:26" ht="21" customHeight="1" x14ac:dyDescent="0.15">
      <c r="B10" s="1001"/>
      <c r="C10" s="1004"/>
      <c r="D10" s="1569"/>
      <c r="E10" s="1569"/>
      <c r="F10" s="1016"/>
      <c r="G10" s="1563"/>
      <c r="H10" s="1554" t="s">
        <v>280</v>
      </c>
      <c r="I10" s="1554"/>
      <c r="J10" s="1003"/>
      <c r="K10" s="128"/>
      <c r="L10" s="1003"/>
      <c r="M10" s="1003"/>
      <c r="N10" s="1003"/>
      <c r="O10" s="1019" t="s">
        <v>1903</v>
      </c>
      <c r="P10" s="1003"/>
      <c r="Q10" s="1002"/>
      <c r="T10" s="1018"/>
      <c r="U10" s="1015"/>
      <c r="V10" s="1015"/>
      <c r="W10" s="1015"/>
      <c r="X10" s="1015"/>
      <c r="Y10" s="1015"/>
    </row>
    <row r="11" spans="2:26" ht="21" customHeight="1" x14ac:dyDescent="0.15">
      <c r="B11" s="1001"/>
      <c r="C11" s="1004"/>
      <c r="D11" s="1569"/>
      <c r="E11" s="1569"/>
      <c r="F11" s="1016"/>
      <c r="G11" s="1020"/>
      <c r="H11" s="1554" t="s">
        <v>511</v>
      </c>
      <c r="I11" s="1554"/>
      <c r="J11" s="1003"/>
      <c r="K11" s="128"/>
      <c r="L11" s="1003"/>
      <c r="M11" s="1003"/>
      <c r="N11" s="1003"/>
      <c r="O11" s="1017" t="str">
        <f>IF(K9="単年度",TEXT(date1!C3,"yyyy年m月d日")&amp;"以前の日付を入力",IF(K9="２年度事業（１年目）",TEXT(date1!C4,"yyyy年m月d日")&amp;"以前の日付を入力",IF(K9="３年度事業（１年目）",TEXT(date1!C4,"yyyy年m月d日")&amp;"以前の日付を入力","")))</f>
        <v/>
      </c>
      <c r="P11" s="1003"/>
      <c r="Q11" s="1002"/>
      <c r="T11" s="1021"/>
      <c r="U11" s="1015"/>
      <c r="V11" s="1015"/>
      <c r="W11" s="1015"/>
      <c r="X11" s="1015"/>
      <c r="Y11" s="1015"/>
    </row>
    <row r="12" spans="2:26" ht="21" customHeight="1" x14ac:dyDescent="0.15">
      <c r="B12" s="1001"/>
      <c r="C12" s="1004"/>
      <c r="D12" s="1569"/>
      <c r="E12" s="1569"/>
      <c r="F12" s="1016"/>
      <c r="G12" s="1020"/>
      <c r="H12" s="1573" t="s">
        <v>512</v>
      </c>
      <c r="I12" s="1573"/>
      <c r="J12" s="1003"/>
      <c r="K12" s="128"/>
      <c r="L12" s="1003"/>
      <c r="M12" s="1003"/>
      <c r="N12" s="1003"/>
      <c r="O12" s="1022" t="str">
        <f>IF(K9="単年度","「当該年度事業完了日」と同一の日付を入力",IF(K9="２年度事業（１年目）",TEXT(date1!D4,"yyyy年m月d日")&amp;"以前の日付を入力",IF(K9="３年度事業（１年目）",TEXT(date1!D5,"yyyy年m月d日")&amp;"以前の日付を入力","")))</f>
        <v/>
      </c>
      <c r="P12" s="1003"/>
      <c r="Q12" s="1002"/>
      <c r="T12" s="1018"/>
      <c r="X12" s="1023"/>
    </row>
    <row r="13" spans="2:26" ht="18.75" customHeight="1" x14ac:dyDescent="0.15">
      <c r="B13" s="1001"/>
      <c r="C13" s="1003"/>
      <c r="D13" s="1003"/>
      <c r="E13" s="1004"/>
      <c r="F13" s="1004"/>
      <c r="G13" s="1004"/>
      <c r="H13" s="1005"/>
      <c r="I13" s="1005"/>
      <c r="J13" s="1003"/>
      <c r="K13" s="1006"/>
      <c r="L13" s="1003"/>
      <c r="M13" s="1003"/>
      <c r="N13" s="1003"/>
      <c r="O13" s="1007"/>
      <c r="P13" s="1003"/>
      <c r="Q13" s="1002"/>
    </row>
    <row r="14" spans="2:26" ht="18.75" customHeight="1" x14ac:dyDescent="0.15">
      <c r="B14" s="1001"/>
      <c r="C14" s="1009"/>
      <c r="D14" s="1553" t="s">
        <v>536</v>
      </c>
      <c r="E14" s="1553"/>
      <c r="F14" s="1553"/>
      <c r="G14" s="1553"/>
      <c r="H14" s="1553"/>
      <c r="I14" s="1553"/>
      <c r="J14" s="1553"/>
      <c r="K14" s="1553"/>
      <c r="L14" s="1553"/>
      <c r="M14" s="1010"/>
      <c r="N14" s="1011"/>
      <c r="O14" s="1552" t="s">
        <v>453</v>
      </c>
      <c r="P14" s="1552"/>
      <c r="Q14" s="1002"/>
      <c r="T14" s="1024"/>
    </row>
    <row r="15" spans="2:26" ht="5.25" customHeight="1" x14ac:dyDescent="0.15">
      <c r="B15" s="1001"/>
      <c r="C15" s="1003"/>
      <c r="D15" s="1010"/>
      <c r="E15" s="1010"/>
      <c r="F15" s="1010"/>
      <c r="G15" s="1010"/>
      <c r="H15" s="1012"/>
      <c r="I15" s="1012"/>
      <c r="J15" s="1010"/>
      <c r="K15" s="1013"/>
      <c r="L15" s="1010"/>
      <c r="M15" s="1010"/>
      <c r="N15" s="1010"/>
      <c r="O15" s="1007"/>
      <c r="P15" s="1014"/>
      <c r="Q15" s="1002"/>
      <c r="T15" s="1024"/>
    </row>
    <row r="16" spans="2:26" ht="21" customHeight="1" x14ac:dyDescent="0.15">
      <c r="B16" s="1001"/>
      <c r="C16" s="1004"/>
      <c r="D16" s="1569" t="s">
        <v>338</v>
      </c>
      <c r="E16" s="1569"/>
      <c r="F16" s="1562"/>
      <c r="G16" s="1048"/>
      <c r="H16" s="1556" t="s">
        <v>488</v>
      </c>
      <c r="I16" s="1557"/>
      <c r="J16" s="1003"/>
      <c r="K16" s="79"/>
      <c r="L16" s="1003"/>
      <c r="M16" s="1003"/>
      <c r="N16" s="1003"/>
      <c r="O16" s="1017" t="s">
        <v>441</v>
      </c>
      <c r="P16" s="1003"/>
      <c r="Q16" s="1002"/>
      <c r="T16" s="1024"/>
    </row>
    <row r="17" spans="2:46" ht="21" customHeight="1" x14ac:dyDescent="0.15">
      <c r="B17" s="1001"/>
      <c r="C17" s="1004"/>
      <c r="D17" s="1569"/>
      <c r="E17" s="1569"/>
      <c r="F17" s="1562"/>
      <c r="G17" s="1048"/>
      <c r="H17" s="1554" t="s">
        <v>487</v>
      </c>
      <c r="I17" s="1555"/>
      <c r="J17" s="1003"/>
      <c r="K17" s="79"/>
      <c r="L17" s="1003"/>
      <c r="M17" s="1003"/>
      <c r="N17" s="1003"/>
      <c r="O17" s="1017"/>
      <c r="P17" s="1003"/>
      <c r="Q17" s="1002"/>
      <c r="S17" s="1025"/>
      <c r="T17" s="1026" t="s">
        <v>489</v>
      </c>
    </row>
    <row r="18" spans="2:46" ht="21" customHeight="1" x14ac:dyDescent="0.15">
      <c r="B18" s="1001"/>
      <c r="C18" s="1004"/>
      <c r="D18" s="1569"/>
      <c r="E18" s="1569"/>
      <c r="F18" s="1562"/>
      <c r="G18" s="1048"/>
      <c r="H18" s="1555" t="s">
        <v>431</v>
      </c>
      <c r="I18" s="1558"/>
      <c r="J18" s="1003"/>
      <c r="K18" s="80"/>
      <c r="L18" s="1003"/>
      <c r="M18" s="1003"/>
      <c r="N18" s="1003"/>
      <c r="O18" s="1019" t="s">
        <v>432</v>
      </c>
      <c r="P18" s="1003"/>
      <c r="Q18" s="1002"/>
      <c r="S18" s="1025"/>
      <c r="T18" s="1026"/>
    </row>
    <row r="19" spans="2:46" ht="21" customHeight="1" x14ac:dyDescent="0.15">
      <c r="B19" s="1001"/>
      <c r="C19" s="1004"/>
      <c r="D19" s="1569"/>
      <c r="E19" s="1569"/>
      <c r="F19" s="1562"/>
      <c r="G19" s="1048"/>
      <c r="H19" s="1571" t="s">
        <v>490</v>
      </c>
      <c r="I19" s="1027" t="s">
        <v>446</v>
      </c>
      <c r="J19" s="1003"/>
      <c r="K19" s="80"/>
      <c r="L19" s="1003"/>
      <c r="M19" s="1003"/>
      <c r="N19" s="1003"/>
      <c r="O19" s="1019" t="s">
        <v>1588</v>
      </c>
      <c r="P19" s="1003"/>
      <c r="Q19" s="1002"/>
      <c r="S19" s="1025"/>
      <c r="T19" s="1026" t="s">
        <v>489</v>
      </c>
    </row>
    <row r="20" spans="2:46" ht="21" customHeight="1" x14ac:dyDescent="0.15">
      <c r="B20" s="1001"/>
      <c r="C20" s="1003"/>
      <c r="D20" s="1569"/>
      <c r="E20" s="1569"/>
      <c r="F20" s="1562"/>
      <c r="G20" s="1048"/>
      <c r="H20" s="1560"/>
      <c r="I20" s="1027" t="s">
        <v>491</v>
      </c>
      <c r="J20" s="1003"/>
      <c r="K20" s="80"/>
      <c r="L20" s="1003"/>
      <c r="M20" s="1003"/>
      <c r="N20" s="1003"/>
      <c r="O20" s="1019" t="s">
        <v>441</v>
      </c>
      <c r="P20" s="1003"/>
      <c r="Q20" s="1002"/>
      <c r="S20" s="1025"/>
      <c r="T20" s="1026"/>
    </row>
    <row r="21" spans="2:46" ht="21" customHeight="1" x14ac:dyDescent="0.15">
      <c r="B21" s="1001"/>
      <c r="C21" s="1003"/>
      <c r="D21" s="1569"/>
      <c r="E21" s="1569"/>
      <c r="F21" s="1562"/>
      <c r="G21" s="1048"/>
      <c r="H21" s="1560"/>
      <c r="I21" s="1027" t="s">
        <v>492</v>
      </c>
      <c r="J21" s="1003"/>
      <c r="K21" s="80"/>
      <c r="L21" s="1003"/>
      <c r="M21" s="1003"/>
      <c r="N21" s="1003"/>
      <c r="O21" s="1019" t="s">
        <v>496</v>
      </c>
      <c r="P21" s="1003"/>
      <c r="Q21" s="1002"/>
      <c r="S21" s="1025"/>
      <c r="T21" s="1026"/>
    </row>
    <row r="22" spans="2:46" ht="21" customHeight="1" x14ac:dyDescent="0.15">
      <c r="B22" s="1001"/>
      <c r="C22" s="1003"/>
      <c r="D22" s="1569"/>
      <c r="E22" s="1569"/>
      <c r="F22" s="1562"/>
      <c r="G22" s="1048"/>
      <c r="H22" s="1560"/>
      <c r="I22" s="1027" t="s">
        <v>493</v>
      </c>
      <c r="J22" s="1003"/>
      <c r="K22" s="80"/>
      <c r="L22" s="1003"/>
      <c r="M22" s="1003"/>
      <c r="N22" s="1003"/>
      <c r="O22" s="1019" t="s">
        <v>497</v>
      </c>
      <c r="P22" s="1003"/>
      <c r="Q22" s="1002"/>
      <c r="S22" s="1025"/>
      <c r="T22" s="1026" t="s">
        <v>489</v>
      </c>
    </row>
    <row r="23" spans="2:46" ht="21" customHeight="1" x14ac:dyDescent="0.15">
      <c r="B23" s="1001"/>
      <c r="C23" s="1003"/>
      <c r="D23" s="1569"/>
      <c r="E23" s="1569"/>
      <c r="F23" s="1562"/>
      <c r="G23" s="1048"/>
      <c r="H23" s="1556"/>
      <c r="I23" s="1027" t="s">
        <v>494</v>
      </c>
      <c r="J23" s="1003"/>
      <c r="K23" s="80"/>
      <c r="L23" s="1003"/>
      <c r="M23" s="1003"/>
      <c r="N23" s="1003"/>
      <c r="O23" s="1019" t="s">
        <v>497</v>
      </c>
      <c r="P23" s="1003"/>
      <c r="Q23" s="1002"/>
      <c r="S23" s="1025"/>
      <c r="T23" s="1026" t="s">
        <v>486</v>
      </c>
    </row>
    <row r="24" spans="2:46" ht="21" customHeight="1" x14ac:dyDescent="0.15">
      <c r="B24" s="1001"/>
      <c r="C24" s="1003"/>
      <c r="D24" s="1569"/>
      <c r="E24" s="1569"/>
      <c r="F24" s="1562"/>
      <c r="G24" s="1048"/>
      <c r="H24" s="1555" t="s">
        <v>433</v>
      </c>
      <c r="I24" s="1027" t="s">
        <v>434</v>
      </c>
      <c r="J24" s="1003"/>
      <c r="K24" s="80"/>
      <c r="L24" s="1003"/>
      <c r="M24" s="1003"/>
      <c r="N24" s="1003"/>
      <c r="O24" s="1019" t="s">
        <v>439</v>
      </c>
      <c r="P24" s="1003"/>
      <c r="Q24" s="1002"/>
      <c r="S24" s="1025"/>
      <c r="T24" s="1026"/>
    </row>
    <row r="25" spans="2:46" ht="21" customHeight="1" x14ac:dyDescent="0.15">
      <c r="B25" s="1001"/>
      <c r="C25" s="1003"/>
      <c r="D25" s="1569"/>
      <c r="E25" s="1569"/>
      <c r="F25" s="1562"/>
      <c r="G25" s="1048"/>
      <c r="H25" s="1555"/>
      <c r="I25" s="1027" t="s">
        <v>435</v>
      </c>
      <c r="J25" s="1003"/>
      <c r="K25" s="79"/>
      <c r="L25" s="1003"/>
      <c r="M25" s="1003"/>
      <c r="N25" s="1003"/>
      <c r="O25" s="1019" t="s">
        <v>440</v>
      </c>
      <c r="P25" s="1003"/>
      <c r="Q25" s="1002"/>
      <c r="S25" s="1025"/>
      <c r="T25" s="1026"/>
    </row>
    <row r="26" spans="2:46" ht="21" customHeight="1" x14ac:dyDescent="0.15">
      <c r="B26" s="1001"/>
      <c r="C26" s="1003"/>
      <c r="D26" s="1569"/>
      <c r="E26" s="1569"/>
      <c r="F26" s="1562"/>
      <c r="G26" s="1048"/>
      <c r="H26" s="1555"/>
      <c r="I26" s="1027" t="s">
        <v>436</v>
      </c>
      <c r="J26" s="1003"/>
      <c r="K26" s="79"/>
      <c r="L26" s="1003"/>
      <c r="M26" s="1003"/>
      <c r="N26" s="1003"/>
      <c r="O26" s="1019" t="s">
        <v>1138</v>
      </c>
      <c r="P26" s="1003"/>
      <c r="Q26" s="1002"/>
      <c r="S26" s="1025"/>
      <c r="T26" s="1026" t="s">
        <v>486</v>
      </c>
    </row>
    <row r="27" spans="2:46" ht="21" customHeight="1" x14ac:dyDescent="0.15">
      <c r="B27" s="1001"/>
      <c r="C27" s="1003"/>
      <c r="D27" s="1569"/>
      <c r="E27" s="1569"/>
      <c r="F27" s="1562"/>
      <c r="G27" s="1048"/>
      <c r="H27" s="1555"/>
      <c r="I27" s="1027" t="s">
        <v>437</v>
      </c>
      <c r="J27" s="1003"/>
      <c r="K27" s="80"/>
      <c r="L27" s="1003"/>
      <c r="M27" s="1003"/>
      <c r="N27" s="1003"/>
      <c r="O27" s="1019" t="s">
        <v>1139</v>
      </c>
      <c r="P27" s="1003"/>
      <c r="Q27" s="1002"/>
      <c r="S27" s="1025"/>
      <c r="T27" s="1026" t="s">
        <v>486</v>
      </c>
    </row>
    <row r="28" spans="2:46" s="1031" customFormat="1" ht="21" customHeight="1" x14ac:dyDescent="0.15">
      <c r="B28" s="1028"/>
      <c r="C28" s="1029"/>
      <c r="D28" s="1569"/>
      <c r="E28" s="1569"/>
      <c r="F28" s="1562"/>
      <c r="G28" s="1048"/>
      <c r="H28" s="1555"/>
      <c r="I28" s="1027" t="s">
        <v>438</v>
      </c>
      <c r="J28" s="1029"/>
      <c r="K28" s="81"/>
      <c r="L28" s="1029"/>
      <c r="M28" s="1029"/>
      <c r="N28" s="1029"/>
      <c r="O28" s="1019" t="s">
        <v>465</v>
      </c>
      <c r="P28" s="1029"/>
      <c r="Q28" s="1030"/>
      <c r="S28" s="1025"/>
      <c r="T28" s="1026" t="s">
        <v>489</v>
      </c>
      <c r="U28" s="1032"/>
      <c r="V28" s="1032"/>
      <c r="W28" s="1032"/>
      <c r="X28" s="1032"/>
      <c r="Y28" s="1032"/>
      <c r="Z28" s="1032"/>
      <c r="AA28" s="1032"/>
      <c r="AB28" s="1032"/>
      <c r="AC28" s="1032"/>
      <c r="AD28" s="1032"/>
      <c r="AE28" s="1032"/>
      <c r="AF28" s="1032"/>
      <c r="AG28" s="1032"/>
      <c r="AH28" s="1032"/>
      <c r="AI28" s="1032"/>
      <c r="AJ28" s="1032"/>
      <c r="AK28" s="1032"/>
      <c r="AL28" s="1032"/>
      <c r="AM28" s="1032"/>
      <c r="AN28" s="1032"/>
      <c r="AO28" s="1032"/>
      <c r="AP28" s="1032"/>
      <c r="AQ28" s="1032"/>
      <c r="AR28" s="1032"/>
      <c r="AS28" s="1032"/>
      <c r="AT28" s="1032"/>
    </row>
    <row r="29" spans="2:46" s="1031" customFormat="1" ht="21" customHeight="1" x14ac:dyDescent="0.15">
      <c r="B29" s="1028">
        <v>0</v>
      </c>
      <c r="C29" s="1029"/>
      <c r="D29" s="1569"/>
      <c r="E29" s="1569"/>
      <c r="F29" s="1562"/>
      <c r="G29" s="1048"/>
      <c r="H29" s="1555" t="s">
        <v>445</v>
      </c>
      <c r="I29" s="1027" t="s">
        <v>443</v>
      </c>
      <c r="J29" s="1029"/>
      <c r="K29" s="70"/>
      <c r="L29" s="1029"/>
      <c r="M29" s="1029"/>
      <c r="N29" s="1029"/>
      <c r="O29" s="1019" t="s">
        <v>461</v>
      </c>
      <c r="P29" s="1029"/>
      <c r="Q29" s="1030"/>
      <c r="S29" s="1032"/>
      <c r="T29" s="1033" t="s">
        <v>1385</v>
      </c>
      <c r="U29" s="1032"/>
      <c r="V29" s="1032"/>
      <c r="W29" s="1032"/>
      <c r="X29" s="1032"/>
      <c r="Y29" s="1032"/>
      <c r="Z29" s="1032"/>
      <c r="AA29" s="1032"/>
      <c r="AB29" s="1032"/>
      <c r="AC29" s="1032"/>
      <c r="AD29" s="1032"/>
      <c r="AE29" s="1032"/>
      <c r="AF29" s="1032"/>
      <c r="AG29" s="1032"/>
      <c r="AH29" s="1032"/>
      <c r="AI29" s="1032"/>
      <c r="AJ29" s="1032"/>
      <c r="AK29" s="1032"/>
      <c r="AL29" s="1032"/>
      <c r="AM29" s="1032"/>
      <c r="AN29" s="1032"/>
      <c r="AO29" s="1032"/>
      <c r="AP29" s="1032"/>
      <c r="AQ29" s="1032"/>
      <c r="AR29" s="1032"/>
      <c r="AS29" s="1032"/>
      <c r="AT29" s="1032"/>
    </row>
    <row r="30" spans="2:46" s="1031" customFormat="1" ht="21" customHeight="1" x14ac:dyDescent="0.15">
      <c r="B30" s="1028"/>
      <c r="C30" s="1029"/>
      <c r="D30" s="1569"/>
      <c r="E30" s="1569"/>
      <c r="F30" s="1562"/>
      <c r="G30" s="1048"/>
      <c r="H30" s="1555"/>
      <c r="I30" s="1027" t="s">
        <v>444</v>
      </c>
      <c r="J30" s="1029"/>
      <c r="K30" s="81"/>
      <c r="L30" s="1029"/>
      <c r="M30" s="1029"/>
      <c r="N30" s="1029"/>
      <c r="O30" s="1019" t="s">
        <v>466</v>
      </c>
      <c r="P30" s="1029"/>
      <c r="Q30" s="1030"/>
      <c r="S30" s="1032"/>
      <c r="T30" s="1026"/>
      <c r="U30" s="1032"/>
      <c r="V30" s="1032"/>
      <c r="W30" s="1032"/>
      <c r="X30" s="1032"/>
      <c r="Y30" s="1032"/>
      <c r="Z30" s="1032"/>
      <c r="AA30" s="1032"/>
      <c r="AB30" s="1032"/>
      <c r="AC30" s="1032"/>
      <c r="AD30" s="1032"/>
      <c r="AE30" s="1032"/>
      <c r="AF30" s="1032"/>
      <c r="AG30" s="1032"/>
      <c r="AH30" s="1032"/>
      <c r="AI30" s="1032"/>
      <c r="AJ30" s="1032"/>
      <c r="AK30" s="1032"/>
      <c r="AL30" s="1032"/>
      <c r="AM30" s="1032"/>
      <c r="AN30" s="1032"/>
      <c r="AO30" s="1032"/>
      <c r="AP30" s="1032"/>
      <c r="AQ30" s="1032"/>
      <c r="AR30" s="1032"/>
      <c r="AS30" s="1032"/>
      <c r="AT30" s="1032"/>
    </row>
    <row r="31" spans="2:46" s="1031" customFormat="1" ht="21" customHeight="1" x14ac:dyDescent="0.15">
      <c r="B31" s="1028"/>
      <c r="C31" s="1029"/>
      <c r="D31" s="1569"/>
      <c r="E31" s="1569"/>
      <c r="F31" s="1562"/>
      <c r="G31" s="1048"/>
      <c r="H31" s="1555"/>
      <c r="I31" s="1027" t="s">
        <v>446</v>
      </c>
      <c r="J31" s="1029"/>
      <c r="K31" s="81"/>
      <c r="L31" s="1029"/>
      <c r="M31" s="1029"/>
      <c r="N31" s="1029"/>
      <c r="O31" s="1019" t="s">
        <v>1589</v>
      </c>
      <c r="P31" s="1029"/>
      <c r="Q31" s="1030"/>
      <c r="S31" s="1032"/>
      <c r="T31" s="1026"/>
      <c r="U31" s="1032"/>
      <c r="V31" s="1032"/>
      <c r="W31" s="1032"/>
      <c r="X31" s="1032"/>
      <c r="Y31" s="1032"/>
      <c r="Z31" s="1032"/>
      <c r="AA31" s="1032"/>
      <c r="AB31" s="1032"/>
      <c r="AC31" s="1032"/>
      <c r="AD31" s="1032"/>
      <c r="AE31" s="1032"/>
      <c r="AF31" s="1032"/>
      <c r="AG31" s="1032"/>
      <c r="AH31" s="1032"/>
      <c r="AI31" s="1032"/>
      <c r="AJ31" s="1032"/>
      <c r="AK31" s="1032"/>
      <c r="AL31" s="1032"/>
      <c r="AM31" s="1032"/>
      <c r="AN31" s="1032"/>
      <c r="AO31" s="1032"/>
      <c r="AP31" s="1032"/>
      <c r="AQ31" s="1032"/>
      <c r="AR31" s="1032"/>
      <c r="AS31" s="1032"/>
      <c r="AT31" s="1032"/>
    </row>
    <row r="32" spans="2:46" s="1031" customFormat="1" ht="21" customHeight="1" x14ac:dyDescent="0.15">
      <c r="B32" s="1028"/>
      <c r="C32" s="1029"/>
      <c r="D32" s="1569"/>
      <c r="E32" s="1569"/>
      <c r="F32" s="1562"/>
      <c r="G32" s="1048"/>
      <c r="H32" s="1555"/>
      <c r="I32" s="1027" t="s">
        <v>491</v>
      </c>
      <c r="J32" s="1029"/>
      <c r="K32" s="81"/>
      <c r="L32" s="1029"/>
      <c r="M32" s="1029"/>
      <c r="N32" s="1029"/>
      <c r="O32" s="1019" t="s">
        <v>441</v>
      </c>
      <c r="P32" s="1029"/>
      <c r="Q32" s="1030"/>
      <c r="S32" s="1032"/>
      <c r="T32" s="1026"/>
      <c r="U32" s="1032"/>
      <c r="V32" s="1032"/>
      <c r="W32" s="1032"/>
      <c r="X32" s="1032"/>
      <c r="Y32" s="1032"/>
      <c r="Z32" s="1032"/>
      <c r="AA32" s="1032"/>
      <c r="AB32" s="1032"/>
      <c r="AC32" s="1032"/>
      <c r="AD32" s="1032"/>
      <c r="AE32" s="1032"/>
      <c r="AF32" s="1032"/>
      <c r="AG32" s="1032"/>
      <c r="AH32" s="1032"/>
      <c r="AI32" s="1032"/>
      <c r="AJ32" s="1032"/>
      <c r="AK32" s="1032"/>
      <c r="AL32" s="1032"/>
      <c r="AM32" s="1032"/>
      <c r="AN32" s="1032"/>
      <c r="AO32" s="1032"/>
      <c r="AP32" s="1032"/>
      <c r="AQ32" s="1032"/>
      <c r="AR32" s="1032"/>
      <c r="AS32" s="1032"/>
      <c r="AT32" s="1032"/>
    </row>
    <row r="33" spans="2:46" s="1031" customFormat="1" ht="21" customHeight="1" x14ac:dyDescent="0.15">
      <c r="B33" s="1028"/>
      <c r="C33" s="1029"/>
      <c r="D33" s="1569"/>
      <c r="E33" s="1569"/>
      <c r="F33" s="1562"/>
      <c r="G33" s="1048"/>
      <c r="H33" s="1555"/>
      <c r="I33" s="1027" t="s">
        <v>492</v>
      </c>
      <c r="J33" s="1029"/>
      <c r="K33" s="81"/>
      <c r="L33" s="1029"/>
      <c r="M33" s="1029"/>
      <c r="N33" s="1029"/>
      <c r="O33" s="1019" t="s">
        <v>496</v>
      </c>
      <c r="P33" s="1029"/>
      <c r="Q33" s="1030"/>
      <c r="S33" s="1032"/>
      <c r="T33" s="1026"/>
      <c r="U33" s="1032"/>
      <c r="V33" s="1032"/>
      <c r="W33" s="1032"/>
      <c r="X33" s="1032"/>
      <c r="Y33" s="1032"/>
      <c r="Z33" s="1032"/>
      <c r="AA33" s="1032"/>
      <c r="AB33" s="1032"/>
      <c r="AC33" s="1032"/>
      <c r="AD33" s="1032"/>
      <c r="AE33" s="1032"/>
      <c r="AF33" s="1032"/>
      <c r="AG33" s="1032"/>
      <c r="AH33" s="1032"/>
      <c r="AI33" s="1032"/>
      <c r="AJ33" s="1032"/>
      <c r="AK33" s="1032"/>
      <c r="AL33" s="1032"/>
      <c r="AM33" s="1032"/>
      <c r="AN33" s="1032"/>
      <c r="AO33" s="1032"/>
      <c r="AP33" s="1032"/>
      <c r="AQ33" s="1032"/>
      <c r="AR33" s="1032"/>
      <c r="AS33" s="1032"/>
      <c r="AT33" s="1032"/>
    </row>
    <row r="34" spans="2:46" s="1031" customFormat="1" ht="21" customHeight="1" x14ac:dyDescent="0.15">
      <c r="B34" s="1028"/>
      <c r="C34" s="1029"/>
      <c r="D34" s="1569"/>
      <c r="E34" s="1569"/>
      <c r="F34" s="1562"/>
      <c r="G34" s="1048"/>
      <c r="H34" s="1555"/>
      <c r="I34" s="1027" t="s">
        <v>493</v>
      </c>
      <c r="J34" s="1029"/>
      <c r="K34" s="81"/>
      <c r="L34" s="1029"/>
      <c r="M34" s="1029"/>
      <c r="N34" s="1029"/>
      <c r="O34" s="1019" t="s">
        <v>497</v>
      </c>
      <c r="P34" s="1029"/>
      <c r="Q34" s="1030"/>
      <c r="S34" s="1032"/>
      <c r="T34" s="1026"/>
      <c r="U34" s="1032"/>
      <c r="V34" s="1032"/>
      <c r="W34" s="1032"/>
      <c r="X34" s="1032"/>
      <c r="Y34" s="1032"/>
      <c r="Z34" s="1032"/>
      <c r="AA34" s="1032"/>
      <c r="AB34" s="1032"/>
      <c r="AC34" s="1032"/>
      <c r="AD34" s="1032"/>
      <c r="AE34" s="1032"/>
      <c r="AF34" s="1032"/>
      <c r="AG34" s="1032"/>
      <c r="AH34" s="1032"/>
      <c r="AI34" s="1032"/>
      <c r="AJ34" s="1032"/>
      <c r="AK34" s="1032"/>
      <c r="AL34" s="1032"/>
      <c r="AM34" s="1032"/>
      <c r="AN34" s="1032"/>
      <c r="AO34" s="1032"/>
      <c r="AP34" s="1032"/>
      <c r="AQ34" s="1032"/>
      <c r="AR34" s="1032"/>
      <c r="AS34" s="1032"/>
      <c r="AT34" s="1032"/>
    </row>
    <row r="35" spans="2:46" s="1031" customFormat="1" ht="21" customHeight="1" x14ac:dyDescent="0.15">
      <c r="B35" s="1028"/>
      <c r="C35" s="1029"/>
      <c r="D35" s="1569"/>
      <c r="E35" s="1569"/>
      <c r="F35" s="1562"/>
      <c r="G35" s="1048"/>
      <c r="H35" s="1555"/>
      <c r="I35" s="1027" t="s">
        <v>494</v>
      </c>
      <c r="J35" s="1029"/>
      <c r="K35" s="81"/>
      <c r="L35" s="1029"/>
      <c r="M35" s="1029"/>
      <c r="N35" s="1029"/>
      <c r="O35" s="1019" t="s">
        <v>497</v>
      </c>
      <c r="P35" s="1029"/>
      <c r="Q35" s="1030"/>
      <c r="S35" s="1032"/>
      <c r="T35" s="1026"/>
      <c r="U35" s="1032"/>
      <c r="V35" s="1032"/>
      <c r="W35" s="1032"/>
      <c r="X35" s="1032"/>
      <c r="Y35" s="1032"/>
      <c r="Z35" s="1032"/>
      <c r="AA35" s="1032"/>
      <c r="AB35" s="1032"/>
      <c r="AC35" s="1032"/>
      <c r="AD35" s="1032"/>
      <c r="AE35" s="1032"/>
      <c r="AF35" s="1032"/>
      <c r="AG35" s="1032"/>
      <c r="AH35" s="1032"/>
      <c r="AI35" s="1032"/>
      <c r="AJ35" s="1032"/>
      <c r="AK35" s="1032"/>
      <c r="AL35" s="1032"/>
      <c r="AM35" s="1032"/>
      <c r="AN35" s="1032"/>
      <c r="AO35" s="1032"/>
      <c r="AP35" s="1032"/>
      <c r="AQ35" s="1032"/>
      <c r="AR35" s="1032"/>
      <c r="AS35" s="1032"/>
      <c r="AT35" s="1032"/>
    </row>
    <row r="36" spans="2:46" s="1031" customFormat="1" ht="21" customHeight="1" x14ac:dyDescent="0.15">
      <c r="B36" s="1028"/>
      <c r="C36" s="1029"/>
      <c r="D36" s="1569"/>
      <c r="E36" s="1569"/>
      <c r="F36" s="1562"/>
      <c r="G36" s="1048"/>
      <c r="H36" s="1559" t="s">
        <v>447</v>
      </c>
      <c r="I36" s="1027" t="s">
        <v>434</v>
      </c>
      <c r="J36" s="1029"/>
      <c r="K36" s="80"/>
      <c r="L36" s="1029"/>
      <c r="M36" s="1029"/>
      <c r="N36" s="1029"/>
      <c r="O36" s="1019" t="str">
        <f>O24</f>
        <v>7桁半角数字を「-（ハイフン）」なしで入力</v>
      </c>
      <c r="P36" s="1029"/>
      <c r="Q36" s="1030"/>
      <c r="S36" s="1032"/>
      <c r="T36" s="1026"/>
      <c r="U36" s="1032"/>
      <c r="V36" s="1032"/>
      <c r="W36" s="1032"/>
      <c r="X36" s="1032"/>
      <c r="Y36" s="1032"/>
      <c r="Z36" s="1032"/>
      <c r="AA36" s="1032"/>
      <c r="AB36" s="1032"/>
      <c r="AC36" s="1032"/>
      <c r="AD36" s="1032"/>
      <c r="AE36" s="1032"/>
      <c r="AF36" s="1032"/>
      <c r="AG36" s="1032"/>
      <c r="AH36" s="1032"/>
      <c r="AI36" s="1032"/>
      <c r="AJ36" s="1032"/>
      <c r="AK36" s="1032"/>
      <c r="AL36" s="1032"/>
      <c r="AM36" s="1032"/>
      <c r="AN36" s="1032"/>
      <c r="AO36" s="1032"/>
      <c r="AP36" s="1032"/>
      <c r="AQ36" s="1032"/>
      <c r="AR36" s="1032"/>
      <c r="AS36" s="1032"/>
      <c r="AT36" s="1032"/>
    </row>
    <row r="37" spans="2:46" s="1031" customFormat="1" ht="21" customHeight="1" x14ac:dyDescent="0.15">
      <c r="B37" s="1028"/>
      <c r="C37" s="1029"/>
      <c r="D37" s="1569"/>
      <c r="E37" s="1569"/>
      <c r="F37" s="1562"/>
      <c r="G37" s="1048"/>
      <c r="H37" s="1560"/>
      <c r="I37" s="1027" t="s">
        <v>435</v>
      </c>
      <c r="J37" s="1029"/>
      <c r="K37" s="79"/>
      <c r="L37" s="1029"/>
      <c r="M37" s="1029"/>
      <c r="N37" s="1029"/>
      <c r="O37" s="1019" t="s">
        <v>440</v>
      </c>
      <c r="P37" s="1029"/>
      <c r="Q37" s="1030"/>
      <c r="S37" s="1032"/>
      <c r="T37" s="1026"/>
      <c r="U37" s="1032"/>
      <c r="V37" s="1032"/>
      <c r="W37" s="1032"/>
      <c r="X37" s="1032"/>
      <c r="Y37" s="1032"/>
      <c r="Z37" s="1032"/>
      <c r="AA37" s="1032"/>
      <c r="AB37" s="1032"/>
      <c r="AC37" s="1032"/>
      <c r="AD37" s="1032"/>
      <c r="AE37" s="1032"/>
      <c r="AF37" s="1032"/>
      <c r="AG37" s="1032"/>
      <c r="AH37" s="1032"/>
      <c r="AI37" s="1032"/>
      <c r="AJ37" s="1032"/>
      <c r="AK37" s="1032"/>
      <c r="AL37" s="1032"/>
      <c r="AM37" s="1032"/>
      <c r="AN37" s="1032"/>
      <c r="AO37" s="1032"/>
      <c r="AP37" s="1032"/>
      <c r="AQ37" s="1032"/>
      <c r="AR37" s="1032"/>
      <c r="AS37" s="1032"/>
      <c r="AT37" s="1032"/>
    </row>
    <row r="38" spans="2:46" s="1031" customFormat="1" ht="21" customHeight="1" x14ac:dyDescent="0.15">
      <c r="B38" s="1028"/>
      <c r="C38" s="1029"/>
      <c r="D38" s="1569"/>
      <c r="E38" s="1569"/>
      <c r="F38" s="1562"/>
      <c r="G38" s="1048"/>
      <c r="H38" s="1560"/>
      <c r="I38" s="1027" t="s">
        <v>436</v>
      </c>
      <c r="J38" s="1029"/>
      <c r="K38" s="79"/>
      <c r="L38" s="1029"/>
      <c r="M38" s="1029"/>
      <c r="N38" s="1029"/>
      <c r="O38" s="1019" t="s">
        <v>1138</v>
      </c>
      <c r="P38" s="1029"/>
      <c r="Q38" s="1030"/>
      <c r="S38" s="1032"/>
      <c r="T38" s="1026"/>
      <c r="U38" s="1032"/>
      <c r="V38" s="1032"/>
      <c r="W38" s="1032"/>
      <c r="X38" s="1032"/>
      <c r="Y38" s="1032"/>
      <c r="Z38" s="1032"/>
      <c r="AA38" s="1032"/>
      <c r="AB38" s="1032"/>
      <c r="AC38" s="1032"/>
      <c r="AD38" s="1032"/>
      <c r="AE38" s="1032"/>
      <c r="AF38" s="1032"/>
      <c r="AG38" s="1032"/>
      <c r="AH38" s="1032"/>
      <c r="AI38" s="1032"/>
      <c r="AJ38" s="1032"/>
      <c r="AK38" s="1032"/>
      <c r="AL38" s="1032"/>
      <c r="AM38" s="1032"/>
      <c r="AN38" s="1032"/>
      <c r="AO38" s="1032"/>
      <c r="AP38" s="1032"/>
      <c r="AQ38" s="1032"/>
      <c r="AR38" s="1032"/>
      <c r="AS38" s="1032"/>
      <c r="AT38" s="1032"/>
    </row>
    <row r="39" spans="2:46" s="1031" customFormat="1" ht="21" customHeight="1" x14ac:dyDescent="0.15">
      <c r="B39" s="1028"/>
      <c r="C39" s="1029"/>
      <c r="D39" s="1569"/>
      <c r="E39" s="1569"/>
      <c r="F39" s="1562"/>
      <c r="G39" s="1048"/>
      <c r="H39" s="1560"/>
      <c r="I39" s="1027" t="s">
        <v>437</v>
      </c>
      <c r="J39" s="1029"/>
      <c r="K39" s="80"/>
      <c r="L39" s="1029"/>
      <c r="M39" s="1029"/>
      <c r="N39" s="1029"/>
      <c r="O39" s="1019" t="s">
        <v>1139</v>
      </c>
      <c r="P39" s="1029"/>
      <c r="Q39" s="1030"/>
      <c r="S39" s="1032"/>
      <c r="T39" s="1026"/>
      <c r="U39" s="1032"/>
      <c r="V39" s="1032"/>
      <c r="W39" s="1032"/>
      <c r="X39" s="1032"/>
      <c r="Y39" s="1032"/>
      <c r="Z39" s="1032"/>
      <c r="AA39" s="1032"/>
      <c r="AB39" s="1032"/>
      <c r="AC39" s="1032"/>
      <c r="AD39" s="1032"/>
      <c r="AE39" s="1032"/>
      <c r="AF39" s="1032"/>
      <c r="AG39" s="1032"/>
      <c r="AH39" s="1032"/>
      <c r="AI39" s="1032"/>
      <c r="AJ39" s="1032"/>
      <c r="AK39" s="1032"/>
      <c r="AL39" s="1032"/>
      <c r="AM39" s="1032"/>
      <c r="AN39" s="1032"/>
      <c r="AO39" s="1032"/>
      <c r="AP39" s="1032"/>
      <c r="AQ39" s="1032"/>
      <c r="AR39" s="1032"/>
      <c r="AS39" s="1032"/>
      <c r="AT39" s="1032"/>
    </row>
    <row r="40" spans="2:46" s="1031" customFormat="1" ht="21" customHeight="1" x14ac:dyDescent="0.15">
      <c r="B40" s="1028"/>
      <c r="C40" s="1029"/>
      <c r="D40" s="1569"/>
      <c r="E40" s="1569"/>
      <c r="F40" s="1562"/>
      <c r="G40" s="1048"/>
      <c r="H40" s="1556"/>
      <c r="I40" s="1027" t="s">
        <v>438</v>
      </c>
      <c r="J40" s="1029"/>
      <c r="K40" s="81"/>
      <c r="L40" s="1029"/>
      <c r="M40" s="1029"/>
      <c r="N40" s="1029"/>
      <c r="O40" s="1019" t="s">
        <v>465</v>
      </c>
      <c r="P40" s="1029"/>
      <c r="Q40" s="1030"/>
      <c r="S40" s="1032"/>
      <c r="T40" s="1026"/>
      <c r="U40" s="1032"/>
      <c r="V40" s="1032"/>
      <c r="W40" s="1032"/>
      <c r="X40" s="1032"/>
      <c r="Y40" s="1032"/>
      <c r="Z40" s="1032"/>
      <c r="AA40" s="1032"/>
      <c r="AB40" s="1032"/>
      <c r="AC40" s="1032"/>
      <c r="AD40" s="1032"/>
      <c r="AE40" s="1032"/>
      <c r="AF40" s="1032"/>
      <c r="AG40" s="1032"/>
      <c r="AH40" s="1032"/>
      <c r="AI40" s="1032"/>
      <c r="AJ40" s="1032"/>
      <c r="AK40" s="1032"/>
      <c r="AL40" s="1032"/>
      <c r="AM40" s="1032"/>
      <c r="AN40" s="1032"/>
      <c r="AO40" s="1032"/>
      <c r="AP40" s="1032"/>
      <c r="AQ40" s="1032"/>
      <c r="AR40" s="1032"/>
      <c r="AS40" s="1032"/>
      <c r="AT40" s="1032"/>
    </row>
    <row r="41" spans="2:46" s="1031" customFormat="1" ht="21" customHeight="1" x14ac:dyDescent="0.15">
      <c r="B41" s="1028"/>
      <c r="C41" s="1029"/>
      <c r="D41" s="1569"/>
      <c r="E41" s="1569"/>
      <c r="F41" s="1562"/>
      <c r="G41" s="1048"/>
      <c r="H41" s="1559" t="s">
        <v>451</v>
      </c>
      <c r="I41" s="1513" t="s">
        <v>448</v>
      </c>
      <c r="J41" s="1029"/>
      <c r="K41" s="126"/>
      <c r="L41" s="1029"/>
      <c r="M41" s="1029"/>
      <c r="N41" s="1029"/>
      <c r="O41" s="1019" t="s">
        <v>660</v>
      </c>
      <c r="P41" s="1029"/>
      <c r="Q41" s="1030"/>
      <c r="S41" s="1032"/>
      <c r="T41" s="1034"/>
      <c r="U41" s="1032"/>
      <c r="V41" s="1032"/>
      <c r="W41" s="1032"/>
      <c r="X41" s="1032"/>
      <c r="Y41" s="1032"/>
      <c r="Z41" s="1032"/>
      <c r="AA41" s="1032"/>
      <c r="AB41" s="1032"/>
      <c r="AC41" s="1032"/>
      <c r="AD41" s="1032"/>
      <c r="AE41" s="1032"/>
      <c r="AF41" s="1032"/>
      <c r="AG41" s="1032"/>
      <c r="AH41" s="1032"/>
      <c r="AI41" s="1032"/>
      <c r="AJ41" s="1032"/>
      <c r="AK41" s="1032"/>
      <c r="AL41" s="1032"/>
      <c r="AM41" s="1032"/>
      <c r="AN41" s="1032"/>
      <c r="AO41" s="1032"/>
      <c r="AP41" s="1032"/>
      <c r="AQ41" s="1032"/>
      <c r="AR41" s="1032"/>
      <c r="AS41" s="1032"/>
      <c r="AT41" s="1032"/>
    </row>
    <row r="42" spans="2:46" s="1031" customFormat="1" ht="21" customHeight="1" x14ac:dyDescent="0.15">
      <c r="B42" s="1028"/>
      <c r="C42" s="1029"/>
      <c r="D42" s="1569"/>
      <c r="E42" s="1569"/>
      <c r="F42" s="1562"/>
      <c r="G42" s="1048"/>
      <c r="H42" s="1560"/>
      <c r="I42" s="1513" t="s">
        <v>449</v>
      </c>
      <c r="J42" s="1029"/>
      <c r="K42" s="126"/>
      <c r="L42" s="1029"/>
      <c r="M42" s="1029"/>
      <c r="N42" s="1029"/>
      <c r="O42" s="1019" t="s">
        <v>661</v>
      </c>
      <c r="P42" s="1029"/>
      <c r="Q42" s="1030"/>
      <c r="S42" s="1032"/>
      <c r="T42" s="1034"/>
      <c r="U42" s="1032"/>
      <c r="V42" s="1032"/>
      <c r="W42" s="1032"/>
      <c r="X42" s="1032"/>
      <c r="Y42" s="1032"/>
      <c r="Z42" s="1032"/>
      <c r="AA42" s="1032"/>
      <c r="AB42" s="1032"/>
      <c r="AC42" s="1032"/>
      <c r="AD42" s="1032"/>
      <c r="AE42" s="1032"/>
      <c r="AF42" s="1032"/>
      <c r="AG42" s="1032"/>
      <c r="AH42" s="1032"/>
      <c r="AI42" s="1032"/>
      <c r="AJ42" s="1032"/>
      <c r="AK42" s="1032"/>
      <c r="AL42" s="1032"/>
      <c r="AM42" s="1032"/>
      <c r="AN42" s="1032"/>
      <c r="AO42" s="1032"/>
      <c r="AP42" s="1032"/>
      <c r="AQ42" s="1032"/>
      <c r="AR42" s="1032"/>
      <c r="AS42" s="1032"/>
      <c r="AT42" s="1032"/>
    </row>
    <row r="43" spans="2:46" s="1031" customFormat="1" ht="21" customHeight="1" x14ac:dyDescent="0.15">
      <c r="B43" s="1028"/>
      <c r="C43" s="1029"/>
      <c r="D43" s="1569"/>
      <c r="E43" s="1569"/>
      <c r="F43" s="1562"/>
      <c r="G43" s="1048"/>
      <c r="H43" s="1556"/>
      <c r="I43" s="1513" t="s">
        <v>450</v>
      </c>
      <c r="J43" s="1029"/>
      <c r="K43" s="81"/>
      <c r="L43" s="1029"/>
      <c r="M43" s="1029"/>
      <c r="N43" s="1029"/>
      <c r="O43" s="1035" t="s">
        <v>462</v>
      </c>
      <c r="P43" s="1029"/>
      <c r="Q43" s="1030"/>
      <c r="S43" s="1032"/>
      <c r="T43" s="1036"/>
      <c r="U43" s="1032"/>
      <c r="V43" s="1032"/>
      <c r="W43" s="1032"/>
      <c r="X43" s="1032"/>
      <c r="Y43" s="1032"/>
      <c r="Z43" s="1032"/>
      <c r="AA43" s="1032"/>
      <c r="AB43" s="1032"/>
      <c r="AC43" s="1032"/>
      <c r="AD43" s="1032"/>
      <c r="AE43" s="1032"/>
      <c r="AF43" s="1032"/>
      <c r="AG43" s="1032"/>
      <c r="AH43" s="1032"/>
      <c r="AI43" s="1032"/>
      <c r="AJ43" s="1032"/>
      <c r="AK43" s="1032"/>
      <c r="AL43" s="1032"/>
      <c r="AM43" s="1032"/>
      <c r="AN43" s="1032"/>
      <c r="AO43" s="1032"/>
      <c r="AP43" s="1032"/>
      <c r="AQ43" s="1032"/>
      <c r="AR43" s="1032"/>
      <c r="AS43" s="1032"/>
      <c r="AT43" s="1032"/>
    </row>
    <row r="44" spans="2:46" s="1031" customFormat="1" ht="21" customHeight="1" x14ac:dyDescent="0.15">
      <c r="B44" s="1028"/>
      <c r="C44" s="1029"/>
      <c r="D44" s="1569"/>
      <c r="E44" s="1569"/>
      <c r="F44" s="1510"/>
      <c r="G44" s="1511"/>
      <c r="H44" s="1549" t="s">
        <v>2003</v>
      </c>
      <c r="I44" s="1523" t="s">
        <v>2001</v>
      </c>
      <c r="J44" s="1509"/>
      <c r="K44" s="111"/>
      <c r="L44" s="1509"/>
      <c r="M44" s="1509"/>
      <c r="N44" s="1509"/>
      <c r="O44" s="1422" t="s">
        <v>440</v>
      </c>
      <c r="P44" s="1029"/>
      <c r="Q44" s="1030"/>
      <c r="S44" s="1032"/>
      <c r="T44" s="1026"/>
      <c r="U44" s="1032"/>
      <c r="V44" s="1032"/>
      <c r="W44" s="1032"/>
      <c r="X44" s="1032"/>
      <c r="Y44" s="1032"/>
      <c r="Z44" s="1032"/>
      <c r="AA44" s="1032"/>
      <c r="AB44" s="1032"/>
      <c r="AC44" s="1032"/>
      <c r="AD44" s="1032"/>
      <c r="AE44" s="1032"/>
      <c r="AF44" s="1032"/>
      <c r="AG44" s="1032"/>
      <c r="AH44" s="1032"/>
      <c r="AI44" s="1032"/>
      <c r="AJ44" s="1032"/>
      <c r="AK44" s="1032"/>
      <c r="AL44" s="1032"/>
      <c r="AM44" s="1032"/>
      <c r="AN44" s="1032"/>
      <c r="AO44" s="1032"/>
      <c r="AP44" s="1032"/>
      <c r="AQ44" s="1032"/>
      <c r="AR44" s="1032"/>
      <c r="AS44" s="1032"/>
      <c r="AT44" s="1032"/>
    </row>
    <row r="45" spans="2:46" s="1031" customFormat="1" ht="71.25" customHeight="1" thickBot="1" x14ac:dyDescent="0.2">
      <c r="B45" s="1028"/>
      <c r="C45" s="1029"/>
      <c r="D45" s="1572"/>
      <c r="E45" s="1572"/>
      <c r="F45" s="1510"/>
      <c r="G45" s="1511"/>
      <c r="H45" s="1550"/>
      <c r="I45" s="1524" t="s">
        <v>2002</v>
      </c>
      <c r="J45" s="1509"/>
      <c r="K45" s="1514"/>
      <c r="L45" s="1509"/>
      <c r="M45" s="1509"/>
      <c r="N45" s="1509"/>
      <c r="O45" s="1422" t="str">
        <f>IF(K44="なし","入力不要","賃上げの開始時期、賃上げ対象となる従業員の割合等を入力")</f>
        <v>賃上げの開始時期、賃上げ対象となる従業員の割合等を入力</v>
      </c>
      <c r="P45" s="1029"/>
      <c r="Q45" s="1030"/>
      <c r="S45" s="1032"/>
      <c r="T45" s="1026"/>
      <c r="U45" s="1032"/>
      <c r="V45" s="1032"/>
      <c r="W45" s="1032"/>
      <c r="X45" s="1032"/>
      <c r="Y45" s="1032"/>
      <c r="Z45" s="1032"/>
      <c r="AA45" s="1032"/>
      <c r="AB45" s="1032"/>
      <c r="AC45" s="1032"/>
      <c r="AD45" s="1032"/>
      <c r="AE45" s="1032"/>
      <c r="AF45" s="1032"/>
      <c r="AG45" s="1032"/>
      <c r="AH45" s="1032"/>
      <c r="AI45" s="1032"/>
      <c r="AJ45" s="1032"/>
      <c r="AK45" s="1032"/>
      <c r="AL45" s="1032"/>
      <c r="AM45" s="1032"/>
      <c r="AN45" s="1032"/>
      <c r="AO45" s="1032"/>
      <c r="AP45" s="1032"/>
      <c r="AQ45" s="1032"/>
      <c r="AR45" s="1032"/>
      <c r="AS45" s="1032"/>
      <c r="AT45" s="1032"/>
    </row>
    <row r="46" spans="2:46" s="1031" customFormat="1" ht="7.5" customHeight="1" thickTop="1" x14ac:dyDescent="0.15">
      <c r="B46" s="1028"/>
      <c r="C46" s="1564"/>
      <c r="D46" s="1564"/>
      <c r="E46" s="1564"/>
      <c r="F46" s="1564"/>
      <c r="G46" s="1564"/>
      <c r="H46" s="1564"/>
      <c r="I46" s="1564"/>
      <c r="J46" s="1564"/>
      <c r="K46" s="1564"/>
      <c r="L46" s="1564"/>
      <c r="M46" s="1564"/>
      <c r="N46" s="1564"/>
      <c r="O46" s="1564"/>
      <c r="P46" s="1564"/>
      <c r="Q46" s="1030"/>
      <c r="S46" s="1032"/>
      <c r="T46" s="1026"/>
      <c r="U46" s="1032"/>
      <c r="V46" s="1032"/>
      <c r="W46" s="1032"/>
      <c r="X46" s="1032"/>
      <c r="Y46" s="1032"/>
      <c r="Z46" s="1032"/>
      <c r="AA46" s="1032"/>
      <c r="AB46" s="1032"/>
      <c r="AC46" s="1032"/>
      <c r="AD46" s="1032"/>
      <c r="AE46" s="1032"/>
      <c r="AF46" s="1032"/>
      <c r="AG46" s="1032"/>
      <c r="AH46" s="1032"/>
      <c r="AI46" s="1032"/>
      <c r="AJ46" s="1032"/>
      <c r="AK46" s="1032"/>
      <c r="AL46" s="1032"/>
      <c r="AM46" s="1032"/>
      <c r="AN46" s="1032"/>
      <c r="AO46" s="1032"/>
      <c r="AP46" s="1032"/>
      <c r="AQ46" s="1032"/>
      <c r="AR46" s="1032"/>
      <c r="AS46" s="1032"/>
      <c r="AT46" s="1032"/>
    </row>
    <row r="47" spans="2:46" s="1031" customFormat="1" ht="7.5" customHeight="1" x14ac:dyDescent="0.15">
      <c r="B47" s="1028"/>
      <c r="C47" s="1029"/>
      <c r="D47" s="1029"/>
      <c r="E47" s="1037"/>
      <c r="F47" s="1037"/>
      <c r="G47" s="1037"/>
      <c r="H47" s="1038"/>
      <c r="I47" s="1039"/>
      <c r="J47" s="1029"/>
      <c r="K47" s="1040"/>
      <c r="L47" s="1029"/>
      <c r="M47" s="1029"/>
      <c r="N47" s="1029"/>
      <c r="O47" s="1007"/>
      <c r="P47" s="1029"/>
      <c r="Q47" s="1030"/>
      <c r="S47" s="1032"/>
      <c r="T47" s="1026"/>
      <c r="U47" s="1032"/>
      <c r="V47" s="1032"/>
      <c r="W47" s="1032"/>
      <c r="X47" s="1032"/>
      <c r="Y47" s="1032"/>
      <c r="Z47" s="1032"/>
      <c r="AA47" s="1032"/>
      <c r="AB47" s="1032"/>
      <c r="AC47" s="1032"/>
      <c r="AD47" s="1032"/>
      <c r="AE47" s="1032"/>
      <c r="AF47" s="1032"/>
      <c r="AG47" s="1032"/>
      <c r="AH47" s="1032"/>
      <c r="AI47" s="1032"/>
      <c r="AJ47" s="1032"/>
      <c r="AK47" s="1032"/>
      <c r="AL47" s="1032"/>
      <c r="AM47" s="1032"/>
      <c r="AN47" s="1032"/>
      <c r="AO47" s="1032"/>
      <c r="AP47" s="1032"/>
      <c r="AQ47" s="1032"/>
      <c r="AR47" s="1032"/>
      <c r="AS47" s="1032"/>
      <c r="AT47" s="1032"/>
    </row>
    <row r="48" spans="2:46" s="1044" customFormat="1" ht="22.5" customHeight="1" x14ac:dyDescent="0.15">
      <c r="B48" s="1041" t="b">
        <v>0</v>
      </c>
      <c r="C48" s="1042"/>
      <c r="D48" s="1561" t="s">
        <v>1063</v>
      </c>
      <c r="E48" s="1561"/>
      <c r="F48" s="1561"/>
      <c r="G48" s="1561"/>
      <c r="H48" s="1561"/>
      <c r="I48" s="1561"/>
      <c r="J48" s="1561"/>
      <c r="K48" s="1561"/>
      <c r="L48" s="1561"/>
      <c r="M48" s="1561"/>
      <c r="N48" s="1561"/>
      <c r="O48" s="1561"/>
      <c r="P48" s="1042"/>
      <c r="Q48" s="1043"/>
      <c r="S48" s="1025"/>
      <c r="T48" s="1026"/>
      <c r="U48" s="1025"/>
      <c r="V48" s="1025"/>
      <c r="W48" s="1025"/>
      <c r="X48" s="1025"/>
      <c r="Y48" s="1025"/>
      <c r="Z48" s="1025"/>
      <c r="AA48" s="1025"/>
      <c r="AB48" s="1025"/>
      <c r="AC48" s="1025"/>
      <c r="AD48" s="1025"/>
      <c r="AE48" s="1025"/>
      <c r="AF48" s="1025"/>
      <c r="AG48" s="1025"/>
      <c r="AH48" s="1025"/>
      <c r="AI48" s="1025"/>
      <c r="AJ48" s="1025"/>
      <c r="AK48" s="1025"/>
      <c r="AL48" s="1025"/>
      <c r="AM48" s="1025"/>
      <c r="AN48" s="1025"/>
      <c r="AO48" s="1025"/>
      <c r="AP48" s="1025"/>
      <c r="AQ48" s="1025"/>
      <c r="AR48" s="1025"/>
      <c r="AS48" s="1025"/>
      <c r="AT48" s="1025"/>
    </row>
    <row r="49" spans="2:46" ht="21" customHeight="1" x14ac:dyDescent="0.15">
      <c r="B49" s="1001"/>
      <c r="C49" s="1004"/>
      <c r="D49" s="1569" t="s">
        <v>504</v>
      </c>
      <c r="E49" s="1569"/>
      <c r="F49" s="1562"/>
      <c r="G49" s="1563"/>
      <c r="H49" s="1556" t="s">
        <v>488</v>
      </c>
      <c r="I49" s="1557"/>
      <c r="J49" s="1003"/>
      <c r="K49" s="79"/>
      <c r="L49" s="1003"/>
      <c r="M49" s="1003"/>
      <c r="N49" s="1003"/>
      <c r="O49" s="1017" t="s">
        <v>441</v>
      </c>
      <c r="P49" s="1003"/>
      <c r="Q49" s="1002"/>
      <c r="T49" s="1026"/>
    </row>
    <row r="50" spans="2:46" ht="21" customHeight="1" x14ac:dyDescent="0.15">
      <c r="B50" s="1001"/>
      <c r="C50" s="1004"/>
      <c r="D50" s="1569"/>
      <c r="E50" s="1569"/>
      <c r="F50" s="1562"/>
      <c r="G50" s="1563"/>
      <c r="H50" s="1554" t="s">
        <v>487</v>
      </c>
      <c r="I50" s="1555"/>
      <c r="J50" s="1003"/>
      <c r="K50" s="79"/>
      <c r="L50" s="1003"/>
      <c r="M50" s="1003"/>
      <c r="N50" s="1003"/>
      <c r="O50" s="1017"/>
      <c r="P50" s="1003"/>
      <c r="Q50" s="1002"/>
      <c r="T50" s="1026" t="s">
        <v>489</v>
      </c>
    </row>
    <row r="51" spans="2:46" ht="21" customHeight="1" x14ac:dyDescent="0.15">
      <c r="B51" s="1001"/>
      <c r="C51" s="1004"/>
      <c r="D51" s="1569"/>
      <c r="E51" s="1569"/>
      <c r="F51" s="1562"/>
      <c r="G51" s="1563"/>
      <c r="H51" s="1555" t="s">
        <v>431</v>
      </c>
      <c r="I51" s="1558"/>
      <c r="J51" s="1003"/>
      <c r="K51" s="80"/>
      <c r="L51" s="1003"/>
      <c r="M51" s="1003"/>
      <c r="N51" s="1003"/>
      <c r="O51" s="1019" t="s">
        <v>432</v>
      </c>
      <c r="P51" s="1003"/>
      <c r="Q51" s="1002"/>
      <c r="T51" s="1026"/>
    </row>
    <row r="52" spans="2:46" ht="21" customHeight="1" x14ac:dyDescent="0.15">
      <c r="B52" s="1001"/>
      <c r="C52" s="1004"/>
      <c r="D52" s="1569"/>
      <c r="E52" s="1569"/>
      <c r="F52" s="1562"/>
      <c r="G52" s="1563"/>
      <c r="H52" s="1571" t="s">
        <v>490</v>
      </c>
      <c r="I52" s="1027" t="s">
        <v>15</v>
      </c>
      <c r="J52" s="1003"/>
      <c r="K52" s="80"/>
      <c r="L52" s="1003"/>
      <c r="M52" s="1003"/>
      <c r="N52" s="1003"/>
      <c r="O52" s="1019" t="s">
        <v>1590</v>
      </c>
      <c r="P52" s="1003"/>
      <c r="Q52" s="1002"/>
      <c r="S52" s="1025"/>
      <c r="T52" s="1026" t="s">
        <v>489</v>
      </c>
    </row>
    <row r="53" spans="2:46" ht="21" customHeight="1" x14ac:dyDescent="0.15">
      <c r="B53" s="1001"/>
      <c r="C53" s="1003"/>
      <c r="D53" s="1569"/>
      <c r="E53" s="1569"/>
      <c r="F53" s="1562"/>
      <c r="G53" s="1563"/>
      <c r="H53" s="1560"/>
      <c r="I53" s="1027" t="s">
        <v>491</v>
      </c>
      <c r="J53" s="1003"/>
      <c r="K53" s="80"/>
      <c r="L53" s="1003"/>
      <c r="M53" s="1003"/>
      <c r="N53" s="1003"/>
      <c r="O53" s="1019" t="s">
        <v>441</v>
      </c>
      <c r="P53" s="1003"/>
      <c r="Q53" s="1002"/>
      <c r="S53" s="1025"/>
      <c r="T53" s="1026"/>
    </row>
    <row r="54" spans="2:46" ht="21" customHeight="1" x14ac:dyDescent="0.15">
      <c r="B54" s="1001"/>
      <c r="C54" s="1003"/>
      <c r="D54" s="1569"/>
      <c r="E54" s="1569"/>
      <c r="F54" s="1562"/>
      <c r="G54" s="1563"/>
      <c r="H54" s="1560"/>
      <c r="I54" s="1027" t="s">
        <v>492</v>
      </c>
      <c r="J54" s="1003"/>
      <c r="K54" s="80"/>
      <c r="L54" s="1003"/>
      <c r="M54" s="1003"/>
      <c r="N54" s="1003"/>
      <c r="O54" s="1019" t="s">
        <v>496</v>
      </c>
      <c r="P54" s="1003"/>
      <c r="Q54" s="1002"/>
      <c r="S54" s="1025"/>
      <c r="T54" s="1026"/>
    </row>
    <row r="55" spans="2:46" ht="21" customHeight="1" x14ac:dyDescent="0.15">
      <c r="B55" s="1001"/>
      <c r="C55" s="1003"/>
      <c r="D55" s="1569"/>
      <c r="E55" s="1569"/>
      <c r="F55" s="1562"/>
      <c r="G55" s="1563"/>
      <c r="H55" s="1560"/>
      <c r="I55" s="1027" t="s">
        <v>209</v>
      </c>
      <c r="J55" s="1003"/>
      <c r="K55" s="80"/>
      <c r="L55" s="1003"/>
      <c r="M55" s="1003"/>
      <c r="N55" s="1003"/>
      <c r="O55" s="1019" t="s">
        <v>497</v>
      </c>
      <c r="P55" s="1003"/>
      <c r="Q55" s="1002"/>
      <c r="S55" s="1025"/>
      <c r="T55" s="1026" t="s">
        <v>489</v>
      </c>
    </row>
    <row r="56" spans="2:46" ht="21" customHeight="1" x14ac:dyDescent="0.15">
      <c r="B56" s="1001"/>
      <c r="C56" s="1003"/>
      <c r="D56" s="1569"/>
      <c r="E56" s="1569"/>
      <c r="F56" s="1562"/>
      <c r="G56" s="1563"/>
      <c r="H56" s="1556"/>
      <c r="I56" s="1027" t="s">
        <v>210</v>
      </c>
      <c r="J56" s="1003"/>
      <c r="K56" s="80"/>
      <c r="L56" s="1003"/>
      <c r="M56" s="1003"/>
      <c r="N56" s="1003"/>
      <c r="O56" s="1019" t="s">
        <v>497</v>
      </c>
      <c r="P56" s="1003"/>
      <c r="Q56" s="1002"/>
      <c r="S56" s="1025"/>
      <c r="T56" s="1026" t="s">
        <v>486</v>
      </c>
    </row>
    <row r="57" spans="2:46" ht="21" customHeight="1" x14ac:dyDescent="0.15">
      <c r="B57" s="1001"/>
      <c r="C57" s="1003"/>
      <c r="D57" s="1569"/>
      <c r="E57" s="1569"/>
      <c r="F57" s="1562"/>
      <c r="G57" s="1563"/>
      <c r="H57" s="1555" t="s">
        <v>433</v>
      </c>
      <c r="I57" s="1027" t="s">
        <v>434</v>
      </c>
      <c r="J57" s="1003"/>
      <c r="K57" s="80"/>
      <c r="L57" s="1003"/>
      <c r="M57" s="1003"/>
      <c r="N57" s="1003"/>
      <c r="O57" s="1019" t="s">
        <v>439</v>
      </c>
      <c r="P57" s="1003"/>
      <c r="Q57" s="1002"/>
      <c r="T57" s="1026"/>
    </row>
    <row r="58" spans="2:46" ht="21" customHeight="1" x14ac:dyDescent="0.15">
      <c r="B58" s="1001"/>
      <c r="C58" s="1003"/>
      <c r="D58" s="1569"/>
      <c r="E58" s="1569"/>
      <c r="F58" s="1562"/>
      <c r="G58" s="1563"/>
      <c r="H58" s="1555"/>
      <c r="I58" s="1027" t="s">
        <v>435</v>
      </c>
      <c r="J58" s="1003"/>
      <c r="K58" s="79"/>
      <c r="L58" s="1003"/>
      <c r="M58" s="1003"/>
      <c r="N58" s="1003"/>
      <c r="O58" s="1019" t="s">
        <v>440</v>
      </c>
      <c r="P58" s="1003"/>
      <c r="Q58" s="1002"/>
      <c r="T58" s="1026"/>
    </row>
    <row r="59" spans="2:46" ht="21" customHeight="1" x14ac:dyDescent="0.15">
      <c r="B59" s="1001"/>
      <c r="C59" s="1003"/>
      <c r="D59" s="1569"/>
      <c r="E59" s="1569"/>
      <c r="F59" s="1562"/>
      <c r="G59" s="1563"/>
      <c r="H59" s="1555"/>
      <c r="I59" s="1027" t="s">
        <v>436</v>
      </c>
      <c r="J59" s="1003"/>
      <c r="K59" s="79"/>
      <c r="L59" s="1003"/>
      <c r="M59" s="1003"/>
      <c r="N59" s="1003"/>
      <c r="O59" s="1019" t="s">
        <v>1138</v>
      </c>
      <c r="P59" s="1003"/>
      <c r="Q59" s="1002"/>
      <c r="T59" s="1026" t="s">
        <v>486</v>
      </c>
    </row>
    <row r="60" spans="2:46" ht="21" customHeight="1" x14ac:dyDescent="0.15">
      <c r="B60" s="1001"/>
      <c r="C60" s="1003"/>
      <c r="D60" s="1569"/>
      <c r="E60" s="1569"/>
      <c r="F60" s="1562"/>
      <c r="G60" s="1563"/>
      <c r="H60" s="1555"/>
      <c r="I60" s="1027" t="s">
        <v>437</v>
      </c>
      <c r="J60" s="1003"/>
      <c r="K60" s="80"/>
      <c r="L60" s="1003"/>
      <c r="M60" s="1003"/>
      <c r="N60" s="1003"/>
      <c r="O60" s="1019" t="s">
        <v>1139</v>
      </c>
      <c r="P60" s="1003"/>
      <c r="Q60" s="1002"/>
      <c r="T60" s="1026" t="s">
        <v>486</v>
      </c>
    </row>
    <row r="61" spans="2:46" s="1031" customFormat="1" ht="21" customHeight="1" x14ac:dyDescent="0.15">
      <c r="B61" s="1028"/>
      <c r="C61" s="1029"/>
      <c r="D61" s="1569"/>
      <c r="E61" s="1569"/>
      <c r="F61" s="1562"/>
      <c r="G61" s="1563"/>
      <c r="H61" s="1555"/>
      <c r="I61" s="1027" t="s">
        <v>438</v>
      </c>
      <c r="J61" s="1029"/>
      <c r="K61" s="81"/>
      <c r="L61" s="1029"/>
      <c r="M61" s="1029"/>
      <c r="N61" s="1029"/>
      <c r="O61" s="1019" t="s">
        <v>465</v>
      </c>
      <c r="P61" s="1029"/>
      <c r="Q61" s="1030"/>
      <c r="S61" s="1032"/>
      <c r="T61" s="1026" t="s">
        <v>486</v>
      </c>
      <c r="U61" s="1032"/>
      <c r="V61" s="1032"/>
      <c r="W61" s="1032"/>
      <c r="X61" s="1032"/>
      <c r="Y61" s="1032"/>
      <c r="Z61" s="1032"/>
      <c r="AA61" s="1032"/>
      <c r="AB61" s="1032"/>
      <c r="AC61" s="1032"/>
      <c r="AD61" s="1032"/>
      <c r="AE61" s="1032"/>
      <c r="AF61" s="1032"/>
      <c r="AG61" s="1032"/>
      <c r="AH61" s="1032"/>
      <c r="AI61" s="1032"/>
      <c r="AJ61" s="1032"/>
      <c r="AK61" s="1032"/>
      <c r="AL61" s="1032"/>
      <c r="AM61" s="1032"/>
      <c r="AN61" s="1032"/>
      <c r="AO61" s="1032"/>
      <c r="AP61" s="1032"/>
      <c r="AQ61" s="1032"/>
      <c r="AR61" s="1032"/>
      <c r="AS61" s="1032"/>
      <c r="AT61" s="1032"/>
    </row>
    <row r="62" spans="2:46" s="1031" customFormat="1" ht="21" customHeight="1" x14ac:dyDescent="0.15">
      <c r="B62" s="1028"/>
      <c r="C62" s="1029"/>
      <c r="D62" s="1569"/>
      <c r="E62" s="1569"/>
      <c r="F62" s="1562"/>
      <c r="G62" s="1563"/>
      <c r="H62" s="1555" t="s">
        <v>445</v>
      </c>
      <c r="I62" s="1027" t="s">
        <v>443</v>
      </c>
      <c r="J62" s="1029"/>
      <c r="K62" s="70"/>
      <c r="L62" s="1029"/>
      <c r="M62" s="1029"/>
      <c r="N62" s="1029"/>
      <c r="O62" s="1019" t="s">
        <v>461</v>
      </c>
      <c r="P62" s="1029"/>
      <c r="Q62" s="1030"/>
      <c r="S62" s="1032"/>
      <c r="T62" s="1033" t="s">
        <v>1385</v>
      </c>
      <c r="U62" s="1032"/>
      <c r="V62" s="1032"/>
      <c r="W62" s="1032"/>
      <c r="X62" s="1032"/>
      <c r="Y62" s="1032"/>
      <c r="Z62" s="1032"/>
      <c r="AA62" s="1032"/>
      <c r="AB62" s="1032"/>
      <c r="AC62" s="1032"/>
      <c r="AD62" s="1032"/>
      <c r="AE62" s="1032"/>
      <c r="AF62" s="1032"/>
      <c r="AG62" s="1032"/>
      <c r="AH62" s="1032"/>
      <c r="AI62" s="1032"/>
      <c r="AJ62" s="1032"/>
      <c r="AK62" s="1032"/>
      <c r="AL62" s="1032"/>
      <c r="AM62" s="1032"/>
      <c r="AN62" s="1032"/>
      <c r="AO62" s="1032"/>
      <c r="AP62" s="1032"/>
      <c r="AQ62" s="1032"/>
      <c r="AR62" s="1032"/>
      <c r="AS62" s="1032"/>
      <c r="AT62" s="1032"/>
    </row>
    <row r="63" spans="2:46" s="1031" customFormat="1" ht="21" customHeight="1" x14ac:dyDescent="0.15">
      <c r="B63" s="1028"/>
      <c r="C63" s="1029"/>
      <c r="D63" s="1569"/>
      <c r="E63" s="1569"/>
      <c r="F63" s="1562"/>
      <c r="G63" s="1563"/>
      <c r="H63" s="1555"/>
      <c r="I63" s="1027" t="s">
        <v>444</v>
      </c>
      <c r="J63" s="1029"/>
      <c r="K63" s="81"/>
      <c r="L63" s="1029"/>
      <c r="M63" s="1029"/>
      <c r="N63" s="1029"/>
      <c r="O63" s="1019" t="s">
        <v>466</v>
      </c>
      <c r="P63" s="1029"/>
      <c r="Q63" s="1030"/>
      <c r="S63" s="1032"/>
      <c r="T63" s="1026"/>
      <c r="U63" s="1032"/>
      <c r="V63" s="1032"/>
      <c r="W63" s="1032"/>
      <c r="X63" s="1032"/>
      <c r="Y63" s="1032"/>
      <c r="Z63" s="1032"/>
      <c r="AA63" s="1032"/>
      <c r="AB63" s="1032"/>
      <c r="AC63" s="1032"/>
      <c r="AD63" s="1032"/>
      <c r="AE63" s="1032"/>
      <c r="AF63" s="1032"/>
      <c r="AG63" s="1032"/>
      <c r="AH63" s="1032"/>
      <c r="AI63" s="1032"/>
      <c r="AJ63" s="1032"/>
      <c r="AK63" s="1032"/>
      <c r="AL63" s="1032"/>
      <c r="AM63" s="1032"/>
      <c r="AN63" s="1032"/>
      <c r="AO63" s="1032"/>
      <c r="AP63" s="1032"/>
      <c r="AQ63" s="1032"/>
      <c r="AR63" s="1032"/>
      <c r="AS63" s="1032"/>
      <c r="AT63" s="1032"/>
    </row>
    <row r="64" spans="2:46" s="1031" customFormat="1" ht="21" customHeight="1" x14ac:dyDescent="0.15">
      <c r="B64" s="1028"/>
      <c r="C64" s="1029"/>
      <c r="D64" s="1569"/>
      <c r="E64" s="1569"/>
      <c r="F64" s="1562"/>
      <c r="G64" s="1563"/>
      <c r="H64" s="1555"/>
      <c r="I64" s="1027" t="s">
        <v>446</v>
      </c>
      <c r="J64" s="1029"/>
      <c r="K64" s="81"/>
      <c r="L64" s="1029"/>
      <c r="M64" s="1029"/>
      <c r="N64" s="1029"/>
      <c r="O64" s="1019" t="s">
        <v>1589</v>
      </c>
      <c r="P64" s="1029"/>
      <c r="Q64" s="1030"/>
      <c r="S64" s="1032"/>
      <c r="T64" s="1026"/>
      <c r="U64" s="1032"/>
      <c r="V64" s="1032"/>
      <c r="W64" s="1032"/>
      <c r="X64" s="1032"/>
      <c r="Y64" s="1032"/>
      <c r="Z64" s="1032"/>
      <c r="AA64" s="1032"/>
      <c r="AB64" s="1032"/>
      <c r="AC64" s="1032"/>
      <c r="AD64" s="1032"/>
      <c r="AE64" s="1032"/>
      <c r="AF64" s="1032"/>
      <c r="AG64" s="1032"/>
      <c r="AH64" s="1032"/>
      <c r="AI64" s="1032"/>
      <c r="AJ64" s="1032"/>
      <c r="AK64" s="1032"/>
      <c r="AL64" s="1032"/>
      <c r="AM64" s="1032"/>
      <c r="AN64" s="1032"/>
      <c r="AO64" s="1032"/>
      <c r="AP64" s="1032"/>
      <c r="AQ64" s="1032"/>
      <c r="AR64" s="1032"/>
      <c r="AS64" s="1032"/>
      <c r="AT64" s="1032"/>
    </row>
    <row r="65" spans="2:46" s="1031" customFormat="1" ht="21" customHeight="1" x14ac:dyDescent="0.15">
      <c r="B65" s="1028"/>
      <c r="C65" s="1029"/>
      <c r="D65" s="1569"/>
      <c r="E65" s="1569"/>
      <c r="F65" s="1562"/>
      <c r="G65" s="1563"/>
      <c r="H65" s="1555"/>
      <c r="I65" s="1027" t="s">
        <v>491</v>
      </c>
      <c r="J65" s="1029"/>
      <c r="K65" s="81"/>
      <c r="L65" s="1029"/>
      <c r="M65" s="1029"/>
      <c r="N65" s="1029"/>
      <c r="O65" s="1019" t="s">
        <v>441</v>
      </c>
      <c r="P65" s="1029"/>
      <c r="Q65" s="1030"/>
      <c r="S65" s="1032"/>
      <c r="T65" s="1026"/>
      <c r="U65" s="1032"/>
      <c r="V65" s="1032"/>
      <c r="W65" s="1032"/>
      <c r="X65" s="1032"/>
      <c r="Y65" s="1032"/>
      <c r="Z65" s="1032"/>
      <c r="AA65" s="1032"/>
      <c r="AB65" s="1032"/>
      <c r="AC65" s="1032"/>
      <c r="AD65" s="1032"/>
      <c r="AE65" s="1032"/>
      <c r="AF65" s="1032"/>
      <c r="AG65" s="1032"/>
      <c r="AH65" s="1032"/>
      <c r="AI65" s="1032"/>
      <c r="AJ65" s="1032"/>
      <c r="AK65" s="1032"/>
      <c r="AL65" s="1032"/>
      <c r="AM65" s="1032"/>
      <c r="AN65" s="1032"/>
      <c r="AO65" s="1032"/>
      <c r="AP65" s="1032"/>
      <c r="AQ65" s="1032"/>
      <c r="AR65" s="1032"/>
      <c r="AS65" s="1032"/>
      <c r="AT65" s="1032"/>
    </row>
    <row r="66" spans="2:46" s="1031" customFormat="1" ht="21" customHeight="1" x14ac:dyDescent="0.15">
      <c r="B66" s="1028"/>
      <c r="C66" s="1029"/>
      <c r="D66" s="1569"/>
      <c r="E66" s="1569"/>
      <c r="F66" s="1562"/>
      <c r="G66" s="1563"/>
      <c r="H66" s="1555"/>
      <c r="I66" s="1027" t="s">
        <v>492</v>
      </c>
      <c r="J66" s="1029"/>
      <c r="K66" s="81"/>
      <c r="L66" s="1029"/>
      <c r="M66" s="1029"/>
      <c r="N66" s="1029"/>
      <c r="O66" s="1019" t="s">
        <v>496</v>
      </c>
      <c r="P66" s="1029"/>
      <c r="Q66" s="1030"/>
      <c r="S66" s="1032"/>
      <c r="T66" s="1026"/>
      <c r="U66" s="1032"/>
      <c r="V66" s="1032"/>
      <c r="W66" s="1032"/>
      <c r="X66" s="1032"/>
      <c r="Y66" s="1032"/>
      <c r="Z66" s="1032"/>
      <c r="AA66" s="1032"/>
      <c r="AB66" s="1032"/>
      <c r="AC66" s="1032"/>
      <c r="AD66" s="1032"/>
      <c r="AE66" s="1032"/>
      <c r="AF66" s="1032"/>
      <c r="AG66" s="1032"/>
      <c r="AH66" s="1032"/>
      <c r="AI66" s="1032"/>
      <c r="AJ66" s="1032"/>
      <c r="AK66" s="1032"/>
      <c r="AL66" s="1032"/>
      <c r="AM66" s="1032"/>
      <c r="AN66" s="1032"/>
      <c r="AO66" s="1032"/>
      <c r="AP66" s="1032"/>
      <c r="AQ66" s="1032"/>
      <c r="AR66" s="1032"/>
      <c r="AS66" s="1032"/>
      <c r="AT66" s="1032"/>
    </row>
    <row r="67" spans="2:46" s="1031" customFormat="1" ht="21" customHeight="1" x14ac:dyDescent="0.15">
      <c r="B67" s="1028"/>
      <c r="C67" s="1029"/>
      <c r="D67" s="1569"/>
      <c r="E67" s="1569"/>
      <c r="F67" s="1562"/>
      <c r="G67" s="1563"/>
      <c r="H67" s="1555"/>
      <c r="I67" s="1027" t="s">
        <v>209</v>
      </c>
      <c r="J67" s="1029"/>
      <c r="K67" s="81"/>
      <c r="L67" s="1029"/>
      <c r="M67" s="1029"/>
      <c r="N67" s="1029"/>
      <c r="O67" s="1019" t="s">
        <v>497</v>
      </c>
      <c r="P67" s="1029"/>
      <c r="Q67" s="1030"/>
      <c r="S67" s="1032"/>
      <c r="T67" s="1026"/>
      <c r="U67" s="1032"/>
      <c r="V67" s="1032"/>
      <c r="W67" s="1032"/>
      <c r="X67" s="1032"/>
      <c r="Y67" s="1032"/>
      <c r="Z67" s="1032"/>
      <c r="AA67" s="1032"/>
      <c r="AB67" s="1032"/>
      <c r="AC67" s="1032"/>
      <c r="AD67" s="1032"/>
      <c r="AE67" s="1032"/>
      <c r="AF67" s="1032"/>
      <c r="AG67" s="1032"/>
      <c r="AH67" s="1032"/>
      <c r="AI67" s="1032"/>
      <c r="AJ67" s="1032"/>
      <c r="AK67" s="1032"/>
      <c r="AL67" s="1032"/>
      <c r="AM67" s="1032"/>
      <c r="AN67" s="1032"/>
      <c r="AO67" s="1032"/>
      <c r="AP67" s="1032"/>
      <c r="AQ67" s="1032"/>
      <c r="AR67" s="1032"/>
      <c r="AS67" s="1032"/>
      <c r="AT67" s="1032"/>
    </row>
    <row r="68" spans="2:46" s="1031" customFormat="1" ht="21" customHeight="1" x14ac:dyDescent="0.15">
      <c r="B68" s="1028"/>
      <c r="C68" s="1029"/>
      <c r="D68" s="1569"/>
      <c r="E68" s="1569"/>
      <c r="F68" s="1562"/>
      <c r="G68" s="1563"/>
      <c r="H68" s="1555"/>
      <c r="I68" s="1027" t="s">
        <v>210</v>
      </c>
      <c r="J68" s="1029"/>
      <c r="K68" s="81"/>
      <c r="L68" s="1029"/>
      <c r="M68" s="1029"/>
      <c r="N68" s="1029"/>
      <c r="O68" s="1019" t="s">
        <v>497</v>
      </c>
      <c r="P68" s="1029"/>
      <c r="Q68" s="1030"/>
      <c r="S68" s="1032"/>
      <c r="T68" s="1026"/>
      <c r="U68" s="1032"/>
      <c r="V68" s="1032"/>
      <c r="W68" s="1032"/>
      <c r="X68" s="1032"/>
      <c r="Y68" s="1032"/>
      <c r="Z68" s="1032"/>
      <c r="AA68" s="1032"/>
      <c r="AB68" s="1032"/>
      <c r="AC68" s="1032"/>
      <c r="AD68" s="1032"/>
      <c r="AE68" s="1032"/>
      <c r="AF68" s="1032"/>
      <c r="AG68" s="1032"/>
      <c r="AH68" s="1032"/>
      <c r="AI68" s="1032"/>
      <c r="AJ68" s="1032"/>
      <c r="AK68" s="1032"/>
      <c r="AL68" s="1032"/>
      <c r="AM68" s="1032"/>
      <c r="AN68" s="1032"/>
      <c r="AO68" s="1032"/>
      <c r="AP68" s="1032"/>
      <c r="AQ68" s="1032"/>
      <c r="AR68" s="1032"/>
      <c r="AS68" s="1032"/>
      <c r="AT68" s="1032"/>
    </row>
    <row r="69" spans="2:46" s="1031" customFormat="1" ht="21" customHeight="1" x14ac:dyDescent="0.15">
      <c r="B69" s="1028"/>
      <c r="C69" s="1029"/>
      <c r="D69" s="1569"/>
      <c r="E69" s="1569"/>
      <c r="F69" s="1562"/>
      <c r="G69" s="1563"/>
      <c r="H69" s="1559" t="s">
        <v>447</v>
      </c>
      <c r="I69" s="1027" t="s">
        <v>434</v>
      </c>
      <c r="J69" s="1029"/>
      <c r="K69" s="80"/>
      <c r="L69" s="1029"/>
      <c r="M69" s="1029"/>
      <c r="N69" s="1029"/>
      <c r="O69" s="1019" t="str">
        <f>O57</f>
        <v>7桁半角数字を「-（ハイフン）」なしで入力</v>
      </c>
      <c r="P69" s="1029"/>
      <c r="Q69" s="1030"/>
      <c r="S69" s="1032"/>
      <c r="T69" s="1026"/>
      <c r="U69" s="1032"/>
      <c r="V69" s="1032"/>
      <c r="W69" s="1032"/>
      <c r="X69" s="1032"/>
      <c r="Y69" s="1032"/>
      <c r="Z69" s="1032"/>
      <c r="AA69" s="1032"/>
      <c r="AB69" s="1032"/>
      <c r="AC69" s="1032"/>
      <c r="AD69" s="1032"/>
      <c r="AE69" s="1032"/>
      <c r="AF69" s="1032"/>
      <c r="AG69" s="1032"/>
      <c r="AH69" s="1032"/>
      <c r="AI69" s="1032"/>
      <c r="AJ69" s="1032"/>
      <c r="AK69" s="1032"/>
      <c r="AL69" s="1032"/>
      <c r="AM69" s="1032"/>
      <c r="AN69" s="1032"/>
      <c r="AO69" s="1032"/>
      <c r="AP69" s="1032"/>
      <c r="AQ69" s="1032"/>
      <c r="AR69" s="1032"/>
      <c r="AS69" s="1032"/>
      <c r="AT69" s="1032"/>
    </row>
    <row r="70" spans="2:46" s="1031" customFormat="1" ht="21" customHeight="1" x14ac:dyDescent="0.15">
      <c r="B70" s="1028"/>
      <c r="C70" s="1029"/>
      <c r="D70" s="1569"/>
      <c r="E70" s="1569"/>
      <c r="F70" s="1562"/>
      <c r="G70" s="1563"/>
      <c r="H70" s="1560"/>
      <c r="I70" s="1027" t="s">
        <v>435</v>
      </c>
      <c r="J70" s="1029"/>
      <c r="K70" s="79"/>
      <c r="L70" s="1029"/>
      <c r="M70" s="1029"/>
      <c r="N70" s="1029"/>
      <c r="O70" s="1019" t="s">
        <v>440</v>
      </c>
      <c r="P70" s="1029"/>
      <c r="Q70" s="1030"/>
      <c r="S70" s="1032"/>
      <c r="T70" s="1026"/>
      <c r="U70" s="1032"/>
      <c r="V70" s="1032"/>
      <c r="W70" s="1032"/>
      <c r="X70" s="1032"/>
      <c r="Y70" s="1032"/>
      <c r="Z70" s="1032"/>
      <c r="AA70" s="1032"/>
      <c r="AB70" s="1032"/>
      <c r="AC70" s="1032"/>
      <c r="AD70" s="1032"/>
      <c r="AE70" s="1032"/>
      <c r="AF70" s="1032"/>
      <c r="AG70" s="1032"/>
      <c r="AH70" s="1032"/>
      <c r="AI70" s="1032"/>
      <c r="AJ70" s="1032"/>
      <c r="AK70" s="1032"/>
      <c r="AL70" s="1032"/>
      <c r="AM70" s="1032"/>
      <c r="AN70" s="1032"/>
      <c r="AO70" s="1032"/>
      <c r="AP70" s="1032"/>
      <c r="AQ70" s="1032"/>
      <c r="AR70" s="1032"/>
      <c r="AS70" s="1032"/>
      <c r="AT70" s="1032"/>
    </row>
    <row r="71" spans="2:46" s="1031" customFormat="1" ht="21" customHeight="1" x14ac:dyDescent="0.15">
      <c r="B71" s="1028"/>
      <c r="C71" s="1029"/>
      <c r="D71" s="1569"/>
      <c r="E71" s="1569"/>
      <c r="F71" s="1562"/>
      <c r="G71" s="1563"/>
      <c r="H71" s="1560"/>
      <c r="I71" s="1027" t="s">
        <v>436</v>
      </c>
      <c r="J71" s="1029"/>
      <c r="K71" s="79"/>
      <c r="L71" s="1029"/>
      <c r="M71" s="1029"/>
      <c r="N71" s="1029"/>
      <c r="O71" s="1019" t="s">
        <v>1138</v>
      </c>
      <c r="P71" s="1029"/>
      <c r="Q71" s="1030"/>
      <c r="S71" s="1032"/>
      <c r="T71" s="1026"/>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row>
    <row r="72" spans="2:46" s="1031" customFormat="1" ht="21" customHeight="1" x14ac:dyDescent="0.15">
      <c r="B72" s="1028"/>
      <c r="C72" s="1029"/>
      <c r="D72" s="1569"/>
      <c r="E72" s="1569"/>
      <c r="F72" s="1562"/>
      <c r="G72" s="1563"/>
      <c r="H72" s="1560"/>
      <c r="I72" s="1027" t="s">
        <v>437</v>
      </c>
      <c r="J72" s="1029"/>
      <c r="K72" s="80"/>
      <c r="L72" s="1029"/>
      <c r="M72" s="1029"/>
      <c r="N72" s="1029"/>
      <c r="O72" s="1019" t="s">
        <v>1139</v>
      </c>
      <c r="P72" s="1029"/>
      <c r="Q72" s="1030"/>
      <c r="S72" s="1032"/>
      <c r="T72" s="1026"/>
      <c r="U72" s="1032"/>
      <c r="V72" s="1032"/>
      <c r="W72" s="1032"/>
      <c r="X72" s="1032"/>
      <c r="Y72" s="1032"/>
      <c r="Z72" s="1032"/>
      <c r="AA72" s="1032"/>
      <c r="AB72" s="1032"/>
      <c r="AC72" s="1032"/>
      <c r="AD72" s="1032"/>
      <c r="AE72" s="1032"/>
      <c r="AF72" s="1032"/>
      <c r="AG72" s="1032"/>
      <c r="AH72" s="1032"/>
      <c r="AI72" s="1032"/>
      <c r="AJ72" s="1032"/>
      <c r="AK72" s="1032"/>
      <c r="AL72" s="1032"/>
      <c r="AM72" s="1032"/>
      <c r="AN72" s="1032"/>
      <c r="AO72" s="1032"/>
      <c r="AP72" s="1032"/>
      <c r="AQ72" s="1032"/>
      <c r="AR72" s="1032"/>
      <c r="AS72" s="1032"/>
      <c r="AT72" s="1032"/>
    </row>
    <row r="73" spans="2:46" s="1031" customFormat="1" ht="21" customHeight="1" x14ac:dyDescent="0.15">
      <c r="B73" s="1028"/>
      <c r="C73" s="1029"/>
      <c r="D73" s="1569"/>
      <c r="E73" s="1569"/>
      <c r="F73" s="1562"/>
      <c r="G73" s="1563"/>
      <c r="H73" s="1556"/>
      <c r="I73" s="1027" t="s">
        <v>438</v>
      </c>
      <c r="J73" s="1029"/>
      <c r="K73" s="81"/>
      <c r="L73" s="1029"/>
      <c r="M73" s="1029"/>
      <c r="N73" s="1029"/>
      <c r="O73" s="1019" t="s">
        <v>465</v>
      </c>
      <c r="P73" s="1029"/>
      <c r="Q73" s="1030"/>
      <c r="S73" s="1032"/>
      <c r="T73" s="1026"/>
      <c r="U73" s="1032"/>
      <c r="V73" s="1032"/>
      <c r="W73" s="1032"/>
      <c r="X73" s="1032"/>
      <c r="Y73" s="1032"/>
      <c r="Z73" s="1032"/>
      <c r="AA73" s="1032"/>
      <c r="AB73" s="1032"/>
      <c r="AC73" s="1032"/>
      <c r="AD73" s="1032"/>
      <c r="AE73" s="1032"/>
      <c r="AF73" s="1032"/>
      <c r="AG73" s="1032"/>
      <c r="AH73" s="1032"/>
      <c r="AI73" s="1032"/>
      <c r="AJ73" s="1032"/>
      <c r="AK73" s="1032"/>
      <c r="AL73" s="1032"/>
      <c r="AM73" s="1032"/>
      <c r="AN73" s="1032"/>
      <c r="AO73" s="1032"/>
      <c r="AP73" s="1032"/>
      <c r="AQ73" s="1032"/>
      <c r="AR73" s="1032"/>
      <c r="AS73" s="1032"/>
      <c r="AT73" s="1032"/>
    </row>
    <row r="74" spans="2:46" s="1031" customFormat="1" ht="21" customHeight="1" x14ac:dyDescent="0.15">
      <c r="B74" s="1028"/>
      <c r="C74" s="1029"/>
      <c r="D74" s="1569"/>
      <c r="E74" s="1569"/>
      <c r="F74" s="1562"/>
      <c r="G74" s="1563"/>
      <c r="H74" s="1559" t="s">
        <v>451</v>
      </c>
      <c r="I74" s="1027" t="s">
        <v>448</v>
      </c>
      <c r="J74" s="1029"/>
      <c r="K74" s="126"/>
      <c r="L74" s="1029"/>
      <c r="M74" s="1029"/>
      <c r="N74" s="1029"/>
      <c r="O74" s="1019" t="s">
        <v>660</v>
      </c>
      <c r="P74" s="1029"/>
      <c r="Q74" s="1030"/>
      <c r="S74" s="1032"/>
      <c r="T74" s="1026"/>
      <c r="U74" s="1032"/>
      <c r="V74" s="1032"/>
      <c r="W74" s="1032"/>
      <c r="X74" s="1032"/>
      <c r="Y74" s="1032"/>
      <c r="Z74" s="1032"/>
      <c r="AA74" s="1032"/>
      <c r="AB74" s="1032"/>
      <c r="AC74" s="1032"/>
      <c r="AD74" s="1032"/>
      <c r="AE74" s="1032"/>
      <c r="AF74" s="1032"/>
      <c r="AG74" s="1032"/>
      <c r="AH74" s="1032"/>
      <c r="AI74" s="1032"/>
      <c r="AJ74" s="1032"/>
      <c r="AK74" s="1032"/>
      <c r="AL74" s="1032"/>
      <c r="AM74" s="1032"/>
      <c r="AN74" s="1032"/>
      <c r="AO74" s="1032"/>
      <c r="AP74" s="1032"/>
      <c r="AQ74" s="1032"/>
      <c r="AR74" s="1032"/>
      <c r="AS74" s="1032"/>
      <c r="AT74" s="1032"/>
    </row>
    <row r="75" spans="2:46" s="1031" customFormat="1" ht="21" customHeight="1" x14ac:dyDescent="0.15">
      <c r="B75" s="1028"/>
      <c r="C75" s="1029"/>
      <c r="D75" s="1569"/>
      <c r="E75" s="1569"/>
      <c r="F75" s="1562"/>
      <c r="G75" s="1563"/>
      <c r="H75" s="1560"/>
      <c r="I75" s="1027" t="s">
        <v>449</v>
      </c>
      <c r="J75" s="1029"/>
      <c r="K75" s="126"/>
      <c r="L75" s="1029"/>
      <c r="M75" s="1029"/>
      <c r="N75" s="1029"/>
      <c r="O75" s="1019" t="s">
        <v>661</v>
      </c>
      <c r="P75" s="1029"/>
      <c r="Q75" s="1030"/>
      <c r="S75" s="1032"/>
      <c r="T75" s="1026"/>
      <c r="U75" s="1032"/>
      <c r="V75" s="1032"/>
      <c r="W75" s="1032"/>
      <c r="X75" s="1032"/>
      <c r="Y75" s="1032"/>
      <c r="Z75" s="1032"/>
      <c r="AA75" s="1032"/>
      <c r="AB75" s="1032"/>
      <c r="AC75" s="1032"/>
      <c r="AD75" s="1032"/>
      <c r="AE75" s="1032"/>
      <c r="AF75" s="1032"/>
      <c r="AG75" s="1032"/>
      <c r="AH75" s="1032"/>
      <c r="AI75" s="1032"/>
      <c r="AJ75" s="1032"/>
      <c r="AK75" s="1032"/>
      <c r="AL75" s="1032"/>
      <c r="AM75" s="1032"/>
      <c r="AN75" s="1032"/>
      <c r="AO75" s="1032"/>
      <c r="AP75" s="1032"/>
      <c r="AQ75" s="1032"/>
      <c r="AR75" s="1032"/>
      <c r="AS75" s="1032"/>
      <c r="AT75" s="1032"/>
    </row>
    <row r="76" spans="2:46" s="1031" customFormat="1" ht="21" customHeight="1" x14ac:dyDescent="0.15">
      <c r="B76" s="1028"/>
      <c r="C76" s="1029"/>
      <c r="D76" s="1569"/>
      <c r="E76" s="1569"/>
      <c r="F76" s="1562"/>
      <c r="G76" s="1563"/>
      <c r="H76" s="1556"/>
      <c r="I76" s="1027" t="s">
        <v>450</v>
      </c>
      <c r="J76" s="1029"/>
      <c r="K76" s="81"/>
      <c r="L76" s="1029"/>
      <c r="M76" s="1029"/>
      <c r="N76" s="1029"/>
      <c r="O76" s="1035" t="s">
        <v>462</v>
      </c>
      <c r="P76" s="1029"/>
      <c r="Q76" s="1030"/>
      <c r="S76" s="1032"/>
      <c r="T76" s="1026"/>
      <c r="U76" s="1032"/>
      <c r="V76" s="1032"/>
      <c r="W76" s="1032"/>
      <c r="X76" s="1032"/>
      <c r="Y76" s="1032"/>
      <c r="Z76" s="1032"/>
      <c r="AA76" s="1032"/>
      <c r="AB76" s="1032"/>
      <c r="AC76" s="1032"/>
      <c r="AD76" s="1032"/>
      <c r="AE76" s="1032"/>
      <c r="AF76" s="1032"/>
      <c r="AG76" s="1032"/>
      <c r="AH76" s="1032"/>
      <c r="AI76" s="1032"/>
      <c r="AJ76" s="1032"/>
      <c r="AK76" s="1032"/>
      <c r="AL76" s="1032"/>
      <c r="AM76" s="1032"/>
      <c r="AN76" s="1032"/>
      <c r="AO76" s="1032"/>
      <c r="AP76" s="1032"/>
      <c r="AQ76" s="1032"/>
      <c r="AR76" s="1032"/>
      <c r="AS76" s="1032"/>
      <c r="AT76" s="1032"/>
    </row>
    <row r="77" spans="2:46" s="1031" customFormat="1" ht="21" customHeight="1" x14ac:dyDescent="0.15">
      <c r="B77" s="1028"/>
      <c r="C77" s="1029"/>
      <c r="D77" s="1512"/>
      <c r="E77" s="1512"/>
      <c r="F77" s="1510"/>
      <c r="G77" s="1511"/>
      <c r="H77" s="1549" t="s">
        <v>2003</v>
      </c>
      <c r="I77" s="1523" t="s">
        <v>2001</v>
      </c>
      <c r="J77" s="1509"/>
      <c r="K77" s="111"/>
      <c r="L77" s="1509"/>
      <c r="M77" s="1509"/>
      <c r="N77" s="1509"/>
      <c r="O77" s="1422" t="s">
        <v>440</v>
      </c>
      <c r="P77" s="1029"/>
      <c r="Q77" s="1030"/>
      <c r="S77" s="1032"/>
      <c r="T77" s="1026"/>
      <c r="U77" s="1032"/>
      <c r="V77" s="1032"/>
      <c r="W77" s="1032"/>
      <c r="X77" s="1032"/>
      <c r="Y77" s="1032"/>
      <c r="Z77" s="1032"/>
      <c r="AA77" s="1032"/>
      <c r="AB77" s="1032"/>
      <c r="AC77" s="1032"/>
      <c r="AD77" s="1032"/>
      <c r="AE77" s="1032"/>
      <c r="AF77" s="1032"/>
      <c r="AG77" s="1032"/>
      <c r="AH77" s="1032"/>
      <c r="AI77" s="1032"/>
      <c r="AJ77" s="1032"/>
      <c r="AK77" s="1032"/>
      <c r="AL77" s="1032"/>
      <c r="AM77" s="1032"/>
      <c r="AN77" s="1032"/>
      <c r="AO77" s="1032"/>
      <c r="AP77" s="1032"/>
      <c r="AQ77" s="1032"/>
      <c r="AR77" s="1032"/>
      <c r="AS77" s="1032"/>
      <c r="AT77" s="1032"/>
    </row>
    <row r="78" spans="2:46" s="1031" customFormat="1" ht="71.25" customHeight="1" thickBot="1" x14ac:dyDescent="0.2">
      <c r="B78" s="1028"/>
      <c r="C78" s="1029"/>
      <c r="D78" s="1512"/>
      <c r="E78" s="1512"/>
      <c r="F78" s="1510"/>
      <c r="G78" s="1511"/>
      <c r="H78" s="1550"/>
      <c r="I78" s="1524" t="s">
        <v>2002</v>
      </c>
      <c r="J78" s="1509"/>
      <c r="K78" s="1514"/>
      <c r="L78" s="1509"/>
      <c r="M78" s="1509"/>
      <c r="N78" s="1509"/>
      <c r="O78" s="1422" t="str">
        <f>IF(K77="なし","入力不要","賃上げの開始時期、賃上げ対象となる従業員の割合等を入力")</f>
        <v>賃上げの開始時期、賃上げ対象となる従業員の割合等を入力</v>
      </c>
      <c r="P78" s="1029"/>
      <c r="Q78" s="1030"/>
      <c r="S78" s="1032"/>
      <c r="T78" s="1026"/>
      <c r="U78" s="1032"/>
      <c r="V78" s="1032"/>
      <c r="W78" s="1032"/>
      <c r="X78" s="1032"/>
      <c r="Y78" s="1032"/>
      <c r="Z78" s="1032"/>
      <c r="AA78" s="1032"/>
      <c r="AB78" s="1032"/>
      <c r="AC78" s="1032"/>
      <c r="AD78" s="1032"/>
      <c r="AE78" s="1032"/>
      <c r="AF78" s="1032"/>
      <c r="AG78" s="1032"/>
      <c r="AH78" s="1032"/>
      <c r="AI78" s="1032"/>
      <c r="AJ78" s="1032"/>
      <c r="AK78" s="1032"/>
      <c r="AL78" s="1032"/>
      <c r="AM78" s="1032"/>
      <c r="AN78" s="1032"/>
      <c r="AO78" s="1032"/>
      <c r="AP78" s="1032"/>
      <c r="AQ78" s="1032"/>
      <c r="AR78" s="1032"/>
      <c r="AS78" s="1032"/>
      <c r="AT78" s="1032"/>
    </row>
    <row r="79" spans="2:46" s="1031" customFormat="1" ht="7.5" customHeight="1" thickTop="1" x14ac:dyDescent="0.15">
      <c r="B79" s="1028"/>
      <c r="C79" s="1564"/>
      <c r="D79" s="1564"/>
      <c r="E79" s="1564"/>
      <c r="F79" s="1564"/>
      <c r="G79" s="1564"/>
      <c r="H79" s="1564"/>
      <c r="I79" s="1564"/>
      <c r="J79" s="1564"/>
      <c r="K79" s="1564"/>
      <c r="L79" s="1564"/>
      <c r="M79" s="1564"/>
      <c r="N79" s="1564"/>
      <c r="O79" s="1564"/>
      <c r="P79" s="1564"/>
      <c r="Q79" s="1030"/>
      <c r="S79" s="1032"/>
      <c r="T79" s="1026"/>
      <c r="U79" s="1032"/>
      <c r="V79" s="1032"/>
      <c r="W79" s="1032"/>
      <c r="X79" s="1032"/>
      <c r="Y79" s="1032"/>
      <c r="Z79" s="1032"/>
      <c r="AA79" s="1032"/>
      <c r="AB79" s="1032"/>
      <c r="AC79" s="1032"/>
      <c r="AD79" s="1032"/>
      <c r="AE79" s="1032"/>
      <c r="AF79" s="1032"/>
      <c r="AG79" s="1032"/>
      <c r="AH79" s="1032"/>
      <c r="AI79" s="1032"/>
      <c r="AJ79" s="1032"/>
      <c r="AK79" s="1032"/>
      <c r="AL79" s="1032"/>
      <c r="AM79" s="1032"/>
      <c r="AN79" s="1032"/>
      <c r="AO79" s="1032"/>
      <c r="AP79" s="1032"/>
      <c r="AQ79" s="1032"/>
      <c r="AR79" s="1032"/>
      <c r="AS79" s="1032"/>
      <c r="AT79" s="1032"/>
    </row>
    <row r="80" spans="2:46" s="1031" customFormat="1" ht="7.5" customHeight="1" x14ac:dyDescent="0.15">
      <c r="B80" s="1028"/>
      <c r="C80" s="1029"/>
      <c r="D80" s="1029"/>
      <c r="E80" s="1037"/>
      <c r="F80" s="1037"/>
      <c r="G80" s="1037"/>
      <c r="H80" s="1038"/>
      <c r="I80" s="1039"/>
      <c r="J80" s="1029"/>
      <c r="K80" s="1040"/>
      <c r="L80" s="1029"/>
      <c r="M80" s="1029"/>
      <c r="N80" s="1029"/>
      <c r="O80" s="1007"/>
      <c r="P80" s="1029"/>
      <c r="Q80" s="1030"/>
      <c r="S80" s="1032"/>
      <c r="T80" s="1026"/>
      <c r="U80" s="1032"/>
      <c r="V80" s="1032"/>
      <c r="W80" s="1032"/>
      <c r="X80" s="1032"/>
      <c r="Y80" s="1032"/>
      <c r="Z80" s="1032"/>
      <c r="AA80" s="1032"/>
      <c r="AB80" s="1032"/>
      <c r="AC80" s="1032"/>
      <c r="AD80" s="1032"/>
      <c r="AE80" s="1032"/>
      <c r="AF80" s="1032"/>
      <c r="AG80" s="1032"/>
      <c r="AH80" s="1032"/>
      <c r="AI80" s="1032"/>
      <c r="AJ80" s="1032"/>
      <c r="AK80" s="1032"/>
      <c r="AL80" s="1032"/>
      <c r="AM80" s="1032"/>
      <c r="AN80" s="1032"/>
      <c r="AO80" s="1032"/>
      <c r="AP80" s="1032"/>
      <c r="AQ80" s="1032"/>
      <c r="AR80" s="1032"/>
      <c r="AS80" s="1032"/>
      <c r="AT80" s="1032"/>
    </row>
    <row r="81" spans="2:46" s="1031" customFormat="1" ht="22.5" customHeight="1" x14ac:dyDescent="0.15">
      <c r="B81" s="1028" t="b">
        <v>0</v>
      </c>
      <c r="C81" s="1029"/>
      <c r="D81" s="1561" t="s">
        <v>1064</v>
      </c>
      <c r="E81" s="1561"/>
      <c r="F81" s="1561"/>
      <c r="G81" s="1561"/>
      <c r="H81" s="1561"/>
      <c r="I81" s="1561"/>
      <c r="J81" s="1561"/>
      <c r="K81" s="1561"/>
      <c r="L81" s="1561"/>
      <c r="M81" s="1561"/>
      <c r="N81" s="1561"/>
      <c r="O81" s="1561"/>
      <c r="P81" s="1029"/>
      <c r="Q81" s="1030"/>
      <c r="S81" s="1032"/>
      <c r="T81" s="1026"/>
      <c r="U81" s="1032"/>
      <c r="V81" s="1032"/>
      <c r="W81" s="1032"/>
      <c r="X81" s="1032"/>
      <c r="Y81" s="1032"/>
      <c r="Z81" s="1032"/>
      <c r="AA81" s="1032"/>
      <c r="AB81" s="1032"/>
      <c r="AC81" s="1032"/>
      <c r="AD81" s="1032"/>
      <c r="AE81" s="1032"/>
      <c r="AF81" s="1032"/>
      <c r="AG81" s="1032"/>
      <c r="AH81" s="1032"/>
      <c r="AI81" s="1032"/>
      <c r="AJ81" s="1032"/>
      <c r="AK81" s="1032"/>
      <c r="AL81" s="1032"/>
      <c r="AM81" s="1032"/>
      <c r="AN81" s="1032"/>
      <c r="AO81" s="1032"/>
      <c r="AP81" s="1032"/>
      <c r="AQ81" s="1032"/>
      <c r="AR81" s="1032"/>
      <c r="AS81" s="1032"/>
      <c r="AT81" s="1032"/>
    </row>
    <row r="82" spans="2:46" ht="21" customHeight="1" x14ac:dyDescent="0.15">
      <c r="B82" s="1001"/>
      <c r="C82" s="1004"/>
      <c r="D82" s="1569" t="s">
        <v>505</v>
      </c>
      <c r="E82" s="1569"/>
      <c r="F82" s="1562"/>
      <c r="G82" s="1563"/>
      <c r="H82" s="1556" t="s">
        <v>488</v>
      </c>
      <c r="I82" s="1557"/>
      <c r="J82" s="1003"/>
      <c r="K82" s="79"/>
      <c r="L82" s="1003"/>
      <c r="M82" s="1003"/>
      <c r="N82" s="1003"/>
      <c r="O82" s="1017" t="s">
        <v>441</v>
      </c>
      <c r="P82" s="1003"/>
      <c r="Q82" s="1002"/>
      <c r="T82" s="1026"/>
    </row>
    <row r="83" spans="2:46" ht="21" customHeight="1" x14ac:dyDescent="0.15">
      <c r="B83" s="1001"/>
      <c r="C83" s="1004"/>
      <c r="D83" s="1569"/>
      <c r="E83" s="1569"/>
      <c r="F83" s="1562"/>
      <c r="G83" s="1563"/>
      <c r="H83" s="1554" t="s">
        <v>487</v>
      </c>
      <c r="I83" s="1555"/>
      <c r="J83" s="1003"/>
      <c r="K83" s="79"/>
      <c r="L83" s="1003"/>
      <c r="M83" s="1003"/>
      <c r="N83" s="1003"/>
      <c r="O83" s="1017"/>
      <c r="P83" s="1003"/>
      <c r="Q83" s="1002"/>
      <c r="T83" s="1026" t="s">
        <v>489</v>
      </c>
    </row>
    <row r="84" spans="2:46" ht="21" customHeight="1" x14ac:dyDescent="0.15">
      <c r="B84" s="1001"/>
      <c r="C84" s="1004"/>
      <c r="D84" s="1569"/>
      <c r="E84" s="1569"/>
      <c r="F84" s="1562"/>
      <c r="G84" s="1563"/>
      <c r="H84" s="1555" t="s">
        <v>431</v>
      </c>
      <c r="I84" s="1558"/>
      <c r="J84" s="1003"/>
      <c r="K84" s="80"/>
      <c r="L84" s="1003"/>
      <c r="M84" s="1003"/>
      <c r="N84" s="1003"/>
      <c r="O84" s="1019" t="s">
        <v>432</v>
      </c>
      <c r="P84" s="1003"/>
      <c r="Q84" s="1002"/>
      <c r="T84" s="1026"/>
    </row>
    <row r="85" spans="2:46" ht="21" customHeight="1" x14ac:dyDescent="0.15">
      <c r="B85" s="1001"/>
      <c r="C85" s="1004"/>
      <c r="D85" s="1569"/>
      <c r="E85" s="1569"/>
      <c r="F85" s="1562"/>
      <c r="G85" s="1563"/>
      <c r="H85" s="1571" t="s">
        <v>490</v>
      </c>
      <c r="I85" s="1027" t="s">
        <v>15</v>
      </c>
      <c r="J85" s="1003"/>
      <c r="K85" s="80"/>
      <c r="L85" s="1003"/>
      <c r="M85" s="1003"/>
      <c r="N85" s="1003"/>
      <c r="O85" s="1019" t="s">
        <v>1590</v>
      </c>
      <c r="P85" s="1003"/>
      <c r="Q85" s="1002"/>
      <c r="S85" s="1025"/>
      <c r="T85" s="1026" t="s">
        <v>489</v>
      </c>
    </row>
    <row r="86" spans="2:46" ht="21" customHeight="1" x14ac:dyDescent="0.15">
      <c r="B86" s="1001"/>
      <c r="C86" s="1003"/>
      <c r="D86" s="1569"/>
      <c r="E86" s="1569"/>
      <c r="F86" s="1562"/>
      <c r="G86" s="1563"/>
      <c r="H86" s="1560"/>
      <c r="I86" s="1027" t="s">
        <v>491</v>
      </c>
      <c r="J86" s="1003"/>
      <c r="K86" s="80"/>
      <c r="L86" s="1003"/>
      <c r="M86" s="1003"/>
      <c r="N86" s="1003"/>
      <c r="O86" s="1019" t="s">
        <v>441</v>
      </c>
      <c r="P86" s="1003"/>
      <c r="Q86" s="1002"/>
      <c r="S86" s="1025"/>
      <c r="T86" s="1026"/>
    </row>
    <row r="87" spans="2:46" ht="21" customHeight="1" x14ac:dyDescent="0.15">
      <c r="B87" s="1001"/>
      <c r="C87" s="1003"/>
      <c r="D87" s="1569"/>
      <c r="E87" s="1569"/>
      <c r="F87" s="1562"/>
      <c r="G87" s="1563"/>
      <c r="H87" s="1560"/>
      <c r="I87" s="1027" t="s">
        <v>492</v>
      </c>
      <c r="J87" s="1003"/>
      <c r="K87" s="80"/>
      <c r="L87" s="1003"/>
      <c r="M87" s="1003"/>
      <c r="N87" s="1003"/>
      <c r="O87" s="1019" t="s">
        <v>496</v>
      </c>
      <c r="P87" s="1003"/>
      <c r="Q87" s="1002"/>
      <c r="S87" s="1025"/>
      <c r="T87" s="1026"/>
    </row>
    <row r="88" spans="2:46" ht="21" customHeight="1" x14ac:dyDescent="0.15">
      <c r="B88" s="1001"/>
      <c r="C88" s="1003"/>
      <c r="D88" s="1569"/>
      <c r="E88" s="1569"/>
      <c r="F88" s="1562"/>
      <c r="G88" s="1563"/>
      <c r="H88" s="1560"/>
      <c r="I88" s="1027" t="s">
        <v>209</v>
      </c>
      <c r="J88" s="1003"/>
      <c r="K88" s="80"/>
      <c r="L88" s="1003"/>
      <c r="M88" s="1003"/>
      <c r="N88" s="1003"/>
      <c r="O88" s="1019" t="s">
        <v>497</v>
      </c>
      <c r="P88" s="1003"/>
      <c r="Q88" s="1002"/>
      <c r="S88" s="1025"/>
      <c r="T88" s="1026" t="s">
        <v>489</v>
      </c>
    </row>
    <row r="89" spans="2:46" ht="21" customHeight="1" x14ac:dyDescent="0.15">
      <c r="B89" s="1001"/>
      <c r="C89" s="1003"/>
      <c r="D89" s="1569"/>
      <c r="E89" s="1569"/>
      <c r="F89" s="1562"/>
      <c r="G89" s="1563"/>
      <c r="H89" s="1556"/>
      <c r="I89" s="1027" t="s">
        <v>210</v>
      </c>
      <c r="J89" s="1003"/>
      <c r="K89" s="80"/>
      <c r="L89" s="1003"/>
      <c r="M89" s="1003"/>
      <c r="N89" s="1003"/>
      <c r="O89" s="1019" t="s">
        <v>497</v>
      </c>
      <c r="P89" s="1003"/>
      <c r="Q89" s="1002"/>
      <c r="S89" s="1025"/>
      <c r="T89" s="1026" t="s">
        <v>486</v>
      </c>
    </row>
    <row r="90" spans="2:46" ht="21" customHeight="1" x14ac:dyDescent="0.15">
      <c r="B90" s="1001"/>
      <c r="C90" s="1003"/>
      <c r="D90" s="1569"/>
      <c r="E90" s="1569"/>
      <c r="F90" s="1562"/>
      <c r="G90" s="1563"/>
      <c r="H90" s="1555" t="s">
        <v>433</v>
      </c>
      <c r="I90" s="1027" t="s">
        <v>434</v>
      </c>
      <c r="J90" s="1003"/>
      <c r="K90" s="80"/>
      <c r="L90" s="1003"/>
      <c r="M90" s="1003"/>
      <c r="N90" s="1003"/>
      <c r="O90" s="1019" t="s">
        <v>439</v>
      </c>
      <c r="P90" s="1003"/>
      <c r="Q90" s="1002"/>
      <c r="T90" s="1026"/>
    </row>
    <row r="91" spans="2:46" ht="21" customHeight="1" x14ac:dyDescent="0.15">
      <c r="B91" s="1001"/>
      <c r="C91" s="1003"/>
      <c r="D91" s="1569"/>
      <c r="E91" s="1569"/>
      <c r="F91" s="1562"/>
      <c r="G91" s="1563"/>
      <c r="H91" s="1555"/>
      <c r="I91" s="1027" t="s">
        <v>435</v>
      </c>
      <c r="J91" s="1003"/>
      <c r="K91" s="79"/>
      <c r="L91" s="1003"/>
      <c r="M91" s="1003"/>
      <c r="N91" s="1003"/>
      <c r="O91" s="1019" t="s">
        <v>440</v>
      </c>
      <c r="P91" s="1003"/>
      <c r="Q91" s="1002"/>
      <c r="T91" s="1026"/>
    </row>
    <row r="92" spans="2:46" ht="21" customHeight="1" x14ac:dyDescent="0.15">
      <c r="B92" s="1001"/>
      <c r="C92" s="1003"/>
      <c r="D92" s="1569"/>
      <c r="E92" s="1569"/>
      <c r="F92" s="1562"/>
      <c r="G92" s="1563"/>
      <c r="H92" s="1555"/>
      <c r="I92" s="1027" t="s">
        <v>436</v>
      </c>
      <c r="J92" s="1003"/>
      <c r="K92" s="79"/>
      <c r="L92" s="1003"/>
      <c r="M92" s="1003"/>
      <c r="N92" s="1003"/>
      <c r="O92" s="1019" t="s">
        <v>1138</v>
      </c>
      <c r="P92" s="1003"/>
      <c r="Q92" s="1002"/>
      <c r="T92" s="1026" t="s">
        <v>486</v>
      </c>
    </row>
    <row r="93" spans="2:46" ht="21" customHeight="1" x14ac:dyDescent="0.15">
      <c r="B93" s="1001"/>
      <c r="C93" s="1003"/>
      <c r="D93" s="1569"/>
      <c r="E93" s="1569"/>
      <c r="F93" s="1562"/>
      <c r="G93" s="1563"/>
      <c r="H93" s="1555"/>
      <c r="I93" s="1027" t="s">
        <v>437</v>
      </c>
      <c r="J93" s="1003"/>
      <c r="K93" s="80"/>
      <c r="L93" s="1003"/>
      <c r="M93" s="1003"/>
      <c r="N93" s="1003"/>
      <c r="O93" s="1019" t="s">
        <v>1139</v>
      </c>
      <c r="P93" s="1003"/>
      <c r="Q93" s="1002"/>
      <c r="T93" s="1026" t="s">
        <v>486</v>
      </c>
    </row>
    <row r="94" spans="2:46" s="1031" customFormat="1" ht="21" customHeight="1" x14ac:dyDescent="0.15">
      <c r="B94" s="1028"/>
      <c r="C94" s="1029"/>
      <c r="D94" s="1569"/>
      <c r="E94" s="1569"/>
      <c r="F94" s="1562"/>
      <c r="G94" s="1563"/>
      <c r="H94" s="1555"/>
      <c r="I94" s="1027" t="s">
        <v>438</v>
      </c>
      <c r="J94" s="1029"/>
      <c r="K94" s="81"/>
      <c r="L94" s="1029"/>
      <c r="M94" s="1029"/>
      <c r="N94" s="1029"/>
      <c r="O94" s="1019" t="s">
        <v>465</v>
      </c>
      <c r="P94" s="1029"/>
      <c r="Q94" s="1030"/>
      <c r="S94" s="1032"/>
      <c r="T94" s="1026" t="s">
        <v>486</v>
      </c>
      <c r="U94" s="1032"/>
      <c r="V94" s="1032"/>
      <c r="W94" s="1032"/>
      <c r="X94" s="1032"/>
      <c r="Y94" s="1032"/>
      <c r="Z94" s="1032"/>
      <c r="AA94" s="1032"/>
      <c r="AB94" s="1032"/>
      <c r="AC94" s="1032"/>
      <c r="AD94" s="1032"/>
      <c r="AE94" s="1032"/>
      <c r="AF94" s="1032"/>
      <c r="AG94" s="1032"/>
      <c r="AH94" s="1032"/>
      <c r="AI94" s="1032"/>
      <c r="AJ94" s="1032"/>
      <c r="AK94" s="1032"/>
      <c r="AL94" s="1032"/>
      <c r="AM94" s="1032"/>
      <c r="AN94" s="1032"/>
      <c r="AO94" s="1032"/>
      <c r="AP94" s="1032"/>
      <c r="AQ94" s="1032"/>
      <c r="AR94" s="1032"/>
      <c r="AS94" s="1032"/>
      <c r="AT94" s="1032"/>
    </row>
    <row r="95" spans="2:46" s="1031" customFormat="1" ht="21" customHeight="1" x14ac:dyDescent="0.15">
      <c r="B95" s="1028"/>
      <c r="C95" s="1029"/>
      <c r="D95" s="1569"/>
      <c r="E95" s="1569"/>
      <c r="F95" s="1562"/>
      <c r="G95" s="1563"/>
      <c r="H95" s="1555" t="s">
        <v>445</v>
      </c>
      <c r="I95" s="1027" t="s">
        <v>443</v>
      </c>
      <c r="J95" s="1029"/>
      <c r="K95" s="70"/>
      <c r="L95" s="1029"/>
      <c r="M95" s="1029"/>
      <c r="N95" s="1029"/>
      <c r="O95" s="1019" t="s">
        <v>461</v>
      </c>
      <c r="P95" s="1029"/>
      <c r="Q95" s="1030"/>
      <c r="S95" s="1032"/>
      <c r="T95" s="1033" t="s">
        <v>1385</v>
      </c>
      <c r="U95" s="1032"/>
      <c r="V95" s="1032"/>
      <c r="W95" s="1032"/>
      <c r="X95" s="1032"/>
      <c r="Y95" s="1032"/>
      <c r="Z95" s="1032"/>
      <c r="AA95" s="1032"/>
      <c r="AB95" s="1032"/>
      <c r="AC95" s="1032"/>
      <c r="AD95" s="1032"/>
      <c r="AE95" s="1032"/>
      <c r="AF95" s="1032"/>
      <c r="AG95" s="1032"/>
      <c r="AH95" s="1032"/>
      <c r="AI95" s="1032"/>
      <c r="AJ95" s="1032"/>
      <c r="AK95" s="1032"/>
      <c r="AL95" s="1032"/>
      <c r="AM95" s="1032"/>
      <c r="AN95" s="1032"/>
      <c r="AO95" s="1032"/>
      <c r="AP95" s="1032"/>
      <c r="AQ95" s="1032"/>
      <c r="AR95" s="1032"/>
      <c r="AS95" s="1032"/>
      <c r="AT95" s="1032"/>
    </row>
    <row r="96" spans="2:46" s="1031" customFormat="1" ht="21" customHeight="1" x14ac:dyDescent="0.15">
      <c r="B96" s="1028"/>
      <c r="C96" s="1029"/>
      <c r="D96" s="1569"/>
      <c r="E96" s="1569"/>
      <c r="F96" s="1562"/>
      <c r="G96" s="1563"/>
      <c r="H96" s="1555"/>
      <c r="I96" s="1027" t="s">
        <v>444</v>
      </c>
      <c r="J96" s="1029"/>
      <c r="K96" s="81"/>
      <c r="L96" s="1029"/>
      <c r="M96" s="1029"/>
      <c r="N96" s="1029"/>
      <c r="O96" s="1019" t="s">
        <v>466</v>
      </c>
      <c r="P96" s="1029"/>
      <c r="Q96" s="1030"/>
      <c r="S96" s="1032"/>
      <c r="T96" s="1026"/>
      <c r="U96" s="1032"/>
      <c r="V96" s="1032"/>
      <c r="W96" s="1032"/>
      <c r="X96" s="1032"/>
      <c r="Y96" s="1032"/>
      <c r="Z96" s="1032"/>
      <c r="AA96" s="1032"/>
      <c r="AB96" s="1032"/>
      <c r="AC96" s="1032"/>
      <c r="AD96" s="1032"/>
      <c r="AE96" s="1032"/>
      <c r="AF96" s="1032"/>
      <c r="AG96" s="1032"/>
      <c r="AH96" s="1032"/>
      <c r="AI96" s="1032"/>
      <c r="AJ96" s="1032"/>
      <c r="AK96" s="1032"/>
      <c r="AL96" s="1032"/>
      <c r="AM96" s="1032"/>
      <c r="AN96" s="1032"/>
      <c r="AO96" s="1032"/>
      <c r="AP96" s="1032"/>
      <c r="AQ96" s="1032"/>
      <c r="AR96" s="1032"/>
      <c r="AS96" s="1032"/>
      <c r="AT96" s="1032"/>
    </row>
    <row r="97" spans="2:46" s="1031" customFormat="1" ht="21" customHeight="1" x14ac:dyDescent="0.15">
      <c r="B97" s="1028"/>
      <c r="C97" s="1029"/>
      <c r="D97" s="1569"/>
      <c r="E97" s="1569"/>
      <c r="F97" s="1562"/>
      <c r="G97" s="1563"/>
      <c r="H97" s="1555"/>
      <c r="I97" s="1027" t="s">
        <v>446</v>
      </c>
      <c r="J97" s="1029"/>
      <c r="K97" s="81"/>
      <c r="L97" s="1029"/>
      <c r="M97" s="1029"/>
      <c r="N97" s="1029"/>
      <c r="O97" s="1019" t="s">
        <v>1589</v>
      </c>
      <c r="P97" s="1029"/>
      <c r="Q97" s="1030"/>
      <c r="S97" s="1032"/>
      <c r="T97" s="1026"/>
      <c r="U97" s="1032"/>
      <c r="V97" s="1032"/>
      <c r="W97" s="1032"/>
      <c r="X97" s="1032"/>
      <c r="Y97" s="1032"/>
      <c r="Z97" s="1032"/>
      <c r="AA97" s="1032"/>
      <c r="AB97" s="1032"/>
      <c r="AC97" s="1032"/>
      <c r="AD97" s="1032"/>
      <c r="AE97" s="1032"/>
      <c r="AF97" s="1032"/>
      <c r="AG97" s="1032"/>
      <c r="AH97" s="1032"/>
      <c r="AI97" s="1032"/>
      <c r="AJ97" s="1032"/>
      <c r="AK97" s="1032"/>
      <c r="AL97" s="1032"/>
      <c r="AM97" s="1032"/>
      <c r="AN97" s="1032"/>
      <c r="AO97" s="1032"/>
      <c r="AP97" s="1032"/>
      <c r="AQ97" s="1032"/>
      <c r="AR97" s="1032"/>
      <c r="AS97" s="1032"/>
      <c r="AT97" s="1032"/>
    </row>
    <row r="98" spans="2:46" s="1031" customFormat="1" ht="21" customHeight="1" x14ac:dyDescent="0.15">
      <c r="B98" s="1028"/>
      <c r="C98" s="1029"/>
      <c r="D98" s="1569"/>
      <c r="E98" s="1569"/>
      <c r="F98" s="1562"/>
      <c r="G98" s="1563"/>
      <c r="H98" s="1555"/>
      <c r="I98" s="1027" t="s">
        <v>491</v>
      </c>
      <c r="J98" s="1029"/>
      <c r="K98" s="81"/>
      <c r="L98" s="1029"/>
      <c r="M98" s="1029"/>
      <c r="N98" s="1029"/>
      <c r="O98" s="1019" t="s">
        <v>441</v>
      </c>
      <c r="P98" s="1029"/>
      <c r="Q98" s="1030"/>
      <c r="S98" s="1032"/>
      <c r="T98" s="1026"/>
      <c r="U98" s="1032"/>
      <c r="V98" s="1032"/>
      <c r="W98" s="1032"/>
      <c r="X98" s="1032"/>
      <c r="Y98" s="1032"/>
      <c r="Z98" s="1032"/>
      <c r="AA98" s="1032"/>
      <c r="AB98" s="1032"/>
      <c r="AC98" s="1032"/>
      <c r="AD98" s="1032"/>
      <c r="AE98" s="1032"/>
      <c r="AF98" s="1032"/>
      <c r="AG98" s="1032"/>
      <c r="AH98" s="1032"/>
      <c r="AI98" s="1032"/>
      <c r="AJ98" s="1032"/>
      <c r="AK98" s="1032"/>
      <c r="AL98" s="1032"/>
      <c r="AM98" s="1032"/>
      <c r="AN98" s="1032"/>
      <c r="AO98" s="1032"/>
      <c r="AP98" s="1032"/>
      <c r="AQ98" s="1032"/>
      <c r="AR98" s="1032"/>
      <c r="AS98" s="1032"/>
      <c r="AT98" s="1032"/>
    </row>
    <row r="99" spans="2:46" s="1031" customFormat="1" ht="21" customHeight="1" x14ac:dyDescent="0.15">
      <c r="B99" s="1028"/>
      <c r="C99" s="1029"/>
      <c r="D99" s="1569"/>
      <c r="E99" s="1569"/>
      <c r="F99" s="1562"/>
      <c r="G99" s="1563"/>
      <c r="H99" s="1555"/>
      <c r="I99" s="1027" t="s">
        <v>492</v>
      </c>
      <c r="J99" s="1029"/>
      <c r="K99" s="81"/>
      <c r="L99" s="1029"/>
      <c r="M99" s="1029"/>
      <c r="N99" s="1029"/>
      <c r="O99" s="1019" t="s">
        <v>496</v>
      </c>
      <c r="P99" s="1029"/>
      <c r="Q99" s="1030"/>
      <c r="S99" s="1032"/>
      <c r="T99" s="1026"/>
      <c r="U99" s="1032"/>
      <c r="V99" s="1032"/>
      <c r="W99" s="1032"/>
      <c r="X99" s="1032"/>
      <c r="Y99" s="1032"/>
      <c r="Z99" s="1032"/>
      <c r="AA99" s="1032"/>
      <c r="AB99" s="1032"/>
      <c r="AC99" s="1032"/>
      <c r="AD99" s="1032"/>
      <c r="AE99" s="1032"/>
      <c r="AF99" s="1032"/>
      <c r="AG99" s="1032"/>
      <c r="AH99" s="1032"/>
      <c r="AI99" s="1032"/>
      <c r="AJ99" s="1032"/>
      <c r="AK99" s="1032"/>
      <c r="AL99" s="1032"/>
      <c r="AM99" s="1032"/>
      <c r="AN99" s="1032"/>
      <c r="AO99" s="1032"/>
      <c r="AP99" s="1032"/>
      <c r="AQ99" s="1032"/>
      <c r="AR99" s="1032"/>
      <c r="AS99" s="1032"/>
      <c r="AT99" s="1032"/>
    </row>
    <row r="100" spans="2:46" s="1031" customFormat="1" ht="21" customHeight="1" x14ac:dyDescent="0.15">
      <c r="B100" s="1028"/>
      <c r="C100" s="1029"/>
      <c r="D100" s="1569"/>
      <c r="E100" s="1569"/>
      <c r="F100" s="1562"/>
      <c r="G100" s="1563"/>
      <c r="H100" s="1555"/>
      <c r="I100" s="1027" t="s">
        <v>209</v>
      </c>
      <c r="J100" s="1029"/>
      <c r="K100" s="81"/>
      <c r="L100" s="1029"/>
      <c r="M100" s="1029"/>
      <c r="N100" s="1029"/>
      <c r="O100" s="1019" t="s">
        <v>497</v>
      </c>
      <c r="P100" s="1029"/>
      <c r="Q100" s="1030"/>
      <c r="S100" s="1032"/>
      <c r="T100" s="1026"/>
      <c r="U100" s="1032"/>
      <c r="V100" s="1032"/>
      <c r="W100" s="1032"/>
      <c r="X100" s="1032"/>
      <c r="Y100" s="1032"/>
      <c r="Z100" s="1032"/>
      <c r="AA100" s="1032"/>
      <c r="AB100" s="1032"/>
      <c r="AC100" s="1032"/>
      <c r="AD100" s="1032"/>
      <c r="AE100" s="1032"/>
      <c r="AF100" s="1032"/>
      <c r="AG100" s="1032"/>
      <c r="AH100" s="1032"/>
      <c r="AI100" s="1032"/>
      <c r="AJ100" s="1032"/>
      <c r="AK100" s="1032"/>
      <c r="AL100" s="1032"/>
      <c r="AM100" s="1032"/>
      <c r="AN100" s="1032"/>
      <c r="AO100" s="1032"/>
      <c r="AP100" s="1032"/>
      <c r="AQ100" s="1032"/>
      <c r="AR100" s="1032"/>
      <c r="AS100" s="1032"/>
      <c r="AT100" s="1032"/>
    </row>
    <row r="101" spans="2:46" s="1031" customFormat="1" ht="21" customHeight="1" x14ac:dyDescent="0.15">
      <c r="B101" s="1028"/>
      <c r="C101" s="1029"/>
      <c r="D101" s="1569"/>
      <c r="E101" s="1569"/>
      <c r="F101" s="1562"/>
      <c r="G101" s="1563"/>
      <c r="H101" s="1555"/>
      <c r="I101" s="1027" t="s">
        <v>210</v>
      </c>
      <c r="J101" s="1029"/>
      <c r="K101" s="81"/>
      <c r="L101" s="1029"/>
      <c r="M101" s="1029"/>
      <c r="N101" s="1029"/>
      <c r="O101" s="1019" t="s">
        <v>497</v>
      </c>
      <c r="P101" s="1029"/>
      <c r="Q101" s="1030"/>
      <c r="S101" s="1032"/>
      <c r="T101" s="1026"/>
      <c r="U101" s="1032"/>
      <c r="V101" s="1032"/>
      <c r="W101" s="1032"/>
      <c r="X101" s="1032"/>
      <c r="Y101" s="1032"/>
      <c r="Z101" s="1032"/>
      <c r="AA101" s="1032"/>
      <c r="AB101" s="1032"/>
      <c r="AC101" s="1032"/>
      <c r="AD101" s="1032"/>
      <c r="AE101" s="1032"/>
      <c r="AF101" s="1032"/>
      <c r="AG101" s="1032"/>
      <c r="AH101" s="1032"/>
      <c r="AI101" s="1032"/>
      <c r="AJ101" s="1032"/>
      <c r="AK101" s="1032"/>
      <c r="AL101" s="1032"/>
      <c r="AM101" s="1032"/>
      <c r="AN101" s="1032"/>
      <c r="AO101" s="1032"/>
      <c r="AP101" s="1032"/>
      <c r="AQ101" s="1032"/>
      <c r="AR101" s="1032"/>
      <c r="AS101" s="1032"/>
      <c r="AT101" s="1032"/>
    </row>
    <row r="102" spans="2:46" s="1031" customFormat="1" ht="21" customHeight="1" x14ac:dyDescent="0.15">
      <c r="B102" s="1028"/>
      <c r="C102" s="1029"/>
      <c r="D102" s="1569"/>
      <c r="E102" s="1569"/>
      <c r="F102" s="1562"/>
      <c r="G102" s="1563"/>
      <c r="H102" s="1559" t="s">
        <v>447</v>
      </c>
      <c r="I102" s="1027" t="s">
        <v>434</v>
      </c>
      <c r="J102" s="1029"/>
      <c r="K102" s="80"/>
      <c r="L102" s="1029"/>
      <c r="M102" s="1029"/>
      <c r="N102" s="1029"/>
      <c r="O102" s="1019" t="str">
        <f>O90</f>
        <v>7桁半角数字を「-（ハイフン）」なしで入力</v>
      </c>
      <c r="P102" s="1029"/>
      <c r="Q102" s="1030"/>
      <c r="S102" s="1032"/>
      <c r="T102" s="1026"/>
      <c r="U102" s="1032"/>
      <c r="V102" s="1032"/>
      <c r="W102" s="1032"/>
      <c r="X102" s="1032"/>
      <c r="Y102" s="1032"/>
      <c r="Z102" s="1032"/>
      <c r="AA102" s="1032"/>
      <c r="AB102" s="1032"/>
      <c r="AC102" s="1032"/>
      <c r="AD102" s="1032"/>
      <c r="AE102" s="1032"/>
      <c r="AF102" s="1032"/>
      <c r="AG102" s="1032"/>
      <c r="AH102" s="1032"/>
      <c r="AI102" s="1032"/>
      <c r="AJ102" s="1032"/>
      <c r="AK102" s="1032"/>
      <c r="AL102" s="1032"/>
      <c r="AM102" s="1032"/>
      <c r="AN102" s="1032"/>
      <c r="AO102" s="1032"/>
      <c r="AP102" s="1032"/>
      <c r="AQ102" s="1032"/>
      <c r="AR102" s="1032"/>
      <c r="AS102" s="1032"/>
      <c r="AT102" s="1032"/>
    </row>
    <row r="103" spans="2:46" s="1031" customFormat="1" ht="21" customHeight="1" x14ac:dyDescent="0.15">
      <c r="B103" s="1028"/>
      <c r="C103" s="1029"/>
      <c r="D103" s="1569"/>
      <c r="E103" s="1569"/>
      <c r="F103" s="1562"/>
      <c r="G103" s="1563"/>
      <c r="H103" s="1560"/>
      <c r="I103" s="1027" t="s">
        <v>435</v>
      </c>
      <c r="J103" s="1029"/>
      <c r="K103" s="79"/>
      <c r="L103" s="1029"/>
      <c r="M103" s="1029"/>
      <c r="N103" s="1029"/>
      <c r="O103" s="1019" t="s">
        <v>440</v>
      </c>
      <c r="P103" s="1029"/>
      <c r="Q103" s="1030"/>
      <c r="S103" s="1032"/>
      <c r="T103" s="1026"/>
      <c r="U103" s="1032"/>
      <c r="V103" s="1032"/>
      <c r="W103" s="1032"/>
      <c r="X103" s="1032"/>
      <c r="Y103" s="1032"/>
      <c r="Z103" s="1032"/>
      <c r="AA103" s="1032"/>
      <c r="AB103" s="1032"/>
      <c r="AC103" s="1032"/>
      <c r="AD103" s="1032"/>
      <c r="AE103" s="1032"/>
      <c r="AF103" s="1032"/>
      <c r="AG103" s="1032"/>
      <c r="AH103" s="1032"/>
      <c r="AI103" s="1032"/>
      <c r="AJ103" s="1032"/>
      <c r="AK103" s="1032"/>
      <c r="AL103" s="1032"/>
      <c r="AM103" s="1032"/>
      <c r="AN103" s="1032"/>
      <c r="AO103" s="1032"/>
      <c r="AP103" s="1032"/>
      <c r="AQ103" s="1032"/>
      <c r="AR103" s="1032"/>
      <c r="AS103" s="1032"/>
      <c r="AT103" s="1032"/>
    </row>
    <row r="104" spans="2:46" s="1031" customFormat="1" ht="21" customHeight="1" x14ac:dyDescent="0.15">
      <c r="B104" s="1028"/>
      <c r="C104" s="1029"/>
      <c r="D104" s="1569"/>
      <c r="E104" s="1569"/>
      <c r="F104" s="1562"/>
      <c r="G104" s="1563"/>
      <c r="H104" s="1560"/>
      <c r="I104" s="1027" t="s">
        <v>436</v>
      </c>
      <c r="J104" s="1029"/>
      <c r="K104" s="79"/>
      <c r="L104" s="1029"/>
      <c r="M104" s="1029"/>
      <c r="N104" s="1029"/>
      <c r="O104" s="1019" t="s">
        <v>1138</v>
      </c>
      <c r="P104" s="1029"/>
      <c r="Q104" s="1030"/>
      <c r="S104" s="1032"/>
      <c r="T104" s="1026"/>
      <c r="U104" s="1032"/>
      <c r="V104" s="1032"/>
      <c r="W104" s="1032"/>
      <c r="X104" s="1032"/>
      <c r="Y104" s="1032"/>
      <c r="Z104" s="1032"/>
      <c r="AA104" s="1032"/>
      <c r="AB104" s="1032"/>
      <c r="AC104" s="1032"/>
      <c r="AD104" s="1032"/>
      <c r="AE104" s="1032"/>
      <c r="AF104" s="1032"/>
      <c r="AG104" s="1032"/>
      <c r="AH104" s="1032"/>
      <c r="AI104" s="1032"/>
      <c r="AJ104" s="1032"/>
      <c r="AK104" s="1032"/>
      <c r="AL104" s="1032"/>
      <c r="AM104" s="1032"/>
      <c r="AN104" s="1032"/>
      <c r="AO104" s="1032"/>
      <c r="AP104" s="1032"/>
      <c r="AQ104" s="1032"/>
      <c r="AR104" s="1032"/>
      <c r="AS104" s="1032"/>
      <c r="AT104" s="1032"/>
    </row>
    <row r="105" spans="2:46" s="1031" customFormat="1" ht="21" customHeight="1" x14ac:dyDescent="0.15">
      <c r="B105" s="1028"/>
      <c r="C105" s="1029"/>
      <c r="D105" s="1569"/>
      <c r="E105" s="1569"/>
      <c r="F105" s="1562"/>
      <c r="G105" s="1563"/>
      <c r="H105" s="1560"/>
      <c r="I105" s="1027" t="s">
        <v>437</v>
      </c>
      <c r="J105" s="1029"/>
      <c r="K105" s="80"/>
      <c r="L105" s="1029"/>
      <c r="M105" s="1029"/>
      <c r="N105" s="1029"/>
      <c r="O105" s="1019" t="s">
        <v>1139</v>
      </c>
      <c r="P105" s="1029"/>
      <c r="Q105" s="1030"/>
      <c r="S105" s="1032"/>
      <c r="T105" s="1026"/>
      <c r="U105" s="1032"/>
      <c r="V105" s="1032"/>
      <c r="W105" s="1032"/>
      <c r="X105" s="1032"/>
      <c r="Y105" s="1032"/>
      <c r="Z105" s="1032"/>
      <c r="AA105" s="1032"/>
      <c r="AB105" s="1032"/>
      <c r="AC105" s="1032"/>
      <c r="AD105" s="1032"/>
      <c r="AE105" s="1032"/>
      <c r="AF105" s="1032"/>
      <c r="AG105" s="1032"/>
      <c r="AH105" s="1032"/>
      <c r="AI105" s="1032"/>
      <c r="AJ105" s="1032"/>
      <c r="AK105" s="1032"/>
      <c r="AL105" s="1032"/>
      <c r="AM105" s="1032"/>
      <c r="AN105" s="1032"/>
      <c r="AO105" s="1032"/>
      <c r="AP105" s="1032"/>
      <c r="AQ105" s="1032"/>
      <c r="AR105" s="1032"/>
      <c r="AS105" s="1032"/>
      <c r="AT105" s="1032"/>
    </row>
    <row r="106" spans="2:46" s="1031" customFormat="1" ht="21" customHeight="1" x14ac:dyDescent="0.15">
      <c r="B106" s="1028"/>
      <c r="C106" s="1029"/>
      <c r="D106" s="1569"/>
      <c r="E106" s="1569"/>
      <c r="F106" s="1562"/>
      <c r="G106" s="1563"/>
      <c r="H106" s="1556"/>
      <c r="I106" s="1027" t="s">
        <v>438</v>
      </c>
      <c r="J106" s="1029"/>
      <c r="K106" s="81"/>
      <c r="L106" s="1029"/>
      <c r="M106" s="1029"/>
      <c r="N106" s="1029"/>
      <c r="O106" s="1019" t="s">
        <v>465</v>
      </c>
      <c r="P106" s="1029"/>
      <c r="Q106" s="1030"/>
      <c r="S106" s="1032"/>
      <c r="T106" s="1026"/>
      <c r="U106" s="1032"/>
      <c r="V106" s="1032"/>
      <c r="W106" s="1032"/>
      <c r="X106" s="1032"/>
      <c r="Y106" s="1032"/>
      <c r="Z106" s="1032"/>
      <c r="AA106" s="1032"/>
      <c r="AB106" s="1032"/>
      <c r="AC106" s="1032"/>
      <c r="AD106" s="1032"/>
      <c r="AE106" s="1032"/>
      <c r="AF106" s="1032"/>
      <c r="AG106" s="1032"/>
      <c r="AH106" s="1032"/>
      <c r="AI106" s="1032"/>
      <c r="AJ106" s="1032"/>
      <c r="AK106" s="1032"/>
      <c r="AL106" s="1032"/>
      <c r="AM106" s="1032"/>
      <c r="AN106" s="1032"/>
      <c r="AO106" s="1032"/>
      <c r="AP106" s="1032"/>
      <c r="AQ106" s="1032"/>
      <c r="AR106" s="1032"/>
      <c r="AS106" s="1032"/>
      <c r="AT106" s="1032"/>
    </row>
    <row r="107" spans="2:46" s="1031" customFormat="1" ht="21" customHeight="1" x14ac:dyDescent="0.15">
      <c r="B107" s="1028"/>
      <c r="C107" s="1029"/>
      <c r="D107" s="1569"/>
      <c r="E107" s="1569"/>
      <c r="F107" s="1562"/>
      <c r="G107" s="1563"/>
      <c r="H107" s="1559" t="s">
        <v>451</v>
      </c>
      <c r="I107" s="1027" t="s">
        <v>448</v>
      </c>
      <c r="J107" s="1029"/>
      <c r="K107" s="81"/>
      <c r="L107" s="1029"/>
      <c r="M107" s="1029"/>
      <c r="N107" s="1029"/>
      <c r="O107" s="1019" t="s">
        <v>660</v>
      </c>
      <c r="P107" s="1029"/>
      <c r="Q107" s="1030"/>
      <c r="S107" s="1032"/>
      <c r="T107" s="1026"/>
      <c r="U107" s="1032"/>
      <c r="V107" s="1032"/>
      <c r="W107" s="1032"/>
      <c r="X107" s="1032"/>
      <c r="Y107" s="1032"/>
      <c r="Z107" s="1032"/>
      <c r="AA107" s="1032"/>
      <c r="AB107" s="1032"/>
      <c r="AC107" s="1032"/>
      <c r="AD107" s="1032"/>
      <c r="AE107" s="1032"/>
      <c r="AF107" s="1032"/>
      <c r="AG107" s="1032"/>
      <c r="AH107" s="1032"/>
      <c r="AI107" s="1032"/>
      <c r="AJ107" s="1032"/>
      <c r="AK107" s="1032"/>
      <c r="AL107" s="1032"/>
      <c r="AM107" s="1032"/>
      <c r="AN107" s="1032"/>
      <c r="AO107" s="1032"/>
      <c r="AP107" s="1032"/>
      <c r="AQ107" s="1032"/>
      <c r="AR107" s="1032"/>
      <c r="AS107" s="1032"/>
      <c r="AT107" s="1032"/>
    </row>
    <row r="108" spans="2:46" s="1031" customFormat="1" ht="21" customHeight="1" x14ac:dyDescent="0.15">
      <c r="B108" s="1028"/>
      <c r="C108" s="1029"/>
      <c r="D108" s="1569"/>
      <c r="E108" s="1569"/>
      <c r="F108" s="1562"/>
      <c r="G108" s="1563"/>
      <c r="H108" s="1560"/>
      <c r="I108" s="1027" t="s">
        <v>449</v>
      </c>
      <c r="J108" s="1029"/>
      <c r="K108" s="81"/>
      <c r="L108" s="1029"/>
      <c r="M108" s="1029"/>
      <c r="N108" s="1029"/>
      <c r="O108" s="1019" t="s">
        <v>661</v>
      </c>
      <c r="P108" s="1029"/>
      <c r="Q108" s="1030"/>
      <c r="S108" s="1032"/>
      <c r="T108" s="1026"/>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2"/>
    </row>
    <row r="109" spans="2:46" s="1031" customFormat="1" ht="21" customHeight="1" x14ac:dyDescent="0.15">
      <c r="B109" s="1028"/>
      <c r="C109" s="1029"/>
      <c r="D109" s="1569"/>
      <c r="E109" s="1569"/>
      <c r="F109" s="1562"/>
      <c r="G109" s="1563"/>
      <c r="H109" s="1560"/>
      <c r="I109" s="1027" t="s">
        <v>450</v>
      </c>
      <c r="J109" s="1029"/>
      <c r="K109" s="81"/>
      <c r="L109" s="1029"/>
      <c r="M109" s="1029"/>
      <c r="N109" s="1029"/>
      <c r="O109" s="1035" t="s">
        <v>462</v>
      </c>
      <c r="P109" s="1029"/>
      <c r="Q109" s="1030"/>
      <c r="S109" s="1032"/>
      <c r="T109" s="1026"/>
      <c r="U109" s="1032"/>
      <c r="V109" s="1032"/>
      <c r="W109" s="1032"/>
      <c r="X109" s="1032"/>
      <c r="Y109" s="1032"/>
      <c r="Z109" s="1032"/>
      <c r="AA109" s="1032"/>
      <c r="AB109" s="1032"/>
      <c r="AC109" s="1032"/>
      <c r="AD109" s="1032"/>
      <c r="AE109" s="1032"/>
      <c r="AF109" s="1032"/>
      <c r="AG109" s="1032"/>
      <c r="AH109" s="1032"/>
      <c r="AI109" s="1032"/>
      <c r="AJ109" s="1032"/>
      <c r="AK109" s="1032"/>
      <c r="AL109" s="1032"/>
      <c r="AM109" s="1032"/>
      <c r="AN109" s="1032"/>
      <c r="AO109" s="1032"/>
      <c r="AP109" s="1032"/>
      <c r="AQ109" s="1032"/>
      <c r="AR109" s="1032"/>
      <c r="AS109" s="1032"/>
      <c r="AT109" s="1032"/>
    </row>
    <row r="110" spans="2:46" s="1031" customFormat="1" ht="21" customHeight="1" x14ac:dyDescent="0.15">
      <c r="B110" s="1028"/>
      <c r="C110" s="1029"/>
      <c r="D110" s="1512"/>
      <c r="E110" s="1512"/>
      <c r="F110" s="1510"/>
      <c r="G110" s="1511"/>
      <c r="H110" s="1549" t="s">
        <v>2003</v>
      </c>
      <c r="I110" s="1523" t="s">
        <v>2001</v>
      </c>
      <c r="J110" s="1509"/>
      <c r="K110" s="111"/>
      <c r="L110" s="1509"/>
      <c r="M110" s="1509"/>
      <c r="N110" s="1509"/>
      <c r="O110" s="1422" t="s">
        <v>440</v>
      </c>
      <c r="P110" s="1029"/>
      <c r="Q110" s="1030"/>
      <c r="S110" s="1032"/>
      <c r="T110" s="1026"/>
      <c r="U110" s="1032"/>
      <c r="V110" s="1032"/>
      <c r="W110" s="1032"/>
      <c r="X110" s="1032"/>
      <c r="Y110" s="1032"/>
      <c r="Z110" s="1032"/>
      <c r="AA110" s="1032"/>
      <c r="AB110" s="1032"/>
      <c r="AC110" s="1032"/>
      <c r="AD110" s="1032"/>
      <c r="AE110" s="1032"/>
      <c r="AF110" s="1032"/>
      <c r="AG110" s="1032"/>
      <c r="AH110" s="1032"/>
      <c r="AI110" s="1032"/>
      <c r="AJ110" s="1032"/>
      <c r="AK110" s="1032"/>
      <c r="AL110" s="1032"/>
      <c r="AM110" s="1032"/>
      <c r="AN110" s="1032"/>
      <c r="AO110" s="1032"/>
      <c r="AP110" s="1032"/>
      <c r="AQ110" s="1032"/>
      <c r="AR110" s="1032"/>
      <c r="AS110" s="1032"/>
      <c r="AT110" s="1032"/>
    </row>
    <row r="111" spans="2:46" s="1031" customFormat="1" ht="71.25" customHeight="1" thickBot="1" x14ac:dyDescent="0.2">
      <c r="B111" s="1028"/>
      <c r="C111" s="1029"/>
      <c r="D111" s="1512"/>
      <c r="E111" s="1512"/>
      <c r="F111" s="1510"/>
      <c r="G111" s="1511"/>
      <c r="H111" s="1550"/>
      <c r="I111" s="1524" t="s">
        <v>2002</v>
      </c>
      <c r="J111" s="1509"/>
      <c r="K111" s="1514"/>
      <c r="L111" s="1509"/>
      <c r="M111" s="1509"/>
      <c r="N111" s="1509"/>
      <c r="O111" s="1422" t="str">
        <f>IF(K110="なし","入力不要","賃上げの開始時期、賃上げ対象となる従業員の割合等を入力")</f>
        <v>賃上げの開始時期、賃上げ対象となる従業員の割合等を入力</v>
      </c>
      <c r="P111" s="1029"/>
      <c r="Q111" s="1030"/>
      <c r="S111" s="1032"/>
      <c r="T111" s="1026"/>
      <c r="U111" s="1032"/>
      <c r="V111" s="1032"/>
      <c r="W111" s="1032"/>
      <c r="X111" s="1032"/>
      <c r="Y111" s="1032"/>
      <c r="Z111" s="1032"/>
      <c r="AA111" s="1032"/>
      <c r="AB111" s="1032"/>
      <c r="AC111" s="1032"/>
      <c r="AD111" s="1032"/>
      <c r="AE111" s="1032"/>
      <c r="AF111" s="1032"/>
      <c r="AG111" s="1032"/>
      <c r="AH111" s="1032"/>
      <c r="AI111" s="1032"/>
      <c r="AJ111" s="1032"/>
      <c r="AK111" s="1032"/>
      <c r="AL111" s="1032"/>
      <c r="AM111" s="1032"/>
      <c r="AN111" s="1032"/>
      <c r="AO111" s="1032"/>
      <c r="AP111" s="1032"/>
      <c r="AQ111" s="1032"/>
      <c r="AR111" s="1032"/>
      <c r="AS111" s="1032"/>
      <c r="AT111" s="1032"/>
    </row>
    <row r="112" spans="2:46" s="1031" customFormat="1" ht="7.5" customHeight="1" thickTop="1" x14ac:dyDescent="0.15">
      <c r="B112" s="1028"/>
      <c r="C112" s="1564"/>
      <c r="D112" s="1564"/>
      <c r="E112" s="1564"/>
      <c r="F112" s="1564"/>
      <c r="G112" s="1564"/>
      <c r="H112" s="1564"/>
      <c r="I112" s="1564"/>
      <c r="J112" s="1564"/>
      <c r="K112" s="1564"/>
      <c r="L112" s="1564"/>
      <c r="M112" s="1564"/>
      <c r="N112" s="1564"/>
      <c r="O112" s="1564"/>
      <c r="P112" s="1564"/>
      <c r="Q112" s="1030"/>
      <c r="S112" s="1032"/>
      <c r="T112" s="1026"/>
      <c r="U112" s="1032"/>
      <c r="V112" s="1032"/>
      <c r="W112" s="1032"/>
      <c r="X112" s="1032"/>
      <c r="Y112" s="1032"/>
      <c r="Z112" s="1032"/>
      <c r="AA112" s="1032"/>
      <c r="AB112" s="1032"/>
      <c r="AC112" s="1032"/>
      <c r="AD112" s="1032"/>
      <c r="AE112" s="1032"/>
      <c r="AF112" s="1032"/>
      <c r="AG112" s="1032"/>
      <c r="AH112" s="1032"/>
      <c r="AI112" s="1032"/>
      <c r="AJ112" s="1032"/>
      <c r="AK112" s="1032"/>
      <c r="AL112" s="1032"/>
      <c r="AM112" s="1032"/>
      <c r="AN112" s="1032"/>
      <c r="AO112" s="1032"/>
      <c r="AP112" s="1032"/>
      <c r="AQ112" s="1032"/>
      <c r="AR112" s="1032"/>
      <c r="AS112" s="1032"/>
      <c r="AT112" s="1032"/>
    </row>
    <row r="113" spans="2:46" s="1031" customFormat="1" ht="7.5" customHeight="1" x14ac:dyDescent="0.15">
      <c r="B113" s="1028"/>
      <c r="C113" s="1029"/>
      <c r="D113" s="1045"/>
      <c r="E113" s="1046"/>
      <c r="F113" s="1046"/>
      <c r="G113" s="1046"/>
      <c r="H113" s="1046"/>
      <c r="I113" s="1046"/>
      <c r="J113" s="1046"/>
      <c r="K113" s="1046"/>
      <c r="L113" s="1046"/>
      <c r="M113" s="1046"/>
      <c r="N113" s="1046"/>
      <c r="O113" s="1046"/>
      <c r="P113" s="1029"/>
      <c r="Q113" s="1030"/>
      <c r="S113" s="1032"/>
      <c r="T113" s="1026"/>
      <c r="U113" s="1032"/>
      <c r="V113" s="1032"/>
      <c r="W113" s="1032"/>
      <c r="X113" s="1032"/>
      <c r="Y113" s="1032"/>
      <c r="Z113" s="1032"/>
      <c r="AA113" s="1032"/>
      <c r="AB113" s="1032"/>
      <c r="AC113" s="1032"/>
      <c r="AD113" s="1032"/>
      <c r="AE113" s="1032"/>
      <c r="AF113" s="1032"/>
      <c r="AG113" s="1032"/>
      <c r="AH113" s="1032"/>
      <c r="AI113" s="1032"/>
      <c r="AJ113" s="1032"/>
      <c r="AK113" s="1032"/>
      <c r="AL113" s="1032"/>
      <c r="AM113" s="1032"/>
      <c r="AN113" s="1032"/>
      <c r="AO113" s="1032"/>
      <c r="AP113" s="1032"/>
      <c r="AQ113" s="1032"/>
      <c r="AR113" s="1032"/>
      <c r="AS113" s="1032"/>
      <c r="AT113" s="1032"/>
    </row>
    <row r="114" spans="2:46" s="1031" customFormat="1" ht="23.25" customHeight="1" x14ac:dyDescent="0.15">
      <c r="B114" s="1028" t="b">
        <v>0</v>
      </c>
      <c r="C114" s="1029"/>
      <c r="D114" s="1565" t="s">
        <v>1595</v>
      </c>
      <c r="E114" s="1565"/>
      <c r="F114" s="1565"/>
      <c r="G114" s="1565"/>
      <c r="H114" s="1565"/>
      <c r="I114" s="1565"/>
      <c r="J114" s="1565"/>
      <c r="K114" s="1565"/>
      <c r="L114" s="1565"/>
      <c r="M114" s="1565"/>
      <c r="N114" s="1565"/>
      <c r="O114" s="1565"/>
      <c r="P114" s="1029"/>
      <c r="Q114" s="1030"/>
      <c r="S114" s="1032"/>
      <c r="T114" s="1026"/>
      <c r="U114" s="1032"/>
      <c r="V114" s="1032"/>
      <c r="W114" s="1032"/>
      <c r="X114" s="1032"/>
      <c r="Y114" s="1032"/>
      <c r="Z114" s="1032"/>
      <c r="AA114" s="1032"/>
      <c r="AB114" s="1032"/>
      <c r="AC114" s="1032"/>
      <c r="AD114" s="1032"/>
      <c r="AE114" s="1032"/>
      <c r="AF114" s="1032"/>
      <c r="AG114" s="1032"/>
      <c r="AH114" s="1032"/>
      <c r="AI114" s="1032"/>
      <c r="AJ114" s="1032"/>
      <c r="AK114" s="1032"/>
      <c r="AL114" s="1032"/>
      <c r="AM114" s="1032"/>
      <c r="AN114" s="1032"/>
      <c r="AO114" s="1032"/>
      <c r="AP114" s="1032"/>
      <c r="AQ114" s="1032"/>
      <c r="AR114" s="1032"/>
      <c r="AS114" s="1032"/>
      <c r="AT114" s="1032"/>
    </row>
    <row r="115" spans="2:46" ht="21" customHeight="1" x14ac:dyDescent="0.15">
      <c r="B115" s="1001"/>
      <c r="C115" s="1004"/>
      <c r="D115" s="1569" t="s">
        <v>1594</v>
      </c>
      <c r="E115" s="1569"/>
      <c r="F115" s="1562"/>
      <c r="G115" s="1563"/>
      <c r="H115" s="1556" t="s">
        <v>488</v>
      </c>
      <c r="I115" s="1557"/>
      <c r="J115" s="1003"/>
      <c r="K115" s="79"/>
      <c r="L115" s="1003"/>
      <c r="M115" s="1003"/>
      <c r="N115" s="1003"/>
      <c r="O115" s="1017" t="s">
        <v>441</v>
      </c>
      <c r="P115" s="1003"/>
      <c r="Q115" s="1002"/>
      <c r="T115" s="1024"/>
    </row>
    <row r="116" spans="2:46" ht="21" customHeight="1" x14ac:dyDescent="0.15">
      <c r="B116" s="1001"/>
      <c r="C116" s="1004"/>
      <c r="D116" s="1569"/>
      <c r="E116" s="1569"/>
      <c r="F116" s="1562"/>
      <c r="G116" s="1563"/>
      <c r="H116" s="1554" t="s">
        <v>487</v>
      </c>
      <c r="I116" s="1555"/>
      <c r="J116" s="1003"/>
      <c r="K116" s="79"/>
      <c r="L116" s="1003"/>
      <c r="M116" s="1003"/>
      <c r="N116" s="1003"/>
      <c r="O116" s="1017"/>
      <c r="P116" s="1003"/>
      <c r="Q116" s="1002"/>
      <c r="S116" s="1025"/>
      <c r="T116" s="1026" t="s">
        <v>486</v>
      </c>
    </row>
    <row r="117" spans="2:46" ht="21" customHeight="1" x14ac:dyDescent="0.15">
      <c r="B117" s="1001"/>
      <c r="C117" s="1004"/>
      <c r="D117" s="1569"/>
      <c r="E117" s="1569"/>
      <c r="F117" s="1562"/>
      <c r="G117" s="1563"/>
      <c r="H117" s="1555" t="s">
        <v>431</v>
      </c>
      <c r="I117" s="1558"/>
      <c r="J117" s="1003"/>
      <c r="K117" s="80"/>
      <c r="L117" s="1003"/>
      <c r="M117" s="1003"/>
      <c r="N117" s="1003"/>
      <c r="O117" s="1019" t="s">
        <v>432</v>
      </c>
      <c r="P117" s="1003"/>
      <c r="Q117" s="1002"/>
      <c r="S117" s="1025"/>
      <c r="T117" s="1026"/>
    </row>
    <row r="118" spans="2:46" ht="21" customHeight="1" x14ac:dyDescent="0.15">
      <c r="B118" s="1001"/>
      <c r="C118" s="1004"/>
      <c r="D118" s="1569"/>
      <c r="E118" s="1569"/>
      <c r="F118" s="1562"/>
      <c r="G118" s="1563"/>
      <c r="H118" s="1571" t="s">
        <v>490</v>
      </c>
      <c r="I118" s="1027" t="s">
        <v>15</v>
      </c>
      <c r="J118" s="1003"/>
      <c r="K118" s="80"/>
      <c r="L118" s="1003"/>
      <c r="M118" s="1003"/>
      <c r="N118" s="1003"/>
      <c r="O118" s="1019" t="s">
        <v>1588</v>
      </c>
      <c r="P118" s="1003"/>
      <c r="Q118" s="1002"/>
      <c r="S118" s="1025"/>
      <c r="T118" s="1026" t="s">
        <v>486</v>
      </c>
    </row>
    <row r="119" spans="2:46" ht="21" customHeight="1" x14ac:dyDescent="0.15">
      <c r="B119" s="1001"/>
      <c r="C119" s="1003"/>
      <c r="D119" s="1569"/>
      <c r="E119" s="1569"/>
      <c r="F119" s="1562"/>
      <c r="G119" s="1563"/>
      <c r="H119" s="1560"/>
      <c r="I119" s="1027" t="s">
        <v>491</v>
      </c>
      <c r="J119" s="1003"/>
      <c r="K119" s="80"/>
      <c r="L119" s="1003"/>
      <c r="M119" s="1003"/>
      <c r="N119" s="1003"/>
      <c r="O119" s="1019" t="s">
        <v>441</v>
      </c>
      <c r="P119" s="1003"/>
      <c r="Q119" s="1002"/>
      <c r="S119" s="1025"/>
      <c r="T119" s="1026"/>
    </row>
    <row r="120" spans="2:46" ht="21" customHeight="1" x14ac:dyDescent="0.15">
      <c r="B120" s="1001"/>
      <c r="C120" s="1003"/>
      <c r="D120" s="1569"/>
      <c r="E120" s="1569"/>
      <c r="F120" s="1562"/>
      <c r="G120" s="1563"/>
      <c r="H120" s="1560"/>
      <c r="I120" s="1027" t="s">
        <v>492</v>
      </c>
      <c r="J120" s="1003"/>
      <c r="K120" s="80"/>
      <c r="L120" s="1003"/>
      <c r="M120" s="1003"/>
      <c r="N120" s="1003"/>
      <c r="O120" s="1019" t="s">
        <v>496</v>
      </c>
      <c r="P120" s="1003"/>
      <c r="Q120" s="1002"/>
      <c r="S120" s="1025"/>
      <c r="T120" s="1026"/>
    </row>
    <row r="121" spans="2:46" ht="21" customHeight="1" x14ac:dyDescent="0.15">
      <c r="B121" s="1001"/>
      <c r="C121" s="1003"/>
      <c r="D121" s="1569"/>
      <c r="E121" s="1569"/>
      <c r="F121" s="1562"/>
      <c r="G121" s="1563"/>
      <c r="H121" s="1560"/>
      <c r="I121" s="1027" t="s">
        <v>209</v>
      </c>
      <c r="J121" s="1003"/>
      <c r="K121" s="80"/>
      <c r="L121" s="1003"/>
      <c r="M121" s="1003"/>
      <c r="N121" s="1003"/>
      <c r="O121" s="1019" t="s">
        <v>463</v>
      </c>
      <c r="P121" s="1003"/>
      <c r="Q121" s="1002"/>
      <c r="S121" s="1025"/>
      <c r="T121" s="1026" t="s">
        <v>486</v>
      </c>
    </row>
    <row r="122" spans="2:46" ht="21" customHeight="1" x14ac:dyDescent="0.15">
      <c r="B122" s="1001"/>
      <c r="C122" s="1003"/>
      <c r="D122" s="1569"/>
      <c r="E122" s="1569"/>
      <c r="F122" s="1562"/>
      <c r="G122" s="1563"/>
      <c r="H122" s="1556"/>
      <c r="I122" s="1027" t="s">
        <v>210</v>
      </c>
      <c r="J122" s="1003"/>
      <c r="K122" s="80"/>
      <c r="L122" s="1003"/>
      <c r="M122" s="1003"/>
      <c r="N122" s="1003"/>
      <c r="O122" s="1019" t="s">
        <v>463</v>
      </c>
      <c r="P122" s="1003"/>
      <c r="Q122" s="1002"/>
      <c r="S122" s="1025"/>
      <c r="T122" s="1026" t="s">
        <v>486</v>
      </c>
    </row>
    <row r="123" spans="2:46" ht="21" customHeight="1" x14ac:dyDescent="0.15">
      <c r="B123" s="1001"/>
      <c r="C123" s="1003"/>
      <c r="D123" s="1569"/>
      <c r="E123" s="1569"/>
      <c r="F123" s="1562"/>
      <c r="G123" s="1563"/>
      <c r="H123" s="1555" t="s">
        <v>433</v>
      </c>
      <c r="I123" s="1027" t="s">
        <v>434</v>
      </c>
      <c r="J123" s="1003"/>
      <c r="K123" s="80"/>
      <c r="L123" s="1003"/>
      <c r="M123" s="1003"/>
      <c r="N123" s="1003"/>
      <c r="O123" s="1019" t="s">
        <v>439</v>
      </c>
      <c r="P123" s="1003"/>
      <c r="Q123" s="1002"/>
      <c r="S123" s="1025"/>
      <c r="T123" s="1026"/>
    </row>
    <row r="124" spans="2:46" ht="21" customHeight="1" x14ac:dyDescent="0.15">
      <c r="B124" s="1001"/>
      <c r="C124" s="1003"/>
      <c r="D124" s="1569"/>
      <c r="E124" s="1569"/>
      <c r="F124" s="1562"/>
      <c r="G124" s="1563"/>
      <c r="H124" s="1555"/>
      <c r="I124" s="1027" t="s">
        <v>211</v>
      </c>
      <c r="J124" s="1003"/>
      <c r="K124" s="79"/>
      <c r="L124" s="1003"/>
      <c r="M124" s="1003"/>
      <c r="N124" s="1003"/>
      <c r="O124" s="1019" t="s">
        <v>440</v>
      </c>
      <c r="P124" s="1003"/>
      <c r="Q124" s="1002"/>
      <c r="S124" s="1025"/>
      <c r="T124" s="1026"/>
    </row>
    <row r="125" spans="2:46" ht="21" customHeight="1" x14ac:dyDescent="0.15">
      <c r="B125" s="1001"/>
      <c r="C125" s="1003"/>
      <c r="D125" s="1569"/>
      <c r="E125" s="1569"/>
      <c r="F125" s="1562"/>
      <c r="G125" s="1563"/>
      <c r="H125" s="1555"/>
      <c r="I125" s="1027" t="s">
        <v>212</v>
      </c>
      <c r="J125" s="1003"/>
      <c r="K125" s="79"/>
      <c r="L125" s="1003"/>
      <c r="M125" s="1003"/>
      <c r="N125" s="1003"/>
      <c r="O125" s="1019" t="s">
        <v>1138</v>
      </c>
      <c r="P125" s="1003"/>
      <c r="Q125" s="1002"/>
      <c r="S125" s="1025"/>
      <c r="T125" s="1026" t="s">
        <v>486</v>
      </c>
    </row>
    <row r="126" spans="2:46" ht="21" customHeight="1" x14ac:dyDescent="0.15">
      <c r="B126" s="1001"/>
      <c r="C126" s="1003"/>
      <c r="D126" s="1569"/>
      <c r="E126" s="1569"/>
      <c r="F126" s="1562"/>
      <c r="G126" s="1563"/>
      <c r="H126" s="1555"/>
      <c r="I126" s="1027" t="s">
        <v>437</v>
      </c>
      <c r="J126" s="1003"/>
      <c r="K126" s="80"/>
      <c r="L126" s="1003"/>
      <c r="M126" s="1003"/>
      <c r="N126" s="1003"/>
      <c r="O126" s="1019" t="s">
        <v>1139</v>
      </c>
      <c r="P126" s="1003"/>
      <c r="Q126" s="1002"/>
      <c r="S126" s="1025"/>
      <c r="T126" s="1026" t="s">
        <v>486</v>
      </c>
    </row>
    <row r="127" spans="2:46" s="1031" customFormat="1" ht="21" customHeight="1" x14ac:dyDescent="0.15">
      <c r="B127" s="1028"/>
      <c r="C127" s="1029"/>
      <c r="D127" s="1569"/>
      <c r="E127" s="1569"/>
      <c r="F127" s="1562"/>
      <c r="G127" s="1563"/>
      <c r="H127" s="1555"/>
      <c r="I127" s="1027" t="s">
        <v>438</v>
      </c>
      <c r="J127" s="1029"/>
      <c r="K127" s="81"/>
      <c r="L127" s="1029"/>
      <c r="M127" s="1029"/>
      <c r="N127" s="1029"/>
      <c r="O127" s="1019" t="s">
        <v>465</v>
      </c>
      <c r="P127" s="1029"/>
      <c r="Q127" s="1030"/>
      <c r="S127" s="1025"/>
      <c r="T127" s="1026" t="s">
        <v>486</v>
      </c>
      <c r="U127" s="1032"/>
      <c r="V127" s="1032"/>
      <c r="W127" s="1032"/>
      <c r="X127" s="1032"/>
      <c r="Y127" s="1032"/>
      <c r="Z127" s="1032"/>
      <c r="AA127" s="1032"/>
      <c r="AB127" s="1032"/>
      <c r="AC127" s="1032"/>
      <c r="AD127" s="1032"/>
      <c r="AE127" s="1032"/>
      <c r="AF127" s="1032"/>
      <c r="AG127" s="1032"/>
      <c r="AH127" s="1032"/>
      <c r="AI127" s="1032"/>
      <c r="AJ127" s="1032"/>
      <c r="AK127" s="1032"/>
      <c r="AL127" s="1032"/>
      <c r="AM127" s="1032"/>
      <c r="AN127" s="1032"/>
      <c r="AO127" s="1032"/>
      <c r="AP127" s="1032"/>
      <c r="AQ127" s="1032"/>
      <c r="AR127" s="1032"/>
      <c r="AS127" s="1032"/>
      <c r="AT127" s="1032"/>
    </row>
    <row r="128" spans="2:46" s="1031" customFormat="1" ht="21" customHeight="1" x14ac:dyDescent="0.15">
      <c r="B128" s="1028">
        <v>0</v>
      </c>
      <c r="C128" s="1029"/>
      <c r="D128" s="1569"/>
      <c r="E128" s="1569"/>
      <c r="F128" s="1562"/>
      <c r="G128" s="1563"/>
      <c r="H128" s="1555" t="s">
        <v>445</v>
      </c>
      <c r="I128" s="1027" t="s">
        <v>233</v>
      </c>
      <c r="J128" s="1029"/>
      <c r="K128" s="70"/>
      <c r="L128" s="1029"/>
      <c r="M128" s="1029"/>
      <c r="N128" s="1029"/>
      <c r="O128" s="1019" t="s">
        <v>461</v>
      </c>
      <c r="P128" s="1029"/>
      <c r="Q128" s="1030"/>
      <c r="S128" s="1032"/>
      <c r="T128" s="1033" t="s">
        <v>1385</v>
      </c>
      <c r="U128" s="1032"/>
      <c r="V128" s="1032"/>
      <c r="W128" s="1032"/>
      <c r="X128" s="1032"/>
      <c r="Y128" s="1032"/>
      <c r="Z128" s="1032"/>
      <c r="AA128" s="1032"/>
      <c r="AB128" s="1032"/>
      <c r="AC128" s="1032"/>
      <c r="AD128" s="1032"/>
      <c r="AE128" s="1032"/>
      <c r="AF128" s="1032"/>
      <c r="AG128" s="1032"/>
      <c r="AH128" s="1032"/>
      <c r="AI128" s="1032"/>
      <c r="AJ128" s="1032"/>
      <c r="AK128" s="1032"/>
      <c r="AL128" s="1032"/>
      <c r="AM128" s="1032"/>
      <c r="AN128" s="1032"/>
      <c r="AO128" s="1032"/>
      <c r="AP128" s="1032"/>
      <c r="AQ128" s="1032"/>
      <c r="AR128" s="1032"/>
      <c r="AS128" s="1032"/>
      <c r="AT128" s="1032"/>
    </row>
    <row r="129" spans="2:46" s="1031" customFormat="1" ht="21" customHeight="1" x14ac:dyDescent="0.15">
      <c r="B129" s="1028"/>
      <c r="C129" s="1029"/>
      <c r="D129" s="1569"/>
      <c r="E129" s="1569"/>
      <c r="F129" s="1562"/>
      <c r="G129" s="1563"/>
      <c r="H129" s="1555"/>
      <c r="I129" s="1027" t="s">
        <v>205</v>
      </c>
      <c r="J129" s="1029"/>
      <c r="K129" s="81"/>
      <c r="L129" s="1029"/>
      <c r="M129" s="1029"/>
      <c r="N129" s="1029"/>
      <c r="O129" s="1019" t="s">
        <v>466</v>
      </c>
      <c r="P129" s="1029"/>
      <c r="Q129" s="1030"/>
      <c r="S129" s="1032"/>
      <c r="T129" s="1026"/>
      <c r="U129" s="1032"/>
      <c r="V129" s="1032"/>
      <c r="W129" s="1032"/>
      <c r="X129" s="1032"/>
      <c r="Y129" s="1032"/>
      <c r="Z129" s="1032"/>
      <c r="AA129" s="1032"/>
      <c r="AB129" s="1032"/>
      <c r="AC129" s="1032"/>
      <c r="AD129" s="1032"/>
      <c r="AE129" s="1032"/>
      <c r="AF129" s="1032"/>
      <c r="AG129" s="1032"/>
      <c r="AH129" s="1032"/>
      <c r="AI129" s="1032"/>
      <c r="AJ129" s="1032"/>
      <c r="AK129" s="1032"/>
      <c r="AL129" s="1032"/>
      <c r="AM129" s="1032"/>
      <c r="AN129" s="1032"/>
      <c r="AO129" s="1032"/>
      <c r="AP129" s="1032"/>
      <c r="AQ129" s="1032"/>
      <c r="AR129" s="1032"/>
      <c r="AS129" s="1032"/>
      <c r="AT129" s="1032"/>
    </row>
    <row r="130" spans="2:46" s="1031" customFormat="1" ht="21" customHeight="1" x14ac:dyDescent="0.15">
      <c r="B130" s="1028"/>
      <c r="C130" s="1029"/>
      <c r="D130" s="1569"/>
      <c r="E130" s="1569"/>
      <c r="F130" s="1562"/>
      <c r="G130" s="1563"/>
      <c r="H130" s="1555"/>
      <c r="I130" s="1027" t="s">
        <v>15</v>
      </c>
      <c r="J130" s="1029"/>
      <c r="K130" s="81"/>
      <c r="L130" s="1029"/>
      <c r="M130" s="1029"/>
      <c r="N130" s="1029"/>
      <c r="O130" s="1019" t="s">
        <v>1589</v>
      </c>
      <c r="P130" s="1029"/>
      <c r="Q130" s="1030"/>
      <c r="S130" s="1032"/>
      <c r="T130" s="1026"/>
      <c r="U130" s="1032"/>
      <c r="V130" s="1032"/>
      <c r="W130" s="1032"/>
      <c r="X130" s="1032"/>
      <c r="Y130" s="1032"/>
      <c r="Z130" s="1032"/>
      <c r="AA130" s="1032"/>
      <c r="AB130" s="1032"/>
      <c r="AC130" s="1032"/>
      <c r="AD130" s="1032"/>
      <c r="AE130" s="1032"/>
      <c r="AF130" s="1032"/>
      <c r="AG130" s="1032"/>
      <c r="AH130" s="1032"/>
      <c r="AI130" s="1032"/>
      <c r="AJ130" s="1032"/>
      <c r="AK130" s="1032"/>
      <c r="AL130" s="1032"/>
      <c r="AM130" s="1032"/>
      <c r="AN130" s="1032"/>
      <c r="AO130" s="1032"/>
      <c r="AP130" s="1032"/>
      <c r="AQ130" s="1032"/>
      <c r="AR130" s="1032"/>
      <c r="AS130" s="1032"/>
      <c r="AT130" s="1032"/>
    </row>
    <row r="131" spans="2:46" s="1031" customFormat="1" ht="21" customHeight="1" x14ac:dyDescent="0.15">
      <c r="B131" s="1028"/>
      <c r="C131" s="1029"/>
      <c r="D131" s="1569"/>
      <c r="E131" s="1569"/>
      <c r="F131" s="1562"/>
      <c r="G131" s="1563"/>
      <c r="H131" s="1555"/>
      <c r="I131" s="1027" t="s">
        <v>491</v>
      </c>
      <c r="J131" s="1029"/>
      <c r="K131" s="81"/>
      <c r="L131" s="1029"/>
      <c r="M131" s="1029"/>
      <c r="N131" s="1029"/>
      <c r="O131" s="1019" t="s">
        <v>441</v>
      </c>
      <c r="P131" s="1029"/>
      <c r="Q131" s="1030"/>
      <c r="S131" s="1032"/>
      <c r="T131" s="1026"/>
      <c r="U131" s="1032"/>
      <c r="V131" s="1032"/>
      <c r="W131" s="1032"/>
      <c r="X131" s="1032"/>
      <c r="Y131" s="1032"/>
      <c r="Z131" s="1032"/>
      <c r="AA131" s="1032"/>
      <c r="AB131" s="1032"/>
      <c r="AC131" s="1032"/>
      <c r="AD131" s="1032"/>
      <c r="AE131" s="1032"/>
      <c r="AF131" s="1032"/>
      <c r="AG131" s="1032"/>
      <c r="AH131" s="1032"/>
      <c r="AI131" s="1032"/>
      <c r="AJ131" s="1032"/>
      <c r="AK131" s="1032"/>
      <c r="AL131" s="1032"/>
      <c r="AM131" s="1032"/>
      <c r="AN131" s="1032"/>
      <c r="AO131" s="1032"/>
      <c r="AP131" s="1032"/>
      <c r="AQ131" s="1032"/>
      <c r="AR131" s="1032"/>
      <c r="AS131" s="1032"/>
      <c r="AT131" s="1032"/>
    </row>
    <row r="132" spans="2:46" s="1031" customFormat="1" ht="21" customHeight="1" x14ac:dyDescent="0.15">
      <c r="B132" s="1028"/>
      <c r="C132" s="1029"/>
      <c r="D132" s="1569"/>
      <c r="E132" s="1569"/>
      <c r="F132" s="1562"/>
      <c r="G132" s="1563"/>
      <c r="H132" s="1555"/>
      <c r="I132" s="1027" t="s">
        <v>492</v>
      </c>
      <c r="J132" s="1029"/>
      <c r="K132" s="81"/>
      <c r="L132" s="1029"/>
      <c r="M132" s="1029"/>
      <c r="N132" s="1029"/>
      <c r="O132" s="1019" t="s">
        <v>496</v>
      </c>
      <c r="P132" s="1029"/>
      <c r="Q132" s="1030"/>
      <c r="S132" s="1032"/>
      <c r="T132" s="1026"/>
      <c r="U132" s="1032"/>
      <c r="V132" s="1032"/>
      <c r="W132" s="1032"/>
      <c r="X132" s="1032"/>
      <c r="Y132" s="1032"/>
      <c r="Z132" s="1032"/>
      <c r="AA132" s="1032"/>
      <c r="AB132" s="1032"/>
      <c r="AC132" s="1032"/>
      <c r="AD132" s="1032"/>
      <c r="AE132" s="1032"/>
      <c r="AF132" s="1032"/>
      <c r="AG132" s="1032"/>
      <c r="AH132" s="1032"/>
      <c r="AI132" s="1032"/>
      <c r="AJ132" s="1032"/>
      <c r="AK132" s="1032"/>
      <c r="AL132" s="1032"/>
      <c r="AM132" s="1032"/>
      <c r="AN132" s="1032"/>
      <c r="AO132" s="1032"/>
      <c r="AP132" s="1032"/>
      <c r="AQ132" s="1032"/>
      <c r="AR132" s="1032"/>
      <c r="AS132" s="1032"/>
      <c r="AT132" s="1032"/>
    </row>
    <row r="133" spans="2:46" s="1031" customFormat="1" ht="21" customHeight="1" x14ac:dyDescent="0.15">
      <c r="B133" s="1028"/>
      <c r="C133" s="1029"/>
      <c r="D133" s="1569"/>
      <c r="E133" s="1569"/>
      <c r="F133" s="1562"/>
      <c r="G133" s="1563"/>
      <c r="H133" s="1555"/>
      <c r="I133" s="1027" t="s">
        <v>209</v>
      </c>
      <c r="J133" s="1029"/>
      <c r="K133" s="81"/>
      <c r="L133" s="1029"/>
      <c r="M133" s="1029"/>
      <c r="N133" s="1029"/>
      <c r="O133" s="1019" t="s">
        <v>463</v>
      </c>
      <c r="P133" s="1029"/>
      <c r="Q133" s="1030"/>
      <c r="S133" s="1032"/>
      <c r="T133" s="1026"/>
      <c r="U133" s="1032"/>
      <c r="V133" s="1032"/>
      <c r="W133" s="1032"/>
      <c r="X133" s="1032"/>
      <c r="Y133" s="1032"/>
      <c r="Z133" s="1032"/>
      <c r="AA133" s="1032"/>
      <c r="AB133" s="1032"/>
      <c r="AC133" s="1032"/>
      <c r="AD133" s="1032"/>
      <c r="AE133" s="1032"/>
      <c r="AF133" s="1032"/>
      <c r="AG133" s="1032"/>
      <c r="AH133" s="1032"/>
      <c r="AI133" s="1032"/>
      <c r="AJ133" s="1032"/>
      <c r="AK133" s="1032"/>
      <c r="AL133" s="1032"/>
      <c r="AM133" s="1032"/>
      <c r="AN133" s="1032"/>
      <c r="AO133" s="1032"/>
      <c r="AP133" s="1032"/>
      <c r="AQ133" s="1032"/>
      <c r="AR133" s="1032"/>
      <c r="AS133" s="1032"/>
      <c r="AT133" s="1032"/>
    </row>
    <row r="134" spans="2:46" s="1031" customFormat="1" ht="21" customHeight="1" x14ac:dyDescent="0.15">
      <c r="B134" s="1028"/>
      <c r="C134" s="1029"/>
      <c r="D134" s="1569"/>
      <c r="E134" s="1569"/>
      <c r="F134" s="1562"/>
      <c r="G134" s="1563"/>
      <c r="H134" s="1555"/>
      <c r="I134" s="1027" t="s">
        <v>210</v>
      </c>
      <c r="J134" s="1029"/>
      <c r="K134" s="81"/>
      <c r="L134" s="1029"/>
      <c r="M134" s="1029"/>
      <c r="N134" s="1029"/>
      <c r="O134" s="1019" t="s">
        <v>463</v>
      </c>
      <c r="P134" s="1029"/>
      <c r="Q134" s="1030"/>
      <c r="S134" s="1032"/>
      <c r="T134" s="1026"/>
      <c r="U134" s="1032"/>
      <c r="V134" s="1032"/>
      <c r="W134" s="1032"/>
      <c r="X134" s="1032"/>
      <c r="Y134" s="1032"/>
      <c r="Z134" s="1032"/>
      <c r="AA134" s="1032"/>
      <c r="AB134" s="1032"/>
      <c r="AC134" s="1032"/>
      <c r="AD134" s="1032"/>
      <c r="AE134" s="1032"/>
      <c r="AF134" s="1032"/>
      <c r="AG134" s="1032"/>
      <c r="AH134" s="1032"/>
      <c r="AI134" s="1032"/>
      <c r="AJ134" s="1032"/>
      <c r="AK134" s="1032"/>
      <c r="AL134" s="1032"/>
      <c r="AM134" s="1032"/>
      <c r="AN134" s="1032"/>
      <c r="AO134" s="1032"/>
      <c r="AP134" s="1032"/>
      <c r="AQ134" s="1032"/>
      <c r="AR134" s="1032"/>
      <c r="AS134" s="1032"/>
      <c r="AT134" s="1032"/>
    </row>
    <row r="135" spans="2:46" s="1031" customFormat="1" ht="21" customHeight="1" x14ac:dyDescent="0.15">
      <c r="B135" s="1028"/>
      <c r="C135" s="1029"/>
      <c r="D135" s="1569"/>
      <c r="E135" s="1569"/>
      <c r="F135" s="1562"/>
      <c r="G135" s="1563"/>
      <c r="H135" s="1559" t="s">
        <v>447</v>
      </c>
      <c r="I135" s="1027" t="s">
        <v>434</v>
      </c>
      <c r="J135" s="1029"/>
      <c r="K135" s="80"/>
      <c r="L135" s="1029"/>
      <c r="M135" s="1029"/>
      <c r="N135" s="1029"/>
      <c r="O135" s="1019" t="str">
        <f>O123</f>
        <v>7桁半角数字を「-（ハイフン）」なしで入力</v>
      </c>
      <c r="P135" s="1029"/>
      <c r="Q135" s="1030"/>
      <c r="S135" s="1032"/>
      <c r="T135" s="1026"/>
      <c r="U135" s="1032"/>
      <c r="V135" s="1032"/>
      <c r="W135" s="1032"/>
      <c r="X135" s="1032"/>
      <c r="Y135" s="1032"/>
      <c r="Z135" s="1032"/>
      <c r="AA135" s="1032"/>
      <c r="AB135" s="1032"/>
      <c r="AC135" s="1032"/>
      <c r="AD135" s="1032"/>
      <c r="AE135" s="1032"/>
      <c r="AF135" s="1032"/>
      <c r="AG135" s="1032"/>
      <c r="AH135" s="1032"/>
      <c r="AI135" s="1032"/>
      <c r="AJ135" s="1032"/>
      <c r="AK135" s="1032"/>
      <c r="AL135" s="1032"/>
      <c r="AM135" s="1032"/>
      <c r="AN135" s="1032"/>
      <c r="AO135" s="1032"/>
      <c r="AP135" s="1032"/>
      <c r="AQ135" s="1032"/>
      <c r="AR135" s="1032"/>
      <c r="AS135" s="1032"/>
      <c r="AT135" s="1032"/>
    </row>
    <row r="136" spans="2:46" s="1031" customFormat="1" ht="21" customHeight="1" x14ac:dyDescent="0.15">
      <c r="B136" s="1028"/>
      <c r="C136" s="1029"/>
      <c r="D136" s="1569"/>
      <c r="E136" s="1569"/>
      <c r="F136" s="1562"/>
      <c r="G136" s="1563"/>
      <c r="H136" s="1560"/>
      <c r="I136" s="1027" t="s">
        <v>211</v>
      </c>
      <c r="J136" s="1029"/>
      <c r="K136" s="79"/>
      <c r="L136" s="1029"/>
      <c r="M136" s="1029"/>
      <c r="N136" s="1029"/>
      <c r="O136" s="1019" t="s">
        <v>440</v>
      </c>
      <c r="P136" s="1029"/>
      <c r="Q136" s="1030"/>
      <c r="S136" s="1032"/>
      <c r="T136" s="1026"/>
      <c r="U136" s="1032"/>
      <c r="V136" s="1032"/>
      <c r="W136" s="1032"/>
      <c r="X136" s="1032"/>
      <c r="Y136" s="1032"/>
      <c r="Z136" s="1032"/>
      <c r="AA136" s="1032"/>
      <c r="AB136" s="1032"/>
      <c r="AC136" s="1032"/>
      <c r="AD136" s="1032"/>
      <c r="AE136" s="1032"/>
      <c r="AF136" s="1032"/>
      <c r="AG136" s="1032"/>
      <c r="AH136" s="1032"/>
      <c r="AI136" s="1032"/>
      <c r="AJ136" s="1032"/>
      <c r="AK136" s="1032"/>
      <c r="AL136" s="1032"/>
      <c r="AM136" s="1032"/>
      <c r="AN136" s="1032"/>
      <c r="AO136" s="1032"/>
      <c r="AP136" s="1032"/>
      <c r="AQ136" s="1032"/>
      <c r="AR136" s="1032"/>
      <c r="AS136" s="1032"/>
      <c r="AT136" s="1032"/>
    </row>
    <row r="137" spans="2:46" s="1031" customFormat="1" ht="21" customHeight="1" x14ac:dyDescent="0.15">
      <c r="B137" s="1028"/>
      <c r="C137" s="1029"/>
      <c r="D137" s="1569"/>
      <c r="E137" s="1569"/>
      <c r="F137" s="1562"/>
      <c r="G137" s="1563"/>
      <c r="H137" s="1560"/>
      <c r="I137" s="1027" t="s">
        <v>212</v>
      </c>
      <c r="J137" s="1029"/>
      <c r="K137" s="79"/>
      <c r="L137" s="1029"/>
      <c r="M137" s="1029"/>
      <c r="N137" s="1029"/>
      <c r="O137" s="1019" t="s">
        <v>1138</v>
      </c>
      <c r="P137" s="1029"/>
      <c r="Q137" s="1030"/>
      <c r="S137" s="1032"/>
      <c r="T137" s="1026"/>
      <c r="U137" s="1032"/>
      <c r="V137" s="1032"/>
      <c r="W137" s="1032"/>
      <c r="X137" s="1032"/>
      <c r="Y137" s="1032"/>
      <c r="Z137" s="1032"/>
      <c r="AA137" s="1032"/>
      <c r="AB137" s="1032"/>
      <c r="AC137" s="1032"/>
      <c r="AD137" s="1032"/>
      <c r="AE137" s="1032"/>
      <c r="AF137" s="1032"/>
      <c r="AG137" s="1032"/>
      <c r="AH137" s="1032"/>
      <c r="AI137" s="1032"/>
      <c r="AJ137" s="1032"/>
      <c r="AK137" s="1032"/>
      <c r="AL137" s="1032"/>
      <c r="AM137" s="1032"/>
      <c r="AN137" s="1032"/>
      <c r="AO137" s="1032"/>
      <c r="AP137" s="1032"/>
      <c r="AQ137" s="1032"/>
      <c r="AR137" s="1032"/>
      <c r="AS137" s="1032"/>
      <c r="AT137" s="1032"/>
    </row>
    <row r="138" spans="2:46" s="1031" customFormat="1" ht="21" customHeight="1" x14ac:dyDescent="0.15">
      <c r="B138" s="1028"/>
      <c r="C138" s="1029"/>
      <c r="D138" s="1569"/>
      <c r="E138" s="1569"/>
      <c r="F138" s="1562"/>
      <c r="G138" s="1563"/>
      <c r="H138" s="1560"/>
      <c r="I138" s="1027" t="s">
        <v>437</v>
      </c>
      <c r="J138" s="1029"/>
      <c r="K138" s="80"/>
      <c r="L138" s="1029"/>
      <c r="M138" s="1029"/>
      <c r="N138" s="1029"/>
      <c r="O138" s="1019" t="s">
        <v>1139</v>
      </c>
      <c r="P138" s="1029"/>
      <c r="Q138" s="1030"/>
      <c r="S138" s="1032"/>
      <c r="T138" s="1026"/>
      <c r="U138" s="1032"/>
      <c r="V138" s="1032"/>
      <c r="W138" s="1032"/>
      <c r="X138" s="1032"/>
      <c r="Y138" s="1032"/>
      <c r="Z138" s="1032"/>
      <c r="AA138" s="1032"/>
      <c r="AB138" s="1032"/>
      <c r="AC138" s="1032"/>
      <c r="AD138" s="1032"/>
      <c r="AE138" s="1032"/>
      <c r="AF138" s="1032"/>
      <c r="AG138" s="1032"/>
      <c r="AH138" s="1032"/>
      <c r="AI138" s="1032"/>
      <c r="AJ138" s="1032"/>
      <c r="AK138" s="1032"/>
      <c r="AL138" s="1032"/>
      <c r="AM138" s="1032"/>
      <c r="AN138" s="1032"/>
      <c r="AO138" s="1032"/>
      <c r="AP138" s="1032"/>
      <c r="AQ138" s="1032"/>
      <c r="AR138" s="1032"/>
      <c r="AS138" s="1032"/>
      <c r="AT138" s="1032"/>
    </row>
    <row r="139" spans="2:46" s="1031" customFormat="1" ht="21" customHeight="1" x14ac:dyDescent="0.15">
      <c r="B139" s="1028"/>
      <c r="C139" s="1029"/>
      <c r="D139" s="1569"/>
      <c r="E139" s="1569"/>
      <c r="F139" s="1562"/>
      <c r="G139" s="1563"/>
      <c r="H139" s="1556"/>
      <c r="I139" s="1027" t="s">
        <v>438</v>
      </c>
      <c r="J139" s="1029"/>
      <c r="K139" s="81"/>
      <c r="L139" s="1029"/>
      <c r="M139" s="1029"/>
      <c r="N139" s="1029"/>
      <c r="O139" s="1019" t="s">
        <v>465</v>
      </c>
      <c r="P139" s="1029"/>
      <c r="Q139" s="1030"/>
      <c r="S139" s="1032"/>
      <c r="T139" s="1026"/>
      <c r="U139" s="1032"/>
      <c r="V139" s="1032"/>
      <c r="W139" s="1032"/>
      <c r="X139" s="1032"/>
      <c r="Y139" s="1032"/>
      <c r="Z139" s="1032"/>
      <c r="AA139" s="1032"/>
      <c r="AB139" s="1032"/>
      <c r="AC139" s="1032"/>
      <c r="AD139" s="1032"/>
      <c r="AE139" s="1032"/>
      <c r="AF139" s="1032"/>
      <c r="AG139" s="1032"/>
      <c r="AH139" s="1032"/>
      <c r="AI139" s="1032"/>
      <c r="AJ139" s="1032"/>
      <c r="AK139" s="1032"/>
      <c r="AL139" s="1032"/>
      <c r="AM139" s="1032"/>
      <c r="AN139" s="1032"/>
      <c r="AO139" s="1032"/>
      <c r="AP139" s="1032"/>
      <c r="AQ139" s="1032"/>
      <c r="AR139" s="1032"/>
      <c r="AS139" s="1032"/>
      <c r="AT139" s="1032"/>
    </row>
    <row r="140" spans="2:46" s="1031" customFormat="1" ht="21" customHeight="1" x14ac:dyDescent="0.15">
      <c r="B140" s="1028"/>
      <c r="C140" s="1029"/>
      <c r="D140" s="1569"/>
      <c r="E140" s="1569"/>
      <c r="F140" s="1562"/>
      <c r="G140" s="1563"/>
      <c r="H140" s="1559" t="s">
        <v>451</v>
      </c>
      <c r="I140" s="1027" t="s">
        <v>207</v>
      </c>
      <c r="J140" s="1029"/>
      <c r="K140" s="126"/>
      <c r="L140" s="1029"/>
      <c r="M140" s="1029"/>
      <c r="N140" s="1029"/>
      <c r="O140" s="1019" t="s">
        <v>660</v>
      </c>
      <c r="P140" s="1029"/>
      <c r="Q140" s="1030"/>
      <c r="S140" s="1032"/>
      <c r="T140" s="1034"/>
      <c r="U140" s="1032"/>
      <c r="V140" s="1032"/>
      <c r="W140" s="1032"/>
      <c r="X140" s="1032"/>
      <c r="Y140" s="1032"/>
      <c r="Z140" s="1032"/>
      <c r="AA140" s="1032"/>
      <c r="AB140" s="1032"/>
      <c r="AC140" s="1032"/>
      <c r="AD140" s="1032"/>
      <c r="AE140" s="1032"/>
      <c r="AF140" s="1032"/>
      <c r="AG140" s="1032"/>
      <c r="AH140" s="1032"/>
      <c r="AI140" s="1032"/>
      <c r="AJ140" s="1032"/>
      <c r="AK140" s="1032"/>
      <c r="AL140" s="1032"/>
      <c r="AM140" s="1032"/>
      <c r="AN140" s="1032"/>
      <c r="AO140" s="1032"/>
      <c r="AP140" s="1032"/>
      <c r="AQ140" s="1032"/>
      <c r="AR140" s="1032"/>
      <c r="AS140" s="1032"/>
      <c r="AT140" s="1032"/>
    </row>
    <row r="141" spans="2:46" s="1031" customFormat="1" ht="21" customHeight="1" x14ac:dyDescent="0.15">
      <c r="B141" s="1028"/>
      <c r="C141" s="1029"/>
      <c r="D141" s="1569"/>
      <c r="E141" s="1569"/>
      <c r="F141" s="1562"/>
      <c r="G141" s="1563"/>
      <c r="H141" s="1560"/>
      <c r="I141" s="1027" t="s">
        <v>63</v>
      </c>
      <c r="J141" s="1029"/>
      <c r="K141" s="126"/>
      <c r="L141" s="1029"/>
      <c r="M141" s="1029"/>
      <c r="N141" s="1029"/>
      <c r="O141" s="1019" t="s">
        <v>661</v>
      </c>
      <c r="P141" s="1029"/>
      <c r="Q141" s="1030"/>
      <c r="S141" s="1032"/>
      <c r="T141" s="1034"/>
      <c r="U141" s="1032"/>
      <c r="V141" s="1032"/>
      <c r="W141" s="1032"/>
      <c r="X141" s="1032"/>
      <c r="Y141" s="1032"/>
      <c r="Z141" s="1032"/>
      <c r="AA141" s="1032"/>
      <c r="AB141" s="1032"/>
      <c r="AC141" s="1032"/>
      <c r="AD141" s="1032"/>
      <c r="AE141" s="1032"/>
      <c r="AF141" s="1032"/>
      <c r="AG141" s="1032"/>
      <c r="AH141" s="1032"/>
      <c r="AI141" s="1032"/>
      <c r="AJ141" s="1032"/>
      <c r="AK141" s="1032"/>
      <c r="AL141" s="1032"/>
      <c r="AM141" s="1032"/>
      <c r="AN141" s="1032"/>
      <c r="AO141" s="1032"/>
      <c r="AP141" s="1032"/>
      <c r="AQ141" s="1032"/>
      <c r="AR141" s="1032"/>
      <c r="AS141" s="1032"/>
      <c r="AT141" s="1032"/>
    </row>
    <row r="142" spans="2:46" s="1031" customFormat="1" ht="21" customHeight="1" x14ac:dyDescent="0.15">
      <c r="B142" s="1028"/>
      <c r="C142" s="1029"/>
      <c r="D142" s="1569"/>
      <c r="E142" s="1569"/>
      <c r="F142" s="1562"/>
      <c r="G142" s="1563"/>
      <c r="H142" s="1556"/>
      <c r="I142" s="1027" t="s">
        <v>450</v>
      </c>
      <c r="J142" s="1029"/>
      <c r="K142" s="81"/>
      <c r="L142" s="1029"/>
      <c r="M142" s="1029"/>
      <c r="N142" s="1029"/>
      <c r="O142" s="1035" t="s">
        <v>462</v>
      </c>
      <c r="P142" s="1029"/>
      <c r="Q142" s="1030"/>
      <c r="S142" s="1032"/>
      <c r="T142" s="1036"/>
      <c r="U142" s="1032"/>
      <c r="V142" s="1032"/>
      <c r="W142" s="1032"/>
      <c r="X142" s="1032"/>
      <c r="Y142" s="1032"/>
      <c r="Z142" s="1032"/>
      <c r="AA142" s="1032"/>
      <c r="AB142" s="1032"/>
      <c r="AC142" s="1032"/>
      <c r="AD142" s="1032"/>
      <c r="AE142" s="1032"/>
      <c r="AF142" s="1032"/>
      <c r="AG142" s="1032"/>
      <c r="AH142" s="1032"/>
      <c r="AI142" s="1032"/>
      <c r="AJ142" s="1032"/>
      <c r="AK142" s="1032"/>
      <c r="AL142" s="1032"/>
      <c r="AM142" s="1032"/>
      <c r="AN142" s="1032"/>
      <c r="AO142" s="1032"/>
      <c r="AP142" s="1032"/>
      <c r="AQ142" s="1032"/>
      <c r="AR142" s="1032"/>
      <c r="AS142" s="1032"/>
      <c r="AT142" s="1032"/>
    </row>
    <row r="143" spans="2:46" s="1031" customFormat="1" ht="21" customHeight="1" x14ac:dyDescent="0.15">
      <c r="B143" s="1028"/>
      <c r="C143" s="1029"/>
      <c r="D143" s="1512"/>
      <c r="E143" s="1512"/>
      <c r="F143" s="1510"/>
      <c r="G143" s="1511"/>
      <c r="H143" s="1549" t="s">
        <v>2003</v>
      </c>
      <c r="I143" s="1523" t="s">
        <v>2001</v>
      </c>
      <c r="J143" s="1509"/>
      <c r="K143" s="111"/>
      <c r="L143" s="1509"/>
      <c r="M143" s="1509"/>
      <c r="N143" s="1509"/>
      <c r="O143" s="1422" t="s">
        <v>440</v>
      </c>
      <c r="P143" s="1029"/>
      <c r="Q143" s="1030"/>
      <c r="S143" s="1032"/>
      <c r="T143" s="1026"/>
      <c r="U143" s="1032"/>
      <c r="V143" s="1032"/>
      <c r="W143" s="1032"/>
      <c r="X143" s="1032"/>
      <c r="Y143" s="1032"/>
      <c r="Z143" s="1032"/>
      <c r="AA143" s="1032"/>
      <c r="AB143" s="1032"/>
      <c r="AC143" s="1032"/>
      <c r="AD143" s="1032"/>
      <c r="AE143" s="1032"/>
      <c r="AF143" s="1032"/>
      <c r="AG143" s="1032"/>
      <c r="AH143" s="1032"/>
      <c r="AI143" s="1032"/>
      <c r="AJ143" s="1032"/>
      <c r="AK143" s="1032"/>
      <c r="AL143" s="1032"/>
      <c r="AM143" s="1032"/>
      <c r="AN143" s="1032"/>
      <c r="AO143" s="1032"/>
      <c r="AP143" s="1032"/>
      <c r="AQ143" s="1032"/>
      <c r="AR143" s="1032"/>
      <c r="AS143" s="1032"/>
      <c r="AT143" s="1032"/>
    </row>
    <row r="144" spans="2:46" s="1031" customFormat="1" ht="71.25" customHeight="1" thickBot="1" x14ac:dyDescent="0.2">
      <c r="B144" s="1028"/>
      <c r="C144" s="1029"/>
      <c r="D144" s="1512"/>
      <c r="E144" s="1512"/>
      <c r="F144" s="1510"/>
      <c r="G144" s="1511"/>
      <c r="H144" s="1550"/>
      <c r="I144" s="1524" t="s">
        <v>2002</v>
      </c>
      <c r="J144" s="1509"/>
      <c r="K144" s="1514"/>
      <c r="L144" s="1509"/>
      <c r="M144" s="1509"/>
      <c r="N144" s="1509"/>
      <c r="O144" s="1422" t="str">
        <f>IF(K143="なし","入力不要","賃上げの開始時期、賃上げ対象となる従業員の割合等を入力")</f>
        <v>賃上げの開始時期、賃上げ対象となる従業員の割合等を入力</v>
      </c>
      <c r="P144" s="1029"/>
      <c r="Q144" s="1030"/>
      <c r="S144" s="1032"/>
      <c r="T144" s="1026"/>
      <c r="U144" s="1032"/>
      <c r="V144" s="1032"/>
      <c r="W144" s="1032"/>
      <c r="X144" s="1032"/>
      <c r="Y144" s="1032"/>
      <c r="Z144" s="1032"/>
      <c r="AA144" s="1032"/>
      <c r="AB144" s="1032"/>
      <c r="AC144" s="1032"/>
      <c r="AD144" s="1032"/>
      <c r="AE144" s="1032"/>
      <c r="AF144" s="1032"/>
      <c r="AG144" s="1032"/>
      <c r="AH144" s="1032"/>
      <c r="AI144" s="1032"/>
      <c r="AJ144" s="1032"/>
      <c r="AK144" s="1032"/>
      <c r="AL144" s="1032"/>
      <c r="AM144" s="1032"/>
      <c r="AN144" s="1032"/>
      <c r="AO144" s="1032"/>
      <c r="AP144" s="1032"/>
      <c r="AQ144" s="1032"/>
      <c r="AR144" s="1032"/>
      <c r="AS144" s="1032"/>
      <c r="AT144" s="1032"/>
    </row>
    <row r="145" spans="2:46" s="1031" customFormat="1" ht="7.5" customHeight="1" thickTop="1" x14ac:dyDescent="0.15">
      <c r="B145" s="1028"/>
      <c r="C145" s="1564"/>
      <c r="D145" s="1564"/>
      <c r="E145" s="1564"/>
      <c r="F145" s="1564"/>
      <c r="G145" s="1564"/>
      <c r="H145" s="1564"/>
      <c r="I145" s="1564"/>
      <c r="J145" s="1564"/>
      <c r="K145" s="1564"/>
      <c r="L145" s="1564"/>
      <c r="M145" s="1564"/>
      <c r="N145" s="1564"/>
      <c r="O145" s="1564"/>
      <c r="P145" s="1564"/>
      <c r="Q145" s="1030"/>
      <c r="S145" s="1032"/>
      <c r="T145" s="1026"/>
      <c r="U145" s="1032"/>
      <c r="V145" s="1032"/>
      <c r="W145" s="1032"/>
      <c r="X145" s="1032"/>
      <c r="Y145" s="1032"/>
      <c r="Z145" s="1032"/>
      <c r="AA145" s="1032"/>
      <c r="AB145" s="1032"/>
      <c r="AC145" s="1032"/>
      <c r="AD145" s="1032"/>
      <c r="AE145" s="1032"/>
      <c r="AF145" s="1032"/>
      <c r="AG145" s="1032"/>
      <c r="AH145" s="1032"/>
      <c r="AI145" s="1032"/>
      <c r="AJ145" s="1032"/>
      <c r="AK145" s="1032"/>
      <c r="AL145" s="1032"/>
      <c r="AM145" s="1032"/>
      <c r="AN145" s="1032"/>
      <c r="AO145" s="1032"/>
      <c r="AP145" s="1032"/>
      <c r="AQ145" s="1032"/>
      <c r="AR145" s="1032"/>
      <c r="AS145" s="1032"/>
      <c r="AT145" s="1032"/>
    </row>
    <row r="146" spans="2:46" s="1031" customFormat="1" ht="7.5" customHeight="1" x14ac:dyDescent="0.15">
      <c r="B146" s="1028"/>
      <c r="C146" s="1029"/>
      <c r="D146" s="1029"/>
      <c r="E146" s="1037"/>
      <c r="F146" s="1037"/>
      <c r="G146" s="1037"/>
      <c r="H146" s="1038"/>
      <c r="I146" s="1039"/>
      <c r="J146" s="1029"/>
      <c r="K146" s="1040"/>
      <c r="L146" s="1029"/>
      <c r="M146" s="1029"/>
      <c r="N146" s="1029"/>
      <c r="O146" s="1007"/>
      <c r="P146" s="1029"/>
      <c r="Q146" s="1030"/>
      <c r="S146" s="1032"/>
      <c r="T146" s="1026"/>
      <c r="U146" s="1032"/>
      <c r="V146" s="1032"/>
      <c r="W146" s="1032"/>
      <c r="X146" s="1032"/>
      <c r="Y146" s="1032"/>
      <c r="Z146" s="1032"/>
      <c r="AA146" s="1032"/>
      <c r="AB146" s="1032"/>
      <c r="AC146" s="1032"/>
      <c r="AD146" s="1032"/>
      <c r="AE146" s="1032"/>
      <c r="AF146" s="1032"/>
      <c r="AG146" s="1032"/>
      <c r="AH146" s="1032"/>
      <c r="AI146" s="1032"/>
      <c r="AJ146" s="1032"/>
      <c r="AK146" s="1032"/>
      <c r="AL146" s="1032"/>
      <c r="AM146" s="1032"/>
      <c r="AN146" s="1032"/>
      <c r="AO146" s="1032"/>
      <c r="AP146" s="1032"/>
      <c r="AQ146" s="1032"/>
      <c r="AR146" s="1032"/>
      <c r="AS146" s="1032"/>
      <c r="AT146" s="1032"/>
    </row>
    <row r="147" spans="2:46" s="1031" customFormat="1" ht="23.25" customHeight="1" x14ac:dyDescent="0.15">
      <c r="B147" s="1028" t="b">
        <v>0</v>
      </c>
      <c r="C147" s="1029"/>
      <c r="D147" s="1565" t="s">
        <v>1596</v>
      </c>
      <c r="E147" s="1565"/>
      <c r="F147" s="1565"/>
      <c r="G147" s="1565"/>
      <c r="H147" s="1565"/>
      <c r="I147" s="1565"/>
      <c r="J147" s="1565"/>
      <c r="K147" s="1565"/>
      <c r="L147" s="1565"/>
      <c r="M147" s="1565"/>
      <c r="N147" s="1565"/>
      <c r="O147" s="1565"/>
      <c r="P147" s="1029"/>
      <c r="Q147" s="1030"/>
      <c r="S147" s="1032"/>
      <c r="T147" s="1026"/>
      <c r="U147" s="1032"/>
      <c r="V147" s="1032"/>
      <c r="W147" s="1032"/>
      <c r="X147" s="1032"/>
      <c r="Y147" s="1032"/>
      <c r="Z147" s="1032"/>
      <c r="AA147" s="1032"/>
      <c r="AB147" s="1032"/>
      <c r="AC147" s="1032"/>
      <c r="AD147" s="1032"/>
      <c r="AE147" s="1032"/>
      <c r="AF147" s="1032"/>
      <c r="AG147" s="1032"/>
      <c r="AH147" s="1032"/>
      <c r="AI147" s="1032"/>
      <c r="AJ147" s="1032"/>
      <c r="AK147" s="1032"/>
      <c r="AL147" s="1032"/>
      <c r="AM147" s="1032"/>
      <c r="AN147" s="1032"/>
      <c r="AO147" s="1032"/>
      <c r="AP147" s="1032"/>
      <c r="AQ147" s="1032"/>
      <c r="AR147" s="1032"/>
      <c r="AS147" s="1032"/>
      <c r="AT147" s="1032"/>
    </row>
    <row r="148" spans="2:46" ht="21" customHeight="1" x14ac:dyDescent="0.15">
      <c r="B148" s="1001"/>
      <c r="C148" s="1004"/>
      <c r="D148" s="1569" t="s">
        <v>1593</v>
      </c>
      <c r="E148" s="1569"/>
      <c r="F148" s="1562"/>
      <c r="G148" s="1563"/>
      <c r="H148" s="1556" t="s">
        <v>488</v>
      </c>
      <c r="I148" s="1557"/>
      <c r="J148" s="1003"/>
      <c r="K148" s="79"/>
      <c r="L148" s="1003"/>
      <c r="M148" s="1003"/>
      <c r="N148" s="1003"/>
      <c r="O148" s="1017" t="s">
        <v>441</v>
      </c>
      <c r="P148" s="1003"/>
      <c r="Q148" s="1002"/>
      <c r="T148" s="1024"/>
    </row>
    <row r="149" spans="2:46" ht="21" customHeight="1" x14ac:dyDescent="0.15">
      <c r="B149" s="1001"/>
      <c r="C149" s="1004"/>
      <c r="D149" s="1569"/>
      <c r="E149" s="1569"/>
      <c r="F149" s="1562"/>
      <c r="G149" s="1563"/>
      <c r="H149" s="1554" t="s">
        <v>487</v>
      </c>
      <c r="I149" s="1555"/>
      <c r="J149" s="1003"/>
      <c r="K149" s="79"/>
      <c r="L149" s="1003"/>
      <c r="M149" s="1003"/>
      <c r="N149" s="1003"/>
      <c r="O149" s="1017"/>
      <c r="P149" s="1003"/>
      <c r="Q149" s="1002"/>
      <c r="S149" s="1025"/>
      <c r="T149" s="1026" t="s">
        <v>486</v>
      </c>
    </row>
    <row r="150" spans="2:46" ht="21" customHeight="1" x14ac:dyDescent="0.15">
      <c r="B150" s="1001"/>
      <c r="C150" s="1004"/>
      <c r="D150" s="1569"/>
      <c r="E150" s="1569"/>
      <c r="F150" s="1562"/>
      <c r="G150" s="1563"/>
      <c r="H150" s="1555" t="s">
        <v>431</v>
      </c>
      <c r="I150" s="1558"/>
      <c r="J150" s="1003"/>
      <c r="K150" s="80"/>
      <c r="L150" s="1003"/>
      <c r="M150" s="1003"/>
      <c r="N150" s="1003"/>
      <c r="O150" s="1019" t="s">
        <v>432</v>
      </c>
      <c r="P150" s="1003"/>
      <c r="Q150" s="1002"/>
      <c r="S150" s="1025"/>
      <c r="T150" s="1026"/>
    </row>
    <row r="151" spans="2:46" ht="21" customHeight="1" x14ac:dyDescent="0.15">
      <c r="B151" s="1001"/>
      <c r="C151" s="1004"/>
      <c r="D151" s="1569"/>
      <c r="E151" s="1569"/>
      <c r="F151" s="1562"/>
      <c r="G151" s="1563"/>
      <c r="H151" s="1571" t="s">
        <v>490</v>
      </c>
      <c r="I151" s="1027" t="s">
        <v>15</v>
      </c>
      <c r="J151" s="1003"/>
      <c r="K151" s="80"/>
      <c r="L151" s="1003"/>
      <c r="M151" s="1003"/>
      <c r="N151" s="1003"/>
      <c r="O151" s="1019" t="s">
        <v>1588</v>
      </c>
      <c r="P151" s="1003"/>
      <c r="Q151" s="1002"/>
      <c r="S151" s="1025"/>
      <c r="T151" s="1026" t="s">
        <v>486</v>
      </c>
    </row>
    <row r="152" spans="2:46" ht="21" customHeight="1" x14ac:dyDescent="0.15">
      <c r="B152" s="1001"/>
      <c r="C152" s="1003"/>
      <c r="D152" s="1569"/>
      <c r="E152" s="1569"/>
      <c r="F152" s="1562"/>
      <c r="G152" s="1563"/>
      <c r="H152" s="1560"/>
      <c r="I152" s="1027" t="s">
        <v>491</v>
      </c>
      <c r="J152" s="1003"/>
      <c r="K152" s="80"/>
      <c r="L152" s="1003"/>
      <c r="M152" s="1003"/>
      <c r="N152" s="1003"/>
      <c r="O152" s="1019" t="s">
        <v>441</v>
      </c>
      <c r="P152" s="1003"/>
      <c r="Q152" s="1002"/>
      <c r="S152" s="1025"/>
      <c r="T152" s="1026"/>
    </row>
    <row r="153" spans="2:46" ht="21" customHeight="1" x14ac:dyDescent="0.15">
      <c r="B153" s="1001"/>
      <c r="C153" s="1003"/>
      <c r="D153" s="1569"/>
      <c r="E153" s="1569"/>
      <c r="F153" s="1562"/>
      <c r="G153" s="1563"/>
      <c r="H153" s="1560"/>
      <c r="I153" s="1027" t="s">
        <v>492</v>
      </c>
      <c r="J153" s="1003"/>
      <c r="K153" s="80"/>
      <c r="L153" s="1003"/>
      <c r="M153" s="1003"/>
      <c r="N153" s="1003"/>
      <c r="O153" s="1019" t="s">
        <v>496</v>
      </c>
      <c r="P153" s="1003"/>
      <c r="Q153" s="1002"/>
      <c r="S153" s="1025"/>
      <c r="T153" s="1026"/>
    </row>
    <row r="154" spans="2:46" ht="21" customHeight="1" x14ac:dyDescent="0.15">
      <c r="B154" s="1001"/>
      <c r="C154" s="1003"/>
      <c r="D154" s="1569"/>
      <c r="E154" s="1569"/>
      <c r="F154" s="1562"/>
      <c r="G154" s="1563"/>
      <c r="H154" s="1560"/>
      <c r="I154" s="1027" t="s">
        <v>209</v>
      </c>
      <c r="J154" s="1003"/>
      <c r="K154" s="80"/>
      <c r="L154" s="1003"/>
      <c r="M154" s="1003"/>
      <c r="N154" s="1003"/>
      <c r="O154" s="1019" t="s">
        <v>463</v>
      </c>
      <c r="P154" s="1003"/>
      <c r="Q154" s="1002"/>
      <c r="S154" s="1025"/>
      <c r="T154" s="1026" t="s">
        <v>486</v>
      </c>
    </row>
    <row r="155" spans="2:46" ht="21" customHeight="1" x14ac:dyDescent="0.15">
      <c r="B155" s="1001"/>
      <c r="C155" s="1003"/>
      <c r="D155" s="1569"/>
      <c r="E155" s="1569"/>
      <c r="F155" s="1562"/>
      <c r="G155" s="1563"/>
      <c r="H155" s="1556"/>
      <c r="I155" s="1027" t="s">
        <v>210</v>
      </c>
      <c r="J155" s="1003"/>
      <c r="K155" s="80"/>
      <c r="L155" s="1003"/>
      <c r="M155" s="1003"/>
      <c r="N155" s="1003"/>
      <c r="O155" s="1019" t="s">
        <v>463</v>
      </c>
      <c r="P155" s="1003"/>
      <c r="Q155" s="1002"/>
      <c r="S155" s="1025"/>
      <c r="T155" s="1026" t="s">
        <v>486</v>
      </c>
    </row>
    <row r="156" spans="2:46" ht="21" customHeight="1" x14ac:dyDescent="0.15">
      <c r="B156" s="1001"/>
      <c r="C156" s="1003"/>
      <c r="D156" s="1569"/>
      <c r="E156" s="1569"/>
      <c r="F156" s="1562"/>
      <c r="G156" s="1563"/>
      <c r="H156" s="1555" t="s">
        <v>433</v>
      </c>
      <c r="I156" s="1027" t="s">
        <v>434</v>
      </c>
      <c r="J156" s="1003"/>
      <c r="K156" s="80"/>
      <c r="L156" s="1003"/>
      <c r="M156" s="1003"/>
      <c r="N156" s="1003"/>
      <c r="O156" s="1019" t="s">
        <v>439</v>
      </c>
      <c r="P156" s="1003"/>
      <c r="Q156" s="1002"/>
      <c r="S156" s="1025"/>
      <c r="T156" s="1026"/>
    </row>
    <row r="157" spans="2:46" ht="21" customHeight="1" x14ac:dyDescent="0.15">
      <c r="B157" s="1001"/>
      <c r="C157" s="1003"/>
      <c r="D157" s="1569"/>
      <c r="E157" s="1569"/>
      <c r="F157" s="1562"/>
      <c r="G157" s="1563"/>
      <c r="H157" s="1555"/>
      <c r="I157" s="1027" t="s">
        <v>211</v>
      </c>
      <c r="J157" s="1003"/>
      <c r="K157" s="79"/>
      <c r="L157" s="1003"/>
      <c r="M157" s="1003"/>
      <c r="N157" s="1003"/>
      <c r="O157" s="1019" t="s">
        <v>440</v>
      </c>
      <c r="P157" s="1003"/>
      <c r="Q157" s="1002"/>
      <c r="S157" s="1025"/>
      <c r="T157" s="1026"/>
    </row>
    <row r="158" spans="2:46" ht="21" customHeight="1" x14ac:dyDescent="0.15">
      <c r="B158" s="1001"/>
      <c r="C158" s="1003"/>
      <c r="D158" s="1569"/>
      <c r="E158" s="1569"/>
      <c r="F158" s="1562"/>
      <c r="G158" s="1563"/>
      <c r="H158" s="1555"/>
      <c r="I158" s="1027" t="s">
        <v>212</v>
      </c>
      <c r="J158" s="1003"/>
      <c r="K158" s="79"/>
      <c r="L158" s="1003"/>
      <c r="M158" s="1003"/>
      <c r="N158" s="1003"/>
      <c r="O158" s="1019" t="s">
        <v>1138</v>
      </c>
      <c r="P158" s="1003"/>
      <c r="Q158" s="1002"/>
      <c r="S158" s="1025"/>
      <c r="T158" s="1026" t="s">
        <v>486</v>
      </c>
    </row>
    <row r="159" spans="2:46" ht="21" customHeight="1" x14ac:dyDescent="0.15">
      <c r="B159" s="1001"/>
      <c r="C159" s="1003"/>
      <c r="D159" s="1569"/>
      <c r="E159" s="1569"/>
      <c r="F159" s="1562"/>
      <c r="G159" s="1563"/>
      <c r="H159" s="1555"/>
      <c r="I159" s="1027" t="s">
        <v>437</v>
      </c>
      <c r="J159" s="1003"/>
      <c r="K159" s="80"/>
      <c r="L159" s="1003"/>
      <c r="M159" s="1003"/>
      <c r="N159" s="1003"/>
      <c r="O159" s="1019" t="s">
        <v>1139</v>
      </c>
      <c r="P159" s="1003"/>
      <c r="Q159" s="1002"/>
      <c r="S159" s="1025"/>
      <c r="T159" s="1026" t="s">
        <v>486</v>
      </c>
    </row>
    <row r="160" spans="2:46" s="1031" customFormat="1" ht="21" customHeight="1" x14ac:dyDescent="0.15">
      <c r="B160" s="1028"/>
      <c r="C160" s="1029"/>
      <c r="D160" s="1569"/>
      <c r="E160" s="1569"/>
      <c r="F160" s="1562"/>
      <c r="G160" s="1563"/>
      <c r="H160" s="1555"/>
      <c r="I160" s="1027" t="s">
        <v>438</v>
      </c>
      <c r="J160" s="1029"/>
      <c r="K160" s="81"/>
      <c r="L160" s="1029"/>
      <c r="M160" s="1029"/>
      <c r="N160" s="1029"/>
      <c r="O160" s="1019" t="s">
        <v>465</v>
      </c>
      <c r="P160" s="1029"/>
      <c r="Q160" s="1030"/>
      <c r="S160" s="1025"/>
      <c r="T160" s="1026" t="s">
        <v>486</v>
      </c>
      <c r="U160" s="1032"/>
      <c r="V160" s="1032"/>
      <c r="W160" s="1032"/>
      <c r="X160" s="1032"/>
      <c r="Y160" s="1032"/>
      <c r="Z160" s="1032"/>
      <c r="AA160" s="1032"/>
      <c r="AB160" s="1032"/>
      <c r="AC160" s="1032"/>
      <c r="AD160" s="1032"/>
      <c r="AE160" s="1032"/>
      <c r="AF160" s="1032"/>
      <c r="AG160" s="1032"/>
      <c r="AH160" s="1032"/>
      <c r="AI160" s="1032"/>
      <c r="AJ160" s="1032"/>
      <c r="AK160" s="1032"/>
      <c r="AL160" s="1032"/>
      <c r="AM160" s="1032"/>
      <c r="AN160" s="1032"/>
      <c r="AO160" s="1032"/>
      <c r="AP160" s="1032"/>
      <c r="AQ160" s="1032"/>
      <c r="AR160" s="1032"/>
      <c r="AS160" s="1032"/>
      <c r="AT160" s="1032"/>
    </row>
    <row r="161" spans="2:46" s="1031" customFormat="1" ht="21" customHeight="1" x14ac:dyDescent="0.15">
      <c r="B161" s="1028">
        <v>0</v>
      </c>
      <c r="C161" s="1029"/>
      <c r="D161" s="1569"/>
      <c r="E161" s="1569"/>
      <c r="F161" s="1562"/>
      <c r="G161" s="1563"/>
      <c r="H161" s="1555" t="s">
        <v>445</v>
      </c>
      <c r="I161" s="1027" t="s">
        <v>233</v>
      </c>
      <c r="J161" s="1029"/>
      <c r="K161" s="70"/>
      <c r="L161" s="1029"/>
      <c r="M161" s="1029"/>
      <c r="N161" s="1029"/>
      <c r="O161" s="1019" t="s">
        <v>461</v>
      </c>
      <c r="P161" s="1029"/>
      <c r="Q161" s="1030"/>
      <c r="S161" s="1032"/>
      <c r="T161" s="1033" t="s">
        <v>1385</v>
      </c>
      <c r="U161" s="1032"/>
      <c r="V161" s="1032"/>
      <c r="W161" s="1032"/>
      <c r="X161" s="1032"/>
      <c r="Y161" s="1032"/>
      <c r="Z161" s="1032"/>
      <c r="AA161" s="1032"/>
      <c r="AB161" s="1032"/>
      <c r="AC161" s="1032"/>
      <c r="AD161" s="1032"/>
      <c r="AE161" s="1032"/>
      <c r="AF161" s="1032"/>
      <c r="AG161" s="1032"/>
      <c r="AH161" s="1032"/>
      <c r="AI161" s="1032"/>
      <c r="AJ161" s="1032"/>
      <c r="AK161" s="1032"/>
      <c r="AL161" s="1032"/>
      <c r="AM161" s="1032"/>
      <c r="AN161" s="1032"/>
      <c r="AO161" s="1032"/>
      <c r="AP161" s="1032"/>
      <c r="AQ161" s="1032"/>
      <c r="AR161" s="1032"/>
      <c r="AS161" s="1032"/>
      <c r="AT161" s="1032"/>
    </row>
    <row r="162" spans="2:46" s="1031" customFormat="1" ht="21" customHeight="1" x14ac:dyDescent="0.15">
      <c r="B162" s="1028"/>
      <c r="C162" s="1029"/>
      <c r="D162" s="1569"/>
      <c r="E162" s="1569"/>
      <c r="F162" s="1562"/>
      <c r="G162" s="1563"/>
      <c r="H162" s="1555"/>
      <c r="I162" s="1027" t="s">
        <v>205</v>
      </c>
      <c r="J162" s="1029"/>
      <c r="K162" s="81"/>
      <c r="L162" s="1029"/>
      <c r="M162" s="1029"/>
      <c r="N162" s="1029"/>
      <c r="O162" s="1019" t="s">
        <v>466</v>
      </c>
      <c r="P162" s="1029"/>
      <c r="Q162" s="1030"/>
      <c r="S162" s="1032"/>
      <c r="T162" s="1026"/>
      <c r="U162" s="1032"/>
      <c r="V162" s="1032"/>
      <c r="W162" s="1032"/>
      <c r="X162" s="1032"/>
      <c r="Y162" s="1032"/>
      <c r="Z162" s="1032"/>
      <c r="AA162" s="1032"/>
      <c r="AB162" s="1032"/>
      <c r="AC162" s="1032"/>
      <c r="AD162" s="1032"/>
      <c r="AE162" s="1032"/>
      <c r="AF162" s="1032"/>
      <c r="AG162" s="1032"/>
      <c r="AH162" s="1032"/>
      <c r="AI162" s="1032"/>
      <c r="AJ162" s="1032"/>
      <c r="AK162" s="1032"/>
      <c r="AL162" s="1032"/>
      <c r="AM162" s="1032"/>
      <c r="AN162" s="1032"/>
      <c r="AO162" s="1032"/>
      <c r="AP162" s="1032"/>
      <c r="AQ162" s="1032"/>
      <c r="AR162" s="1032"/>
      <c r="AS162" s="1032"/>
      <c r="AT162" s="1032"/>
    </row>
    <row r="163" spans="2:46" s="1031" customFormat="1" ht="21" customHeight="1" x14ac:dyDescent="0.15">
      <c r="B163" s="1028"/>
      <c r="C163" s="1029"/>
      <c r="D163" s="1569"/>
      <c r="E163" s="1569"/>
      <c r="F163" s="1562"/>
      <c r="G163" s="1563"/>
      <c r="H163" s="1555"/>
      <c r="I163" s="1027" t="s">
        <v>15</v>
      </c>
      <c r="J163" s="1029"/>
      <c r="K163" s="81"/>
      <c r="L163" s="1029"/>
      <c r="M163" s="1029"/>
      <c r="N163" s="1029"/>
      <c r="O163" s="1019" t="s">
        <v>1589</v>
      </c>
      <c r="P163" s="1029"/>
      <c r="Q163" s="1030"/>
      <c r="S163" s="1032"/>
      <c r="T163" s="1026"/>
      <c r="U163" s="1032"/>
      <c r="V163" s="1032"/>
      <c r="W163" s="1032"/>
      <c r="X163" s="1032"/>
      <c r="Y163" s="1032"/>
      <c r="Z163" s="1032"/>
      <c r="AA163" s="1032"/>
      <c r="AB163" s="1032"/>
      <c r="AC163" s="1032"/>
      <c r="AD163" s="1032"/>
      <c r="AE163" s="1032"/>
      <c r="AF163" s="1032"/>
      <c r="AG163" s="1032"/>
      <c r="AH163" s="1032"/>
      <c r="AI163" s="1032"/>
      <c r="AJ163" s="1032"/>
      <c r="AK163" s="1032"/>
      <c r="AL163" s="1032"/>
      <c r="AM163" s="1032"/>
      <c r="AN163" s="1032"/>
      <c r="AO163" s="1032"/>
      <c r="AP163" s="1032"/>
      <c r="AQ163" s="1032"/>
      <c r="AR163" s="1032"/>
      <c r="AS163" s="1032"/>
      <c r="AT163" s="1032"/>
    </row>
    <row r="164" spans="2:46" s="1031" customFormat="1" ht="21" customHeight="1" x14ac:dyDescent="0.15">
      <c r="B164" s="1028"/>
      <c r="C164" s="1029"/>
      <c r="D164" s="1569"/>
      <c r="E164" s="1569"/>
      <c r="F164" s="1562"/>
      <c r="G164" s="1563"/>
      <c r="H164" s="1555"/>
      <c r="I164" s="1027" t="s">
        <v>491</v>
      </c>
      <c r="J164" s="1029"/>
      <c r="K164" s="81"/>
      <c r="L164" s="1029"/>
      <c r="M164" s="1029"/>
      <c r="N164" s="1029"/>
      <c r="O164" s="1019" t="s">
        <v>441</v>
      </c>
      <c r="P164" s="1029"/>
      <c r="Q164" s="1030"/>
      <c r="S164" s="1032"/>
      <c r="T164" s="1026"/>
      <c r="U164" s="1032"/>
      <c r="V164" s="1032"/>
      <c r="W164" s="1032"/>
      <c r="X164" s="1032"/>
      <c r="Y164" s="1032"/>
      <c r="Z164" s="1032"/>
      <c r="AA164" s="1032"/>
      <c r="AB164" s="1032"/>
      <c r="AC164" s="1032"/>
      <c r="AD164" s="1032"/>
      <c r="AE164" s="1032"/>
      <c r="AF164" s="1032"/>
      <c r="AG164" s="1032"/>
      <c r="AH164" s="1032"/>
      <c r="AI164" s="1032"/>
      <c r="AJ164" s="1032"/>
      <c r="AK164" s="1032"/>
      <c r="AL164" s="1032"/>
      <c r="AM164" s="1032"/>
      <c r="AN164" s="1032"/>
      <c r="AO164" s="1032"/>
      <c r="AP164" s="1032"/>
      <c r="AQ164" s="1032"/>
      <c r="AR164" s="1032"/>
      <c r="AS164" s="1032"/>
      <c r="AT164" s="1032"/>
    </row>
    <row r="165" spans="2:46" s="1031" customFormat="1" ht="21" customHeight="1" x14ac:dyDescent="0.15">
      <c r="B165" s="1028"/>
      <c r="C165" s="1029"/>
      <c r="D165" s="1569"/>
      <c r="E165" s="1569"/>
      <c r="F165" s="1562"/>
      <c r="G165" s="1563"/>
      <c r="H165" s="1555"/>
      <c r="I165" s="1027" t="s">
        <v>492</v>
      </c>
      <c r="J165" s="1029"/>
      <c r="K165" s="81"/>
      <c r="L165" s="1029"/>
      <c r="M165" s="1029"/>
      <c r="N165" s="1029"/>
      <c r="O165" s="1019" t="s">
        <v>496</v>
      </c>
      <c r="P165" s="1029"/>
      <c r="Q165" s="1030"/>
      <c r="S165" s="1032"/>
      <c r="T165" s="1026"/>
      <c r="U165" s="1032"/>
      <c r="V165" s="1032"/>
      <c r="W165" s="1032"/>
      <c r="X165" s="1032"/>
      <c r="Y165" s="1032"/>
      <c r="Z165" s="1032"/>
      <c r="AA165" s="1032"/>
      <c r="AB165" s="1032"/>
      <c r="AC165" s="1032"/>
      <c r="AD165" s="1032"/>
      <c r="AE165" s="1032"/>
      <c r="AF165" s="1032"/>
      <c r="AG165" s="1032"/>
      <c r="AH165" s="1032"/>
      <c r="AI165" s="1032"/>
      <c r="AJ165" s="1032"/>
      <c r="AK165" s="1032"/>
      <c r="AL165" s="1032"/>
      <c r="AM165" s="1032"/>
      <c r="AN165" s="1032"/>
      <c r="AO165" s="1032"/>
      <c r="AP165" s="1032"/>
      <c r="AQ165" s="1032"/>
      <c r="AR165" s="1032"/>
      <c r="AS165" s="1032"/>
      <c r="AT165" s="1032"/>
    </row>
    <row r="166" spans="2:46" s="1031" customFormat="1" ht="21" customHeight="1" x14ac:dyDescent="0.15">
      <c r="B166" s="1028"/>
      <c r="C166" s="1029"/>
      <c r="D166" s="1569"/>
      <c r="E166" s="1569"/>
      <c r="F166" s="1562"/>
      <c r="G166" s="1563"/>
      <c r="H166" s="1555"/>
      <c r="I166" s="1027" t="s">
        <v>209</v>
      </c>
      <c r="J166" s="1029"/>
      <c r="K166" s="81"/>
      <c r="L166" s="1029"/>
      <c r="M166" s="1029"/>
      <c r="N166" s="1029"/>
      <c r="O166" s="1019" t="s">
        <v>463</v>
      </c>
      <c r="P166" s="1029"/>
      <c r="Q166" s="1030"/>
      <c r="S166" s="1032"/>
      <c r="T166" s="1026"/>
      <c r="U166" s="1032"/>
      <c r="V166" s="1032"/>
      <c r="W166" s="1032"/>
      <c r="X166" s="1032"/>
      <c r="Y166" s="1032"/>
      <c r="Z166" s="1032"/>
      <c r="AA166" s="1032"/>
      <c r="AB166" s="1032"/>
      <c r="AC166" s="1032"/>
      <c r="AD166" s="1032"/>
      <c r="AE166" s="1032"/>
      <c r="AF166" s="1032"/>
      <c r="AG166" s="1032"/>
      <c r="AH166" s="1032"/>
      <c r="AI166" s="1032"/>
      <c r="AJ166" s="1032"/>
      <c r="AK166" s="1032"/>
      <c r="AL166" s="1032"/>
      <c r="AM166" s="1032"/>
      <c r="AN166" s="1032"/>
      <c r="AO166" s="1032"/>
      <c r="AP166" s="1032"/>
      <c r="AQ166" s="1032"/>
      <c r="AR166" s="1032"/>
      <c r="AS166" s="1032"/>
      <c r="AT166" s="1032"/>
    </row>
    <row r="167" spans="2:46" s="1031" customFormat="1" ht="21" customHeight="1" x14ac:dyDescent="0.15">
      <c r="B167" s="1028"/>
      <c r="C167" s="1029"/>
      <c r="D167" s="1569"/>
      <c r="E167" s="1569"/>
      <c r="F167" s="1562"/>
      <c r="G167" s="1563"/>
      <c r="H167" s="1555"/>
      <c r="I167" s="1027" t="s">
        <v>210</v>
      </c>
      <c r="J167" s="1029"/>
      <c r="K167" s="81"/>
      <c r="L167" s="1029"/>
      <c r="M167" s="1029"/>
      <c r="N167" s="1029"/>
      <c r="O167" s="1019" t="s">
        <v>463</v>
      </c>
      <c r="P167" s="1029"/>
      <c r="Q167" s="1030"/>
      <c r="S167" s="1032"/>
      <c r="T167" s="1026"/>
      <c r="U167" s="1032"/>
      <c r="V167" s="1032"/>
      <c r="W167" s="1032"/>
      <c r="X167" s="1032"/>
      <c r="Y167" s="1032"/>
      <c r="Z167" s="1032"/>
      <c r="AA167" s="1032"/>
      <c r="AB167" s="1032"/>
      <c r="AC167" s="1032"/>
      <c r="AD167" s="1032"/>
      <c r="AE167" s="1032"/>
      <c r="AF167" s="1032"/>
      <c r="AG167" s="1032"/>
      <c r="AH167" s="1032"/>
      <c r="AI167" s="1032"/>
      <c r="AJ167" s="1032"/>
      <c r="AK167" s="1032"/>
      <c r="AL167" s="1032"/>
      <c r="AM167" s="1032"/>
      <c r="AN167" s="1032"/>
      <c r="AO167" s="1032"/>
      <c r="AP167" s="1032"/>
      <c r="AQ167" s="1032"/>
      <c r="AR167" s="1032"/>
      <c r="AS167" s="1032"/>
      <c r="AT167" s="1032"/>
    </row>
    <row r="168" spans="2:46" s="1031" customFormat="1" ht="21" customHeight="1" x14ac:dyDescent="0.15">
      <c r="B168" s="1028"/>
      <c r="C168" s="1029"/>
      <c r="D168" s="1569"/>
      <c r="E168" s="1569"/>
      <c r="F168" s="1562"/>
      <c r="G168" s="1563"/>
      <c r="H168" s="1559" t="s">
        <v>447</v>
      </c>
      <c r="I168" s="1027" t="s">
        <v>434</v>
      </c>
      <c r="J168" s="1029"/>
      <c r="K168" s="80"/>
      <c r="L168" s="1029"/>
      <c r="M168" s="1029"/>
      <c r="N168" s="1029"/>
      <c r="O168" s="1019" t="str">
        <f>O156</f>
        <v>7桁半角数字を「-（ハイフン）」なしで入力</v>
      </c>
      <c r="P168" s="1029"/>
      <c r="Q168" s="1030"/>
      <c r="S168" s="1032"/>
      <c r="T168" s="1026"/>
      <c r="U168" s="1032"/>
      <c r="V168" s="1032"/>
      <c r="W168" s="1032"/>
      <c r="X168" s="1032"/>
      <c r="Y168" s="1032"/>
      <c r="Z168" s="1032"/>
      <c r="AA168" s="1032"/>
      <c r="AB168" s="1032"/>
      <c r="AC168" s="1032"/>
      <c r="AD168" s="1032"/>
      <c r="AE168" s="1032"/>
      <c r="AF168" s="1032"/>
      <c r="AG168" s="1032"/>
      <c r="AH168" s="1032"/>
      <c r="AI168" s="1032"/>
      <c r="AJ168" s="1032"/>
      <c r="AK168" s="1032"/>
      <c r="AL168" s="1032"/>
      <c r="AM168" s="1032"/>
      <c r="AN168" s="1032"/>
      <c r="AO168" s="1032"/>
      <c r="AP168" s="1032"/>
      <c r="AQ168" s="1032"/>
      <c r="AR168" s="1032"/>
      <c r="AS168" s="1032"/>
      <c r="AT168" s="1032"/>
    </row>
    <row r="169" spans="2:46" s="1031" customFormat="1" ht="21" customHeight="1" x14ac:dyDescent="0.15">
      <c r="B169" s="1028"/>
      <c r="C169" s="1029"/>
      <c r="D169" s="1569"/>
      <c r="E169" s="1569"/>
      <c r="F169" s="1562"/>
      <c r="G169" s="1563"/>
      <c r="H169" s="1560"/>
      <c r="I169" s="1027" t="s">
        <v>211</v>
      </c>
      <c r="J169" s="1029"/>
      <c r="K169" s="79"/>
      <c r="L169" s="1029"/>
      <c r="M169" s="1029"/>
      <c r="N169" s="1029"/>
      <c r="O169" s="1019" t="s">
        <v>440</v>
      </c>
      <c r="P169" s="1029"/>
      <c r="Q169" s="1030"/>
      <c r="S169" s="1032"/>
      <c r="T169" s="1026"/>
      <c r="U169" s="1032"/>
      <c r="V169" s="1032"/>
      <c r="W169" s="1032"/>
      <c r="X169" s="1032"/>
      <c r="Y169" s="1032"/>
      <c r="Z169" s="1032"/>
      <c r="AA169" s="1032"/>
      <c r="AB169" s="1032"/>
      <c r="AC169" s="1032"/>
      <c r="AD169" s="1032"/>
      <c r="AE169" s="1032"/>
      <c r="AF169" s="1032"/>
      <c r="AG169" s="1032"/>
      <c r="AH169" s="1032"/>
      <c r="AI169" s="1032"/>
      <c r="AJ169" s="1032"/>
      <c r="AK169" s="1032"/>
      <c r="AL169" s="1032"/>
      <c r="AM169" s="1032"/>
      <c r="AN169" s="1032"/>
      <c r="AO169" s="1032"/>
      <c r="AP169" s="1032"/>
      <c r="AQ169" s="1032"/>
      <c r="AR169" s="1032"/>
      <c r="AS169" s="1032"/>
      <c r="AT169" s="1032"/>
    </row>
    <row r="170" spans="2:46" s="1031" customFormat="1" ht="21" customHeight="1" x14ac:dyDescent="0.15">
      <c r="B170" s="1028"/>
      <c r="C170" s="1029"/>
      <c r="D170" s="1569"/>
      <c r="E170" s="1569"/>
      <c r="F170" s="1562"/>
      <c r="G170" s="1563"/>
      <c r="H170" s="1560"/>
      <c r="I170" s="1027" t="s">
        <v>212</v>
      </c>
      <c r="J170" s="1029"/>
      <c r="K170" s="79"/>
      <c r="L170" s="1029"/>
      <c r="M170" s="1029"/>
      <c r="N170" s="1029"/>
      <c r="O170" s="1019" t="s">
        <v>1138</v>
      </c>
      <c r="P170" s="1029"/>
      <c r="Q170" s="1030"/>
      <c r="S170" s="1032"/>
      <c r="T170" s="1026"/>
      <c r="U170" s="1032"/>
      <c r="V170" s="1032"/>
      <c r="W170" s="1032"/>
      <c r="X170" s="1032"/>
      <c r="Y170" s="1032"/>
      <c r="Z170" s="1032"/>
      <c r="AA170" s="1032"/>
      <c r="AB170" s="1032"/>
      <c r="AC170" s="1032"/>
      <c r="AD170" s="1032"/>
      <c r="AE170" s="1032"/>
      <c r="AF170" s="1032"/>
      <c r="AG170" s="1032"/>
      <c r="AH170" s="1032"/>
      <c r="AI170" s="1032"/>
      <c r="AJ170" s="1032"/>
      <c r="AK170" s="1032"/>
      <c r="AL170" s="1032"/>
      <c r="AM170" s="1032"/>
      <c r="AN170" s="1032"/>
      <c r="AO170" s="1032"/>
      <c r="AP170" s="1032"/>
      <c r="AQ170" s="1032"/>
      <c r="AR170" s="1032"/>
      <c r="AS170" s="1032"/>
      <c r="AT170" s="1032"/>
    </row>
    <row r="171" spans="2:46" s="1031" customFormat="1" ht="21" customHeight="1" x14ac:dyDescent="0.15">
      <c r="B171" s="1028"/>
      <c r="C171" s="1029"/>
      <c r="D171" s="1569"/>
      <c r="E171" s="1569"/>
      <c r="F171" s="1562"/>
      <c r="G171" s="1563"/>
      <c r="H171" s="1560"/>
      <c r="I171" s="1027" t="s">
        <v>437</v>
      </c>
      <c r="J171" s="1029"/>
      <c r="K171" s="80"/>
      <c r="L171" s="1029"/>
      <c r="M171" s="1029"/>
      <c r="N171" s="1029"/>
      <c r="O171" s="1019" t="s">
        <v>1139</v>
      </c>
      <c r="P171" s="1029"/>
      <c r="Q171" s="1030"/>
      <c r="S171" s="1032"/>
      <c r="T171" s="1026"/>
      <c r="U171" s="1032"/>
      <c r="V171" s="1032"/>
      <c r="W171" s="1032"/>
      <c r="X171" s="1032"/>
      <c r="Y171" s="1032"/>
      <c r="Z171" s="1032"/>
      <c r="AA171" s="1032"/>
      <c r="AB171" s="1032"/>
      <c r="AC171" s="1032"/>
      <c r="AD171" s="1032"/>
      <c r="AE171" s="1032"/>
      <c r="AF171" s="1032"/>
      <c r="AG171" s="1032"/>
      <c r="AH171" s="1032"/>
      <c r="AI171" s="1032"/>
      <c r="AJ171" s="1032"/>
      <c r="AK171" s="1032"/>
      <c r="AL171" s="1032"/>
      <c r="AM171" s="1032"/>
      <c r="AN171" s="1032"/>
      <c r="AO171" s="1032"/>
      <c r="AP171" s="1032"/>
      <c r="AQ171" s="1032"/>
      <c r="AR171" s="1032"/>
      <c r="AS171" s="1032"/>
      <c r="AT171" s="1032"/>
    </row>
    <row r="172" spans="2:46" s="1031" customFormat="1" ht="21" customHeight="1" x14ac:dyDescent="0.15">
      <c r="B172" s="1028"/>
      <c r="C172" s="1029"/>
      <c r="D172" s="1569"/>
      <c r="E172" s="1569"/>
      <c r="F172" s="1562"/>
      <c r="G172" s="1563"/>
      <c r="H172" s="1556"/>
      <c r="I172" s="1027" t="s">
        <v>438</v>
      </c>
      <c r="J172" s="1029"/>
      <c r="K172" s="81"/>
      <c r="L172" s="1029"/>
      <c r="M172" s="1029"/>
      <c r="N172" s="1029"/>
      <c r="O172" s="1019" t="s">
        <v>465</v>
      </c>
      <c r="P172" s="1029"/>
      <c r="Q172" s="1030"/>
      <c r="S172" s="1032"/>
      <c r="T172" s="1026"/>
      <c r="U172" s="1032"/>
      <c r="V172" s="1032"/>
      <c r="W172" s="1032"/>
      <c r="X172" s="1032"/>
      <c r="Y172" s="1032"/>
      <c r="Z172" s="1032"/>
      <c r="AA172" s="1032"/>
      <c r="AB172" s="1032"/>
      <c r="AC172" s="1032"/>
      <c r="AD172" s="1032"/>
      <c r="AE172" s="1032"/>
      <c r="AF172" s="1032"/>
      <c r="AG172" s="1032"/>
      <c r="AH172" s="1032"/>
      <c r="AI172" s="1032"/>
      <c r="AJ172" s="1032"/>
      <c r="AK172" s="1032"/>
      <c r="AL172" s="1032"/>
      <c r="AM172" s="1032"/>
      <c r="AN172" s="1032"/>
      <c r="AO172" s="1032"/>
      <c r="AP172" s="1032"/>
      <c r="AQ172" s="1032"/>
      <c r="AR172" s="1032"/>
      <c r="AS172" s="1032"/>
      <c r="AT172" s="1032"/>
    </row>
    <row r="173" spans="2:46" s="1031" customFormat="1" ht="21" customHeight="1" x14ac:dyDescent="0.15">
      <c r="B173" s="1028"/>
      <c r="C173" s="1029"/>
      <c r="D173" s="1569"/>
      <c r="E173" s="1569"/>
      <c r="F173" s="1562"/>
      <c r="G173" s="1563"/>
      <c r="H173" s="1559" t="s">
        <v>451</v>
      </c>
      <c r="I173" s="1027" t="s">
        <v>207</v>
      </c>
      <c r="J173" s="1029"/>
      <c r="K173" s="126"/>
      <c r="L173" s="1029"/>
      <c r="M173" s="1029"/>
      <c r="N173" s="1029"/>
      <c r="O173" s="1019" t="s">
        <v>660</v>
      </c>
      <c r="P173" s="1029"/>
      <c r="Q173" s="1030"/>
      <c r="S173" s="1032"/>
      <c r="T173" s="1034"/>
      <c r="U173" s="1032"/>
      <c r="V173" s="1032"/>
      <c r="W173" s="1032"/>
      <c r="X173" s="1032"/>
      <c r="Y173" s="1032"/>
      <c r="Z173" s="1032"/>
      <c r="AA173" s="1032"/>
      <c r="AB173" s="1032"/>
      <c r="AC173" s="1032"/>
      <c r="AD173" s="1032"/>
      <c r="AE173" s="1032"/>
      <c r="AF173" s="1032"/>
      <c r="AG173" s="1032"/>
      <c r="AH173" s="1032"/>
      <c r="AI173" s="1032"/>
      <c r="AJ173" s="1032"/>
      <c r="AK173" s="1032"/>
      <c r="AL173" s="1032"/>
      <c r="AM173" s="1032"/>
      <c r="AN173" s="1032"/>
      <c r="AO173" s="1032"/>
      <c r="AP173" s="1032"/>
      <c r="AQ173" s="1032"/>
      <c r="AR173" s="1032"/>
      <c r="AS173" s="1032"/>
      <c r="AT173" s="1032"/>
    </row>
    <row r="174" spans="2:46" s="1031" customFormat="1" ht="21" customHeight="1" x14ac:dyDescent="0.15">
      <c r="B174" s="1028"/>
      <c r="C174" s="1029"/>
      <c r="D174" s="1569"/>
      <c r="E174" s="1569"/>
      <c r="F174" s="1562"/>
      <c r="G174" s="1563"/>
      <c r="H174" s="1560"/>
      <c r="I174" s="1027" t="s">
        <v>63</v>
      </c>
      <c r="J174" s="1029"/>
      <c r="K174" s="126"/>
      <c r="L174" s="1029"/>
      <c r="M174" s="1029"/>
      <c r="N174" s="1029"/>
      <c r="O174" s="1019" t="s">
        <v>661</v>
      </c>
      <c r="P174" s="1029"/>
      <c r="Q174" s="1030"/>
      <c r="S174" s="1032"/>
      <c r="T174" s="1034"/>
      <c r="U174" s="1032"/>
      <c r="V174" s="1032"/>
      <c r="W174" s="1032"/>
      <c r="X174" s="1032"/>
      <c r="Y174" s="1032"/>
      <c r="Z174" s="1032"/>
      <c r="AA174" s="1032"/>
      <c r="AB174" s="1032"/>
      <c r="AC174" s="1032"/>
      <c r="AD174" s="1032"/>
      <c r="AE174" s="1032"/>
      <c r="AF174" s="1032"/>
      <c r="AG174" s="1032"/>
      <c r="AH174" s="1032"/>
      <c r="AI174" s="1032"/>
      <c r="AJ174" s="1032"/>
      <c r="AK174" s="1032"/>
      <c r="AL174" s="1032"/>
      <c r="AM174" s="1032"/>
      <c r="AN174" s="1032"/>
      <c r="AO174" s="1032"/>
      <c r="AP174" s="1032"/>
      <c r="AQ174" s="1032"/>
      <c r="AR174" s="1032"/>
      <c r="AS174" s="1032"/>
      <c r="AT174" s="1032"/>
    </row>
    <row r="175" spans="2:46" s="1031" customFormat="1" ht="21" customHeight="1" x14ac:dyDescent="0.15">
      <c r="B175" s="1028"/>
      <c r="C175" s="1029"/>
      <c r="D175" s="1569"/>
      <c r="E175" s="1569"/>
      <c r="F175" s="1562"/>
      <c r="G175" s="1563"/>
      <c r="H175" s="1556"/>
      <c r="I175" s="1027" t="s">
        <v>450</v>
      </c>
      <c r="J175" s="1029"/>
      <c r="K175" s="81"/>
      <c r="L175" s="1029"/>
      <c r="M175" s="1029"/>
      <c r="N175" s="1029"/>
      <c r="O175" s="1035" t="s">
        <v>462</v>
      </c>
      <c r="P175" s="1029"/>
      <c r="Q175" s="1030"/>
      <c r="S175" s="1032"/>
      <c r="T175" s="1036"/>
      <c r="U175" s="1032"/>
      <c r="V175" s="1032"/>
      <c r="W175" s="1032"/>
      <c r="X175" s="1032"/>
      <c r="Y175" s="1032"/>
      <c r="Z175" s="1032"/>
      <c r="AA175" s="1032"/>
      <c r="AB175" s="1032"/>
      <c r="AC175" s="1032"/>
      <c r="AD175" s="1032"/>
      <c r="AE175" s="1032"/>
      <c r="AF175" s="1032"/>
      <c r="AG175" s="1032"/>
      <c r="AH175" s="1032"/>
      <c r="AI175" s="1032"/>
      <c r="AJ175" s="1032"/>
      <c r="AK175" s="1032"/>
      <c r="AL175" s="1032"/>
      <c r="AM175" s="1032"/>
      <c r="AN175" s="1032"/>
      <c r="AO175" s="1032"/>
      <c r="AP175" s="1032"/>
      <c r="AQ175" s="1032"/>
      <c r="AR175" s="1032"/>
      <c r="AS175" s="1032"/>
      <c r="AT175" s="1032"/>
    </row>
    <row r="176" spans="2:46" s="1031" customFormat="1" ht="21" customHeight="1" x14ac:dyDescent="0.15">
      <c r="B176" s="1028"/>
      <c r="C176" s="1029"/>
      <c r="D176" s="1512"/>
      <c r="E176" s="1512"/>
      <c r="F176" s="1510"/>
      <c r="G176" s="1511"/>
      <c r="H176" s="1549" t="s">
        <v>2003</v>
      </c>
      <c r="I176" s="1523" t="s">
        <v>2001</v>
      </c>
      <c r="J176" s="1509"/>
      <c r="K176" s="111"/>
      <c r="L176" s="1509"/>
      <c r="M176" s="1509"/>
      <c r="N176" s="1509"/>
      <c r="O176" s="1422" t="s">
        <v>440</v>
      </c>
      <c r="P176" s="1029"/>
      <c r="Q176" s="1030"/>
      <c r="S176" s="1032"/>
      <c r="T176" s="1026"/>
      <c r="U176" s="1032"/>
      <c r="V176" s="1032"/>
      <c r="W176" s="1032"/>
      <c r="X176" s="1032"/>
      <c r="Y176" s="1032"/>
      <c r="Z176" s="1032"/>
      <c r="AA176" s="1032"/>
      <c r="AB176" s="1032"/>
      <c r="AC176" s="1032"/>
      <c r="AD176" s="1032"/>
      <c r="AE176" s="1032"/>
      <c r="AF176" s="1032"/>
      <c r="AG176" s="1032"/>
      <c r="AH176" s="1032"/>
      <c r="AI176" s="1032"/>
      <c r="AJ176" s="1032"/>
      <c r="AK176" s="1032"/>
      <c r="AL176" s="1032"/>
      <c r="AM176" s="1032"/>
      <c r="AN176" s="1032"/>
      <c r="AO176" s="1032"/>
      <c r="AP176" s="1032"/>
      <c r="AQ176" s="1032"/>
      <c r="AR176" s="1032"/>
      <c r="AS176" s="1032"/>
      <c r="AT176" s="1032"/>
    </row>
    <row r="177" spans="2:46" s="1031" customFormat="1" ht="71.25" customHeight="1" thickBot="1" x14ac:dyDescent="0.2">
      <c r="B177" s="1028"/>
      <c r="C177" s="1029"/>
      <c r="D177" s="1512"/>
      <c r="E177" s="1512"/>
      <c r="F177" s="1510"/>
      <c r="G177" s="1511"/>
      <c r="H177" s="1550"/>
      <c r="I177" s="1524" t="s">
        <v>2002</v>
      </c>
      <c r="J177" s="1509"/>
      <c r="K177" s="1514"/>
      <c r="L177" s="1509"/>
      <c r="M177" s="1509"/>
      <c r="N177" s="1509"/>
      <c r="O177" s="1422" t="str">
        <f>IF(K176="なし","入力不要","賃上げの開始時期、賃上げ対象となる従業員の割合等を入力")</f>
        <v>賃上げの開始時期、賃上げ対象となる従業員の割合等を入力</v>
      </c>
      <c r="P177" s="1029"/>
      <c r="Q177" s="1030"/>
      <c r="S177" s="1032"/>
      <c r="T177" s="1026"/>
      <c r="U177" s="1032"/>
      <c r="V177" s="1032"/>
      <c r="W177" s="1032"/>
      <c r="X177" s="1032"/>
      <c r="Y177" s="1032"/>
      <c r="Z177" s="1032"/>
      <c r="AA177" s="1032"/>
      <c r="AB177" s="1032"/>
      <c r="AC177" s="1032"/>
      <c r="AD177" s="1032"/>
      <c r="AE177" s="1032"/>
      <c r="AF177" s="1032"/>
      <c r="AG177" s="1032"/>
      <c r="AH177" s="1032"/>
      <c r="AI177" s="1032"/>
      <c r="AJ177" s="1032"/>
      <c r="AK177" s="1032"/>
      <c r="AL177" s="1032"/>
      <c r="AM177" s="1032"/>
      <c r="AN177" s="1032"/>
      <c r="AO177" s="1032"/>
      <c r="AP177" s="1032"/>
      <c r="AQ177" s="1032"/>
      <c r="AR177" s="1032"/>
      <c r="AS177" s="1032"/>
      <c r="AT177" s="1032"/>
    </row>
    <row r="178" spans="2:46" s="1031" customFormat="1" ht="7.5" customHeight="1" thickTop="1" x14ac:dyDescent="0.15">
      <c r="B178" s="1028"/>
      <c r="C178" s="1564"/>
      <c r="D178" s="1564"/>
      <c r="E178" s="1564"/>
      <c r="F178" s="1564"/>
      <c r="G178" s="1564"/>
      <c r="H178" s="1564"/>
      <c r="I178" s="1564"/>
      <c r="J178" s="1564"/>
      <c r="K178" s="1564"/>
      <c r="L178" s="1564"/>
      <c r="M178" s="1564"/>
      <c r="N178" s="1564"/>
      <c r="O178" s="1564"/>
      <c r="P178" s="1564"/>
      <c r="Q178" s="1030"/>
      <c r="S178" s="1032"/>
      <c r="T178" s="1026"/>
      <c r="U178" s="1032"/>
      <c r="V178" s="1032"/>
      <c r="W178" s="1032"/>
      <c r="X178" s="1032"/>
      <c r="Y178" s="1032"/>
      <c r="Z178" s="1032"/>
      <c r="AA178" s="1032"/>
      <c r="AB178" s="1032"/>
      <c r="AC178" s="1032"/>
      <c r="AD178" s="1032"/>
      <c r="AE178" s="1032"/>
      <c r="AF178" s="1032"/>
      <c r="AG178" s="1032"/>
      <c r="AH178" s="1032"/>
      <c r="AI178" s="1032"/>
      <c r="AJ178" s="1032"/>
      <c r="AK178" s="1032"/>
      <c r="AL178" s="1032"/>
      <c r="AM178" s="1032"/>
      <c r="AN178" s="1032"/>
      <c r="AO178" s="1032"/>
      <c r="AP178" s="1032"/>
      <c r="AQ178" s="1032"/>
      <c r="AR178" s="1032"/>
      <c r="AS178" s="1032"/>
      <c r="AT178" s="1032"/>
    </row>
    <row r="179" spans="2:46" s="1031" customFormat="1" ht="7.5" customHeight="1" x14ac:dyDescent="0.15">
      <c r="B179" s="1028"/>
      <c r="C179" s="1029"/>
      <c r="D179" s="1029"/>
      <c r="E179" s="1037"/>
      <c r="F179" s="1037"/>
      <c r="G179" s="1037"/>
      <c r="H179" s="1038"/>
      <c r="I179" s="1039"/>
      <c r="J179" s="1029"/>
      <c r="K179" s="1040"/>
      <c r="L179" s="1029"/>
      <c r="M179" s="1029"/>
      <c r="N179" s="1029"/>
      <c r="O179" s="1007"/>
      <c r="P179" s="1029"/>
      <c r="Q179" s="1030"/>
      <c r="S179" s="1032"/>
      <c r="T179" s="1026"/>
      <c r="U179" s="1032"/>
      <c r="V179" s="1032"/>
      <c r="W179" s="1032"/>
      <c r="X179" s="1032"/>
      <c r="Y179" s="1032"/>
      <c r="Z179" s="1032"/>
      <c r="AA179" s="1032"/>
      <c r="AB179" s="1032"/>
      <c r="AC179" s="1032"/>
      <c r="AD179" s="1032"/>
      <c r="AE179" s="1032"/>
      <c r="AF179" s="1032"/>
      <c r="AG179" s="1032"/>
      <c r="AH179" s="1032"/>
      <c r="AI179" s="1032"/>
      <c r="AJ179" s="1032"/>
      <c r="AK179" s="1032"/>
      <c r="AL179" s="1032"/>
      <c r="AM179" s="1032"/>
      <c r="AN179" s="1032"/>
      <c r="AO179" s="1032"/>
      <c r="AP179" s="1032"/>
      <c r="AQ179" s="1032"/>
      <c r="AR179" s="1032"/>
      <c r="AS179" s="1032"/>
      <c r="AT179" s="1032"/>
    </row>
    <row r="180" spans="2:46" ht="18.75" customHeight="1" x14ac:dyDescent="0.15">
      <c r="B180" s="1001"/>
      <c r="C180" s="1009"/>
      <c r="D180" s="1553" t="s">
        <v>662</v>
      </c>
      <c r="E180" s="1553"/>
      <c r="F180" s="1553"/>
      <c r="G180" s="1553"/>
      <c r="H180" s="1553"/>
      <c r="I180" s="1553"/>
      <c r="J180" s="1553"/>
      <c r="K180" s="1553"/>
      <c r="L180" s="1553"/>
      <c r="M180" s="1010"/>
      <c r="N180" s="1011"/>
      <c r="O180" s="1552" t="s">
        <v>442</v>
      </c>
      <c r="P180" s="1552"/>
      <c r="Q180" s="1002"/>
      <c r="T180" s="1026"/>
    </row>
    <row r="181" spans="2:46" ht="5.25" customHeight="1" x14ac:dyDescent="0.15">
      <c r="B181" s="1001"/>
      <c r="C181" s="1003"/>
      <c r="D181" s="1010"/>
      <c r="E181" s="1010"/>
      <c r="F181" s="1010"/>
      <c r="G181" s="1010"/>
      <c r="H181" s="1012"/>
      <c r="I181" s="1012"/>
      <c r="J181" s="1010"/>
      <c r="K181" s="1013"/>
      <c r="L181" s="1010"/>
      <c r="M181" s="1010"/>
      <c r="N181" s="1010"/>
      <c r="O181" s="1007"/>
      <c r="P181" s="1014"/>
      <c r="Q181" s="1002"/>
      <c r="T181" s="1026"/>
    </row>
    <row r="182" spans="2:46" ht="21" customHeight="1" x14ac:dyDescent="0.15">
      <c r="B182" s="1001"/>
      <c r="C182" s="1004"/>
      <c r="D182" s="1569" t="s">
        <v>567</v>
      </c>
      <c r="E182" s="1569"/>
      <c r="F182" s="1016"/>
      <c r="G182" s="1020"/>
      <c r="H182" s="1599" t="s">
        <v>1359</v>
      </c>
      <c r="I182" s="1369" t="s">
        <v>526</v>
      </c>
      <c r="J182" s="1003"/>
      <c r="K182" s="159"/>
      <c r="L182" s="1003"/>
      <c r="M182" s="1003"/>
      <c r="N182" s="1003"/>
      <c r="O182" s="1019" t="s">
        <v>1716</v>
      </c>
      <c r="P182" s="1003"/>
      <c r="Q182" s="1002"/>
      <c r="T182" s="1021"/>
    </row>
    <row r="183" spans="2:46" ht="21" customHeight="1" x14ac:dyDescent="0.15">
      <c r="B183" s="1001"/>
      <c r="C183" s="1004"/>
      <c r="D183" s="1569"/>
      <c r="E183" s="1569"/>
      <c r="F183" s="1016"/>
      <c r="G183" s="1020"/>
      <c r="H183" s="1600"/>
      <c r="I183" s="1368" t="s">
        <v>1020</v>
      </c>
      <c r="J183" s="1003"/>
      <c r="K183" s="159"/>
      <c r="L183" s="1003"/>
      <c r="M183" s="1003"/>
      <c r="N183" s="1003"/>
      <c r="O183" s="1019" t="s">
        <v>1717</v>
      </c>
      <c r="P183" s="1003"/>
      <c r="Q183" s="1002"/>
      <c r="T183" s="1018"/>
    </row>
    <row r="184" spans="2:46" ht="21" customHeight="1" x14ac:dyDescent="0.15">
      <c r="B184" s="1001"/>
      <c r="C184" s="1004"/>
      <c r="D184" s="1569"/>
      <c r="E184" s="1569"/>
      <c r="F184" s="1016"/>
      <c r="G184" s="1020"/>
      <c r="H184" s="1601"/>
      <c r="I184" s="1368" t="s">
        <v>1021</v>
      </c>
      <c r="J184" s="1003"/>
      <c r="K184" s="159"/>
      <c r="L184" s="1003"/>
      <c r="M184" s="1003"/>
      <c r="N184" s="1003"/>
      <c r="O184" s="1017" t="s">
        <v>1718</v>
      </c>
      <c r="P184" s="1003"/>
      <c r="Q184" s="1002"/>
      <c r="T184" s="1021"/>
    </row>
    <row r="185" spans="2:46" ht="21" customHeight="1" x14ac:dyDescent="0.15">
      <c r="B185" s="1001"/>
      <c r="C185" s="1004"/>
      <c r="D185" s="1569"/>
      <c r="E185" s="1569"/>
      <c r="F185" s="1016"/>
      <c r="G185" s="1020"/>
      <c r="H185" s="1613" t="s">
        <v>1362</v>
      </c>
      <c r="I185" s="1368" t="s">
        <v>1023</v>
      </c>
      <c r="J185" s="1003"/>
      <c r="K185" s="159"/>
      <c r="L185" s="1003"/>
      <c r="M185" s="1003"/>
      <c r="N185" s="1003"/>
      <c r="O185" s="1620" t="s">
        <v>1718</v>
      </c>
      <c r="P185" s="1003"/>
      <c r="Q185" s="1002"/>
      <c r="T185" s="1018"/>
    </row>
    <row r="186" spans="2:46" ht="21" customHeight="1" x14ac:dyDescent="0.15">
      <c r="B186" s="1001"/>
      <c r="C186" s="1004"/>
      <c r="D186" s="1569"/>
      <c r="E186" s="1569"/>
      <c r="F186" s="1016"/>
      <c r="G186" s="1020"/>
      <c r="H186" s="1600"/>
      <c r="I186" s="1368" t="s">
        <v>1022</v>
      </c>
      <c r="J186" s="1003"/>
      <c r="K186" s="159"/>
      <c r="L186" s="1003"/>
      <c r="M186" s="1003"/>
      <c r="N186" s="1003"/>
      <c r="O186" s="1621"/>
      <c r="P186" s="1003"/>
      <c r="Q186" s="1002"/>
      <c r="T186" s="1018"/>
    </row>
    <row r="187" spans="2:46" ht="21" customHeight="1" x14ac:dyDescent="0.15">
      <c r="B187" s="1001"/>
      <c r="C187" s="1004"/>
      <c r="D187" s="1569"/>
      <c r="E187" s="1569"/>
      <c r="F187" s="1016"/>
      <c r="G187" s="1020"/>
      <c r="H187" s="1600"/>
      <c r="I187" s="1368" t="s">
        <v>1024</v>
      </c>
      <c r="J187" s="1003"/>
      <c r="K187" s="159"/>
      <c r="L187" s="1003"/>
      <c r="M187" s="1003"/>
      <c r="N187" s="1003"/>
      <c r="O187" s="1621"/>
      <c r="P187" s="1003"/>
      <c r="Q187" s="1002"/>
      <c r="T187" s="1018"/>
    </row>
    <row r="188" spans="2:46" ht="33.75" customHeight="1" x14ac:dyDescent="0.15">
      <c r="B188" s="1001"/>
      <c r="C188" s="1004"/>
      <c r="D188" s="1569"/>
      <c r="E188" s="1569"/>
      <c r="F188" s="1016"/>
      <c r="G188" s="1020"/>
      <c r="H188" s="1600"/>
      <c r="I188" s="1372" t="s">
        <v>1360</v>
      </c>
      <c r="J188" s="1003"/>
      <c r="K188" s="159"/>
      <c r="L188" s="1003"/>
      <c r="M188" s="1003"/>
      <c r="N188" s="1003"/>
      <c r="O188" s="1621"/>
      <c r="P188" s="1003"/>
      <c r="Q188" s="1002"/>
      <c r="T188" s="1018"/>
    </row>
    <row r="189" spans="2:46" ht="33.75" customHeight="1" x14ac:dyDescent="0.15">
      <c r="B189" s="1001"/>
      <c r="C189" s="1004"/>
      <c r="D189" s="1569"/>
      <c r="E189" s="1569"/>
      <c r="F189" s="1315"/>
      <c r="G189" s="1316"/>
      <c r="H189" s="1600"/>
      <c r="I189" s="1373" t="s">
        <v>1364</v>
      </c>
      <c r="J189" s="1003"/>
      <c r="K189" s="159"/>
      <c r="L189" s="1003"/>
      <c r="M189" s="1003"/>
      <c r="N189" s="1003"/>
      <c r="O189" s="1621"/>
      <c r="P189" s="1003"/>
      <c r="Q189" s="1002"/>
      <c r="T189" s="1021"/>
    </row>
    <row r="190" spans="2:46" ht="34.5" customHeight="1" x14ac:dyDescent="0.15">
      <c r="B190" s="1001"/>
      <c r="C190" s="1004"/>
      <c r="D190" s="1569"/>
      <c r="E190" s="1569"/>
      <c r="F190" s="1315"/>
      <c r="G190" s="1316"/>
      <c r="H190" s="1600"/>
      <c r="I190" s="1373" t="s">
        <v>1799</v>
      </c>
      <c r="J190" s="1003"/>
      <c r="K190" s="159"/>
      <c r="L190" s="1003"/>
      <c r="M190" s="1003"/>
      <c r="N190" s="1003"/>
      <c r="O190" s="1621"/>
      <c r="P190" s="1003"/>
      <c r="Q190" s="1002"/>
      <c r="T190" s="1021"/>
    </row>
    <row r="191" spans="2:46" ht="33.75" customHeight="1" x14ac:dyDescent="0.15">
      <c r="B191" s="1001"/>
      <c r="C191" s="1004"/>
      <c r="D191" s="1569"/>
      <c r="E191" s="1569"/>
      <c r="F191" s="1016"/>
      <c r="G191" s="1020"/>
      <c r="H191" s="1600"/>
      <c r="I191" s="1373" t="s">
        <v>1798</v>
      </c>
      <c r="J191" s="1003"/>
      <c r="K191" s="159"/>
      <c r="L191" s="1003"/>
      <c r="M191" s="1003"/>
      <c r="N191" s="1003"/>
      <c r="O191" s="1621"/>
      <c r="P191" s="1003"/>
      <c r="Q191" s="1002"/>
      <c r="T191" s="1021"/>
    </row>
    <row r="192" spans="2:46" ht="33.75" customHeight="1" x14ac:dyDescent="0.15">
      <c r="B192" s="1001"/>
      <c r="C192" s="1004"/>
      <c r="D192" s="1569"/>
      <c r="E192" s="1569"/>
      <c r="F192" s="1016"/>
      <c r="G192" s="1020"/>
      <c r="H192" s="1613" t="s">
        <v>1363</v>
      </c>
      <c r="I192" s="1374" t="s">
        <v>1361</v>
      </c>
      <c r="J192" s="1003"/>
      <c r="K192" s="128"/>
      <c r="L192" s="1003"/>
      <c r="M192" s="1003"/>
      <c r="N192" s="1003"/>
      <c r="O192" s="1614" t="s">
        <v>1769</v>
      </c>
      <c r="P192" s="1003"/>
      <c r="Q192" s="1002"/>
      <c r="T192" s="1018"/>
    </row>
    <row r="193" spans="2:46" ht="29.25" customHeight="1" x14ac:dyDescent="0.15">
      <c r="B193" s="1001"/>
      <c r="C193" s="1004"/>
      <c r="D193" s="1569"/>
      <c r="E193" s="1569"/>
      <c r="F193" s="1016"/>
      <c r="G193" s="1020"/>
      <c r="H193" s="1601"/>
      <c r="I193" s="1375" t="s">
        <v>1877</v>
      </c>
      <c r="J193" s="1003"/>
      <c r="K193" s="1279"/>
      <c r="L193" s="1003"/>
      <c r="M193" s="1003"/>
      <c r="N193" s="1003"/>
      <c r="O193" s="1604"/>
      <c r="P193" s="1003"/>
      <c r="Q193" s="1002"/>
      <c r="T193" s="1018"/>
    </row>
    <row r="194" spans="2:46" s="1031" customFormat="1" ht="33.75" customHeight="1" x14ac:dyDescent="0.15">
      <c r="B194" s="1028"/>
      <c r="C194" s="1029"/>
      <c r="D194" s="1569"/>
      <c r="E194" s="1569"/>
      <c r="F194" s="1047"/>
      <c r="G194" s="1048"/>
      <c r="H194" s="1559" t="s">
        <v>533</v>
      </c>
      <c r="I194" s="1049" t="s">
        <v>580</v>
      </c>
      <c r="J194" s="1029"/>
      <c r="K194" s="79"/>
      <c r="L194" s="1029"/>
      <c r="M194" s="1029"/>
      <c r="N194" s="1029"/>
      <c r="O194" s="1017" t="s">
        <v>534</v>
      </c>
      <c r="P194" s="1029"/>
      <c r="Q194" s="1030"/>
      <c r="S194" s="1032"/>
      <c r="T194" s="1026"/>
      <c r="U194" s="1032"/>
      <c r="V194" s="1032"/>
      <c r="W194" s="1032"/>
      <c r="X194" s="1032"/>
      <c r="Y194" s="1032"/>
      <c r="Z194" s="1032"/>
      <c r="AA194" s="1032"/>
      <c r="AB194" s="1032"/>
      <c r="AC194" s="1032"/>
      <c r="AD194" s="1032"/>
      <c r="AE194" s="1032"/>
      <c r="AF194" s="1032"/>
      <c r="AG194" s="1032"/>
      <c r="AH194" s="1032"/>
      <c r="AI194" s="1032"/>
      <c r="AJ194" s="1032"/>
      <c r="AK194" s="1032"/>
      <c r="AL194" s="1032"/>
      <c r="AM194" s="1032"/>
      <c r="AN194" s="1032"/>
      <c r="AO194" s="1032"/>
      <c r="AP194" s="1032"/>
      <c r="AQ194" s="1032"/>
      <c r="AR194" s="1032"/>
      <c r="AS194" s="1032"/>
      <c r="AT194" s="1032"/>
    </row>
    <row r="195" spans="2:46" s="1031" customFormat="1" ht="21" customHeight="1" x14ac:dyDescent="0.15">
      <c r="B195" s="1028"/>
      <c r="C195" s="1029"/>
      <c r="D195" s="1569"/>
      <c r="E195" s="1569"/>
      <c r="F195" s="1047"/>
      <c r="G195" s="1048"/>
      <c r="H195" s="1582"/>
      <c r="I195" s="1049" t="s">
        <v>656</v>
      </c>
      <c r="J195" s="1029"/>
      <c r="K195" s="129"/>
      <c r="L195" s="1029"/>
      <c r="M195" s="1029"/>
      <c r="N195" s="1029"/>
      <c r="O195" s="1017" t="str">
        <f>IF($K$194="なし","入力不要","入力例｜2022年8月下旬　")</f>
        <v>入力例｜2022年8月下旬　</v>
      </c>
      <c r="P195" s="1029"/>
      <c r="Q195" s="1030"/>
      <c r="S195" s="1032"/>
      <c r="T195" s="1026"/>
      <c r="U195" s="1032"/>
      <c r="V195" s="1032"/>
      <c r="W195" s="1032"/>
      <c r="X195" s="1032"/>
      <c r="Y195" s="1032"/>
      <c r="Z195" s="1032"/>
      <c r="AA195" s="1032"/>
      <c r="AB195" s="1032"/>
      <c r="AC195" s="1032"/>
      <c r="AD195" s="1032"/>
      <c r="AE195" s="1032"/>
      <c r="AF195" s="1032"/>
      <c r="AG195" s="1032"/>
      <c r="AH195" s="1032"/>
      <c r="AI195" s="1032"/>
      <c r="AJ195" s="1032"/>
      <c r="AK195" s="1032"/>
      <c r="AL195" s="1032"/>
      <c r="AM195" s="1032"/>
      <c r="AN195" s="1032"/>
      <c r="AO195" s="1032"/>
      <c r="AP195" s="1032"/>
      <c r="AQ195" s="1032"/>
      <c r="AR195" s="1032"/>
      <c r="AS195" s="1032"/>
      <c r="AT195" s="1032"/>
    </row>
    <row r="196" spans="2:46" s="1031" customFormat="1" ht="51" customHeight="1" x14ac:dyDescent="0.15">
      <c r="B196" s="1028"/>
      <c r="C196" s="1029"/>
      <c r="D196" s="1569"/>
      <c r="E196" s="1569"/>
      <c r="F196" s="1047"/>
      <c r="G196" s="1048"/>
      <c r="H196" s="1582"/>
      <c r="I196" s="1050" t="s">
        <v>1753</v>
      </c>
      <c r="J196" s="1029"/>
      <c r="K196" s="79"/>
      <c r="L196" s="1029"/>
      <c r="M196" s="1029"/>
      <c r="N196" s="1029"/>
      <c r="O196" s="1274" t="s">
        <v>534</v>
      </c>
      <c r="P196" s="1029"/>
      <c r="Q196" s="1030"/>
      <c r="S196" s="1032"/>
      <c r="T196" s="1026"/>
      <c r="U196" s="1032"/>
      <c r="V196" s="1032"/>
      <c r="W196" s="1032"/>
      <c r="X196" s="1032"/>
      <c r="Y196" s="1032"/>
      <c r="Z196" s="1032"/>
      <c r="AA196" s="1032"/>
      <c r="AB196" s="1032"/>
      <c r="AC196" s="1032"/>
      <c r="AD196" s="1032"/>
      <c r="AE196" s="1032"/>
      <c r="AF196" s="1032"/>
      <c r="AG196" s="1032"/>
      <c r="AH196" s="1032"/>
      <c r="AI196" s="1032"/>
      <c r="AJ196" s="1032"/>
      <c r="AK196" s="1032"/>
      <c r="AL196" s="1032"/>
      <c r="AM196" s="1032"/>
      <c r="AN196" s="1032"/>
      <c r="AO196" s="1032"/>
      <c r="AP196" s="1032"/>
      <c r="AQ196" s="1032"/>
      <c r="AR196" s="1032"/>
      <c r="AS196" s="1032"/>
      <c r="AT196" s="1032"/>
    </row>
    <row r="197" spans="2:46" s="1031" customFormat="1" ht="33.75" customHeight="1" x14ac:dyDescent="0.15">
      <c r="B197" s="1028"/>
      <c r="C197" s="1029"/>
      <c r="D197" s="1569"/>
      <c r="E197" s="1569"/>
      <c r="F197" s="1047"/>
      <c r="G197" s="1048"/>
      <c r="H197" s="1583"/>
      <c r="I197" s="1050" t="s">
        <v>582</v>
      </c>
      <c r="J197" s="1029"/>
      <c r="K197" s="79"/>
      <c r="L197" s="1029"/>
      <c r="M197" s="1029"/>
      <c r="N197" s="1029"/>
      <c r="O197" s="1017" t="s">
        <v>658</v>
      </c>
      <c r="P197" s="1029"/>
      <c r="Q197" s="1030"/>
      <c r="S197" s="1032"/>
      <c r="T197" s="1026"/>
      <c r="U197" s="1032"/>
      <c r="V197" s="1032"/>
      <c r="W197" s="1032"/>
      <c r="X197" s="1032"/>
      <c r="Y197" s="1032"/>
      <c r="Z197" s="1032"/>
      <c r="AA197" s="1032"/>
      <c r="AB197" s="1032"/>
      <c r="AC197" s="1032"/>
      <c r="AD197" s="1032"/>
      <c r="AE197" s="1032"/>
      <c r="AF197" s="1032"/>
      <c r="AG197" s="1032"/>
      <c r="AH197" s="1032"/>
      <c r="AI197" s="1032"/>
      <c r="AJ197" s="1032"/>
      <c r="AK197" s="1032"/>
      <c r="AL197" s="1032"/>
      <c r="AM197" s="1032"/>
      <c r="AN197" s="1032"/>
      <c r="AO197" s="1032"/>
      <c r="AP197" s="1032"/>
      <c r="AQ197" s="1032"/>
      <c r="AR197" s="1032"/>
      <c r="AS197" s="1032"/>
      <c r="AT197" s="1032"/>
    </row>
    <row r="198" spans="2:46" s="1031" customFormat="1" ht="21" customHeight="1" x14ac:dyDescent="0.15">
      <c r="B198" s="1028"/>
      <c r="C198" s="1029"/>
      <c r="D198" s="1569"/>
      <c r="E198" s="1569"/>
      <c r="F198" s="1047"/>
      <c r="G198" s="1048"/>
      <c r="H198" s="1559" t="s">
        <v>581</v>
      </c>
      <c r="I198" s="1051" t="s">
        <v>509</v>
      </c>
      <c r="J198" s="1029"/>
      <c r="K198" s="79"/>
      <c r="L198" s="1029"/>
      <c r="M198" s="1029"/>
      <c r="N198" s="1029"/>
      <c r="O198" s="1017" t="s">
        <v>583</v>
      </c>
      <c r="P198" s="1029"/>
      <c r="Q198" s="1030"/>
      <c r="S198" s="1032"/>
      <c r="T198" s="1026"/>
      <c r="U198" s="1032"/>
      <c r="V198" s="1032"/>
      <c r="W198" s="1032"/>
      <c r="X198" s="1032"/>
      <c r="Y198" s="1032"/>
      <c r="Z198" s="1032"/>
      <c r="AA198" s="1032"/>
      <c r="AB198" s="1032"/>
      <c r="AC198" s="1032"/>
      <c r="AD198" s="1032"/>
      <c r="AE198" s="1032"/>
      <c r="AF198" s="1032"/>
      <c r="AG198" s="1032"/>
      <c r="AH198" s="1032"/>
      <c r="AI198" s="1032"/>
      <c r="AJ198" s="1032"/>
      <c r="AK198" s="1032"/>
      <c r="AL198" s="1032"/>
      <c r="AM198" s="1032"/>
      <c r="AN198" s="1032"/>
      <c r="AO198" s="1032"/>
      <c r="AP198" s="1032"/>
      <c r="AQ198" s="1032"/>
      <c r="AR198" s="1032"/>
      <c r="AS198" s="1032"/>
      <c r="AT198" s="1032"/>
    </row>
    <row r="199" spans="2:46" s="1031" customFormat="1" ht="71.25" customHeight="1" x14ac:dyDescent="0.15">
      <c r="B199" s="1028"/>
      <c r="C199" s="1029"/>
      <c r="D199" s="1569"/>
      <c r="E199" s="1569"/>
      <c r="F199" s="1047"/>
      <c r="G199" s="1048"/>
      <c r="H199" s="1560"/>
      <c r="I199" s="1051" t="s">
        <v>510</v>
      </c>
      <c r="J199" s="1029"/>
      <c r="K199" s="84"/>
      <c r="L199" s="1029"/>
      <c r="M199" s="1029"/>
      <c r="N199" s="1029"/>
      <c r="O199" s="1017" t="str">
        <f>IF($K$198="なし","入力不要","補助金の正式名称と官公庁名等を入力")</f>
        <v>補助金の正式名称と官公庁名等を入力</v>
      </c>
      <c r="P199" s="1029"/>
      <c r="Q199" s="1030"/>
      <c r="S199" s="1032"/>
      <c r="T199" s="1026"/>
      <c r="U199" s="1032"/>
      <c r="V199" s="1032"/>
      <c r="W199" s="1032"/>
      <c r="X199" s="1032"/>
      <c r="Y199" s="1032"/>
      <c r="Z199" s="1032"/>
      <c r="AA199" s="1032"/>
      <c r="AB199" s="1032"/>
      <c r="AC199" s="1032"/>
      <c r="AD199" s="1032"/>
      <c r="AE199" s="1032"/>
      <c r="AF199" s="1032"/>
      <c r="AG199" s="1032"/>
      <c r="AH199" s="1032"/>
      <c r="AI199" s="1032"/>
      <c r="AJ199" s="1032"/>
      <c r="AK199" s="1032"/>
      <c r="AL199" s="1032"/>
      <c r="AM199" s="1032"/>
      <c r="AN199" s="1032"/>
      <c r="AO199" s="1032"/>
      <c r="AP199" s="1032"/>
      <c r="AQ199" s="1032"/>
      <c r="AR199" s="1032"/>
      <c r="AS199" s="1032"/>
      <c r="AT199" s="1032"/>
    </row>
    <row r="200" spans="2:46" s="1031" customFormat="1" ht="48.75" customHeight="1" x14ac:dyDescent="0.15">
      <c r="B200" s="1028"/>
      <c r="C200" s="1029"/>
      <c r="D200" s="1569"/>
      <c r="E200" s="1569"/>
      <c r="F200" s="1047"/>
      <c r="G200" s="1048"/>
      <c r="H200" s="1556"/>
      <c r="I200" s="1049" t="s">
        <v>347</v>
      </c>
      <c r="J200" s="1029"/>
      <c r="K200" s="84"/>
      <c r="L200" s="1029"/>
      <c r="M200" s="1029"/>
      <c r="N200" s="1029"/>
      <c r="O200" s="1052" t="str">
        <f>IF($K$198="なし","入力不要","詳細を入力"&amp;CHAR(10)&amp;"該当ない場合はプルダウンから「なし」を選択")</f>
        <v>詳細を入力
該当ない場合はプルダウンから「なし」を選択</v>
      </c>
      <c r="P200" s="1029"/>
      <c r="Q200" s="1030"/>
      <c r="S200" s="1032"/>
      <c r="T200" s="1026"/>
      <c r="U200" s="1032"/>
      <c r="V200" s="1032"/>
      <c r="W200" s="1032"/>
      <c r="X200" s="1032"/>
      <c r="Y200" s="1032"/>
      <c r="Z200" s="1032"/>
      <c r="AA200" s="1032"/>
      <c r="AB200" s="1032"/>
      <c r="AC200" s="1032"/>
      <c r="AD200" s="1032"/>
      <c r="AE200" s="1032"/>
      <c r="AF200" s="1032"/>
      <c r="AG200" s="1032"/>
      <c r="AH200" s="1032"/>
      <c r="AI200" s="1032"/>
      <c r="AJ200" s="1032"/>
      <c r="AK200" s="1032"/>
      <c r="AL200" s="1032"/>
      <c r="AM200" s="1032"/>
      <c r="AN200" s="1032"/>
      <c r="AO200" s="1032"/>
      <c r="AP200" s="1032"/>
      <c r="AQ200" s="1032"/>
      <c r="AR200" s="1032"/>
      <c r="AS200" s="1032"/>
      <c r="AT200" s="1032"/>
    </row>
    <row r="201" spans="2:46" s="1031" customFormat="1" ht="21" customHeight="1" x14ac:dyDescent="0.15">
      <c r="B201" s="1028"/>
      <c r="C201" s="1029"/>
      <c r="D201" s="1569"/>
      <c r="E201" s="1569"/>
      <c r="F201" s="1047"/>
      <c r="G201" s="1048"/>
      <c r="H201" s="1571" t="s">
        <v>506</v>
      </c>
      <c r="I201" s="1027" t="s">
        <v>507</v>
      </c>
      <c r="J201" s="1029"/>
      <c r="K201" s="79"/>
      <c r="L201" s="1029"/>
      <c r="M201" s="1029"/>
      <c r="N201" s="1029"/>
      <c r="O201" s="1017" t="s">
        <v>440</v>
      </c>
      <c r="P201" s="1029"/>
      <c r="Q201" s="1030"/>
      <c r="S201" s="1032"/>
      <c r="T201" s="1026"/>
      <c r="U201" s="1032"/>
      <c r="V201" s="1032"/>
      <c r="W201" s="1032"/>
      <c r="X201" s="1032"/>
      <c r="Y201" s="1032"/>
      <c r="Z201" s="1032"/>
      <c r="AA201" s="1032"/>
      <c r="AB201" s="1032"/>
      <c r="AC201" s="1032"/>
      <c r="AD201" s="1032"/>
      <c r="AE201" s="1032"/>
      <c r="AF201" s="1032"/>
      <c r="AG201" s="1032"/>
      <c r="AH201" s="1032"/>
      <c r="AI201" s="1032"/>
      <c r="AJ201" s="1032"/>
      <c r="AK201" s="1032"/>
      <c r="AL201" s="1032"/>
      <c r="AM201" s="1032"/>
      <c r="AN201" s="1032"/>
      <c r="AO201" s="1032"/>
      <c r="AP201" s="1032"/>
      <c r="AQ201" s="1032"/>
      <c r="AR201" s="1032"/>
      <c r="AS201" s="1032"/>
      <c r="AT201" s="1032"/>
    </row>
    <row r="202" spans="2:46" s="1031" customFormat="1" ht="21" customHeight="1" thickBot="1" x14ac:dyDescent="0.2">
      <c r="B202" s="1028"/>
      <c r="C202" s="1029"/>
      <c r="D202" s="1572"/>
      <c r="E202" s="1572"/>
      <c r="F202" s="1053"/>
      <c r="G202" s="1054"/>
      <c r="H202" s="1587"/>
      <c r="I202" s="1055" t="s">
        <v>508</v>
      </c>
      <c r="J202" s="1029"/>
      <c r="K202" s="79"/>
      <c r="L202" s="1029"/>
      <c r="M202" s="1029"/>
      <c r="N202" s="1029"/>
      <c r="O202" s="1017" t="s">
        <v>440</v>
      </c>
      <c r="P202" s="1029"/>
      <c r="Q202" s="1030"/>
      <c r="S202" s="1032"/>
      <c r="T202" s="1026"/>
      <c r="U202" s="1032"/>
      <c r="V202" s="1032"/>
      <c r="W202" s="1032"/>
      <c r="X202" s="1032"/>
      <c r="Y202" s="1032"/>
      <c r="Z202" s="1032"/>
      <c r="AA202" s="1032"/>
      <c r="AB202" s="1032"/>
      <c r="AC202" s="1032"/>
      <c r="AD202" s="1032"/>
      <c r="AE202" s="1032"/>
      <c r="AF202" s="1032"/>
      <c r="AG202" s="1032"/>
      <c r="AH202" s="1032"/>
      <c r="AI202" s="1032"/>
      <c r="AJ202" s="1032"/>
      <c r="AK202" s="1032"/>
      <c r="AL202" s="1032"/>
      <c r="AM202" s="1032"/>
      <c r="AN202" s="1032"/>
      <c r="AO202" s="1032"/>
      <c r="AP202" s="1032"/>
      <c r="AQ202" s="1032"/>
      <c r="AR202" s="1032"/>
      <c r="AS202" s="1032"/>
      <c r="AT202" s="1032"/>
    </row>
    <row r="203" spans="2:46" s="1031" customFormat="1" ht="21" customHeight="1" thickTop="1" x14ac:dyDescent="0.15">
      <c r="B203" s="1028"/>
      <c r="C203" s="1029"/>
      <c r="D203" s="1578" t="s">
        <v>74</v>
      </c>
      <c r="E203" s="1578"/>
      <c r="F203" s="1056"/>
      <c r="G203" s="1057"/>
      <c r="H203" s="1579" t="s">
        <v>613</v>
      </c>
      <c r="I203" s="1580"/>
      <c r="J203" s="1029"/>
      <c r="K203" s="79"/>
      <c r="L203" s="1029"/>
      <c r="M203" s="1029"/>
      <c r="N203" s="1029"/>
      <c r="O203" s="1017" t="s">
        <v>440</v>
      </c>
      <c r="P203" s="1029"/>
      <c r="Q203" s="1030"/>
      <c r="S203" s="1032"/>
      <c r="T203" s="1026"/>
      <c r="U203" s="1032"/>
      <c r="V203" s="1032"/>
      <c r="W203" s="1032"/>
      <c r="X203" s="1032"/>
      <c r="Y203" s="1032"/>
      <c r="Z203" s="1032"/>
      <c r="AA203" s="1032"/>
      <c r="AB203" s="1032"/>
      <c r="AC203" s="1032"/>
      <c r="AD203" s="1032"/>
      <c r="AE203" s="1032"/>
      <c r="AF203" s="1032"/>
      <c r="AG203" s="1032"/>
      <c r="AH203" s="1032"/>
      <c r="AI203" s="1032"/>
      <c r="AJ203" s="1032"/>
      <c r="AK203" s="1032"/>
      <c r="AL203" s="1032"/>
      <c r="AM203" s="1032"/>
      <c r="AN203" s="1032"/>
      <c r="AO203" s="1032"/>
      <c r="AP203" s="1032"/>
      <c r="AQ203" s="1032"/>
      <c r="AR203" s="1032"/>
      <c r="AS203" s="1032"/>
      <c r="AT203" s="1032"/>
    </row>
    <row r="204" spans="2:46" s="1031" customFormat="1" ht="21" customHeight="1" x14ac:dyDescent="0.15">
      <c r="B204" s="1028"/>
      <c r="C204" s="1029"/>
      <c r="D204" s="1569"/>
      <c r="E204" s="1569"/>
      <c r="F204" s="1047"/>
      <c r="G204" s="1048"/>
      <c r="H204" s="1576" t="s">
        <v>614</v>
      </c>
      <c r="I204" s="1027" t="s">
        <v>615</v>
      </c>
      <c r="J204" s="1029"/>
      <c r="K204" s="79"/>
      <c r="L204" s="1029"/>
      <c r="M204" s="1029"/>
      <c r="N204" s="1029"/>
      <c r="O204" s="1017" t="s">
        <v>440</v>
      </c>
      <c r="P204" s="1029"/>
      <c r="Q204" s="1030"/>
      <c r="S204" s="1032"/>
      <c r="T204" s="1026"/>
      <c r="U204" s="1032"/>
      <c r="V204" s="1032"/>
      <c r="W204" s="1032"/>
      <c r="X204" s="1032"/>
      <c r="Y204" s="1032"/>
      <c r="Z204" s="1032"/>
      <c r="AA204" s="1032"/>
      <c r="AB204" s="1032"/>
      <c r="AC204" s="1032"/>
      <c r="AD204" s="1032"/>
      <c r="AE204" s="1032"/>
      <c r="AF204" s="1032"/>
      <c r="AG204" s="1032"/>
      <c r="AH204" s="1032"/>
      <c r="AI204" s="1032"/>
      <c r="AJ204" s="1032"/>
      <c r="AK204" s="1032"/>
      <c r="AL204" s="1032"/>
      <c r="AM204" s="1032"/>
      <c r="AN204" s="1032"/>
      <c r="AO204" s="1032"/>
      <c r="AP204" s="1032"/>
      <c r="AQ204" s="1032"/>
      <c r="AR204" s="1032"/>
      <c r="AS204" s="1032"/>
      <c r="AT204" s="1032"/>
    </row>
    <row r="205" spans="2:46" s="1031" customFormat="1" ht="21" customHeight="1" thickBot="1" x14ac:dyDescent="0.2">
      <c r="B205" s="1028"/>
      <c r="C205" s="1029"/>
      <c r="D205" s="1572"/>
      <c r="E205" s="1572"/>
      <c r="F205" s="1053"/>
      <c r="G205" s="1054"/>
      <c r="H205" s="1581"/>
      <c r="I205" s="1058" t="s">
        <v>617</v>
      </c>
      <c r="J205" s="1029"/>
      <c r="K205" s="79"/>
      <c r="L205" s="1029"/>
      <c r="M205" s="1029"/>
      <c r="N205" s="1029"/>
      <c r="O205" s="1017" t="str">
        <f>IF(K204="なし","入力不要","適用規格を正式名称で入力")</f>
        <v>適用規格を正式名称で入力</v>
      </c>
      <c r="P205" s="1029"/>
      <c r="Q205" s="1030"/>
      <c r="S205" s="1032"/>
      <c r="T205" s="1026"/>
      <c r="U205" s="1032"/>
      <c r="V205" s="1032"/>
      <c r="W205" s="1032"/>
      <c r="X205" s="1032"/>
      <c r="Y205" s="1032"/>
      <c r="Z205" s="1032"/>
      <c r="AA205" s="1032"/>
      <c r="AB205" s="1032"/>
      <c r="AC205" s="1032"/>
      <c r="AD205" s="1032"/>
      <c r="AE205" s="1032"/>
      <c r="AF205" s="1032"/>
      <c r="AG205" s="1032"/>
      <c r="AH205" s="1032"/>
      <c r="AI205" s="1032"/>
      <c r="AJ205" s="1032"/>
      <c r="AK205" s="1032"/>
      <c r="AL205" s="1032"/>
      <c r="AM205" s="1032"/>
      <c r="AN205" s="1032"/>
      <c r="AO205" s="1032"/>
      <c r="AP205" s="1032"/>
      <c r="AQ205" s="1032"/>
      <c r="AR205" s="1032"/>
      <c r="AS205" s="1032"/>
      <c r="AT205" s="1032"/>
    </row>
    <row r="206" spans="2:46" ht="21" customHeight="1" thickTop="1" x14ac:dyDescent="0.15">
      <c r="B206" s="1001"/>
      <c r="C206" s="1003"/>
      <c r="D206" s="1578" t="s">
        <v>568</v>
      </c>
      <c r="E206" s="1578"/>
      <c r="F206" s="1047"/>
      <c r="G206" s="1048"/>
      <c r="H206" s="1582" t="s">
        <v>574</v>
      </c>
      <c r="I206" s="1051" t="s">
        <v>529</v>
      </c>
      <c r="J206" s="1003"/>
      <c r="K206" s="79"/>
      <c r="L206" s="1003"/>
      <c r="M206" s="1003"/>
      <c r="N206" s="1003"/>
      <c r="O206" s="1017" t="s">
        <v>440</v>
      </c>
      <c r="P206" s="1003"/>
      <c r="Q206" s="1002"/>
      <c r="T206" s="1026"/>
    </row>
    <row r="207" spans="2:46" ht="21" customHeight="1" x14ac:dyDescent="0.15">
      <c r="B207" s="1001"/>
      <c r="C207" s="1003"/>
      <c r="D207" s="1569"/>
      <c r="E207" s="1569"/>
      <c r="F207" s="1047"/>
      <c r="G207" s="1048"/>
      <c r="H207" s="1582"/>
      <c r="I207" s="1051" t="s">
        <v>456</v>
      </c>
      <c r="J207" s="1003"/>
      <c r="K207" s="79"/>
      <c r="L207" s="1003"/>
      <c r="M207" s="1003"/>
      <c r="N207" s="1003"/>
      <c r="O207" s="1017" t="s">
        <v>463</v>
      </c>
      <c r="P207" s="1003"/>
      <c r="Q207" s="1002"/>
      <c r="T207" s="1026"/>
    </row>
    <row r="208" spans="2:46" ht="21" customHeight="1" x14ac:dyDescent="0.15">
      <c r="B208" s="1001"/>
      <c r="C208" s="1003"/>
      <c r="D208" s="1569"/>
      <c r="E208" s="1569"/>
      <c r="F208" s="1047"/>
      <c r="G208" s="1048"/>
      <c r="H208" s="1583"/>
      <c r="I208" s="1051" t="s">
        <v>457</v>
      </c>
      <c r="J208" s="1003"/>
      <c r="K208" s="79"/>
      <c r="L208" s="1003"/>
      <c r="M208" s="1003"/>
      <c r="N208" s="1003"/>
      <c r="O208" s="1059" t="str">
        <f>IF(K206="登録申請中","入力不要","ZEBプランナー登録番号を半角英数字で入力")</f>
        <v>ZEBプランナー登録番号を半角英数字で入力</v>
      </c>
      <c r="P208" s="1003"/>
      <c r="Q208" s="1002"/>
      <c r="T208" s="1026"/>
    </row>
    <row r="209" spans="2:46" ht="21" customHeight="1" x14ac:dyDescent="0.15">
      <c r="B209" s="1001"/>
      <c r="C209" s="1003"/>
      <c r="D209" s="1569"/>
      <c r="E209" s="1569"/>
      <c r="F209" s="1047"/>
      <c r="G209" s="1048"/>
      <c r="H209" s="1576" t="s">
        <v>748</v>
      </c>
      <c r="I209" s="1027" t="s">
        <v>529</v>
      </c>
      <c r="J209" s="1003"/>
      <c r="K209" s="1295"/>
      <c r="L209" s="1003"/>
      <c r="M209" s="1003"/>
      <c r="N209" s="1003"/>
      <c r="O209" s="1357" t="s">
        <v>1863</v>
      </c>
      <c r="P209" s="1003"/>
      <c r="Q209" s="1002"/>
      <c r="T209" s="1026"/>
    </row>
    <row r="210" spans="2:46" ht="21" customHeight="1" x14ac:dyDescent="0.15">
      <c r="B210" s="1001"/>
      <c r="C210" s="1003"/>
      <c r="D210" s="1569"/>
      <c r="E210" s="1569"/>
      <c r="F210" s="1047"/>
      <c r="G210" s="1048"/>
      <c r="H210" s="1577"/>
      <c r="I210" s="1051" t="s">
        <v>253</v>
      </c>
      <c r="J210" s="1003"/>
      <c r="K210" s="79"/>
      <c r="L210" s="1003"/>
      <c r="M210" s="1003"/>
      <c r="N210" s="1003"/>
      <c r="O210" s="1357" t="s">
        <v>1864</v>
      </c>
      <c r="P210" s="1003"/>
      <c r="Q210" s="1002"/>
      <c r="T210" s="1026"/>
    </row>
    <row r="211" spans="2:46" ht="21" customHeight="1" x14ac:dyDescent="0.15">
      <c r="B211" s="1001"/>
      <c r="C211" s="1003"/>
      <c r="D211" s="1569"/>
      <c r="E211" s="1569"/>
      <c r="F211" s="1047"/>
      <c r="G211" s="1048"/>
      <c r="H211" s="1577"/>
      <c r="I211" s="1051" t="s">
        <v>72</v>
      </c>
      <c r="J211" s="1003"/>
      <c r="K211" s="1295"/>
      <c r="L211" s="1003"/>
      <c r="M211" s="1003"/>
      <c r="N211" s="1003"/>
      <c r="O211" s="1358" t="str">
        <f>IF(K209="登録予定","入力不要","ZEBリーディング・オーナー登録番号を半角英数字で入力")</f>
        <v>ZEBリーディング・オーナー登録番号を半角英数字で入力</v>
      </c>
      <c r="P211" s="1003"/>
      <c r="Q211" s="1002"/>
      <c r="T211" s="1026"/>
    </row>
    <row r="212" spans="2:46" ht="18.75" customHeight="1" x14ac:dyDescent="0.15">
      <c r="B212" s="1001"/>
      <c r="C212" s="1003"/>
      <c r="D212" s="1003"/>
      <c r="E212" s="1004"/>
      <c r="F212" s="1004"/>
      <c r="G212" s="1004"/>
      <c r="H212" s="1005"/>
      <c r="I212" s="1060"/>
      <c r="J212" s="1003"/>
      <c r="K212" s="1006"/>
      <c r="L212" s="1003"/>
      <c r="M212" s="1003"/>
      <c r="N212" s="1003"/>
      <c r="O212" s="1007"/>
      <c r="P212" s="1003"/>
      <c r="Q212" s="1002"/>
      <c r="T212" s="1026"/>
    </row>
    <row r="213" spans="2:46" ht="18.75" customHeight="1" x14ac:dyDescent="0.15">
      <c r="B213" s="1001"/>
      <c r="C213" s="1009"/>
      <c r="D213" s="1553" t="s">
        <v>663</v>
      </c>
      <c r="E213" s="1553"/>
      <c r="F213" s="1553"/>
      <c r="G213" s="1553"/>
      <c r="H213" s="1553"/>
      <c r="I213" s="1553"/>
      <c r="J213" s="1553"/>
      <c r="K213" s="1553"/>
      <c r="L213" s="1553"/>
      <c r="M213" s="1010"/>
      <c r="N213" s="1011"/>
      <c r="O213" s="1552" t="s">
        <v>442</v>
      </c>
      <c r="P213" s="1552"/>
      <c r="Q213" s="1002"/>
      <c r="T213" s="1026"/>
    </row>
    <row r="214" spans="2:46" ht="5.25" customHeight="1" x14ac:dyDescent="0.15">
      <c r="B214" s="1001"/>
      <c r="C214" s="1003"/>
      <c r="D214" s="1010"/>
      <c r="E214" s="1010"/>
      <c r="F214" s="1010"/>
      <c r="G214" s="1010"/>
      <c r="H214" s="1012"/>
      <c r="I214" s="1012"/>
      <c r="J214" s="1010"/>
      <c r="K214" s="1013"/>
      <c r="L214" s="1010"/>
      <c r="M214" s="1010"/>
      <c r="N214" s="1010"/>
      <c r="O214" s="1007"/>
      <c r="P214" s="1014"/>
      <c r="Q214" s="1002"/>
      <c r="T214" s="1026"/>
    </row>
    <row r="215" spans="2:46" ht="21" customHeight="1" x14ac:dyDescent="0.15">
      <c r="B215" s="1001"/>
      <c r="C215" s="1004"/>
      <c r="D215" s="1569" t="s">
        <v>299</v>
      </c>
      <c r="E215" s="1569"/>
      <c r="F215" s="1047"/>
      <c r="G215" s="1048"/>
      <c r="H215" s="1566" t="s">
        <v>495</v>
      </c>
      <c r="I215" s="1566"/>
      <c r="J215" s="1003"/>
      <c r="K215" s="1294"/>
      <c r="L215" s="1003"/>
      <c r="M215" s="1003"/>
      <c r="N215" s="1003"/>
      <c r="O215" s="1017"/>
      <c r="P215" s="1003"/>
      <c r="Q215" s="1002"/>
      <c r="T215" s="1026"/>
    </row>
    <row r="216" spans="2:46" s="1031" customFormat="1" ht="21" customHeight="1" x14ac:dyDescent="0.15">
      <c r="B216" s="1028"/>
      <c r="C216" s="1029"/>
      <c r="D216" s="1569"/>
      <c r="E216" s="1569"/>
      <c r="F216" s="1047"/>
      <c r="G216" s="1048"/>
      <c r="H216" s="1571" t="s">
        <v>433</v>
      </c>
      <c r="I216" s="1027" t="s">
        <v>434</v>
      </c>
      <c r="J216" s="1029"/>
      <c r="K216" s="80"/>
      <c r="L216" s="1029"/>
      <c r="M216" s="1029"/>
      <c r="N216" s="1029"/>
      <c r="O216" s="1019" t="s">
        <v>439</v>
      </c>
      <c r="P216" s="1029"/>
      <c r="Q216" s="1030"/>
      <c r="S216" s="1032"/>
      <c r="T216" s="1026"/>
      <c r="U216" s="1032"/>
      <c r="V216" s="1032"/>
      <c r="W216" s="1032"/>
      <c r="X216" s="1032"/>
      <c r="Y216" s="1032"/>
      <c r="Z216" s="1032"/>
      <c r="AA216" s="1032"/>
      <c r="AB216" s="1032"/>
      <c r="AC216" s="1032"/>
      <c r="AD216" s="1032"/>
      <c r="AE216" s="1032"/>
      <c r="AF216" s="1032"/>
      <c r="AG216" s="1032"/>
      <c r="AH216" s="1032"/>
      <c r="AI216" s="1032"/>
      <c r="AJ216" s="1032"/>
      <c r="AK216" s="1032"/>
      <c r="AL216" s="1032"/>
      <c r="AM216" s="1032"/>
      <c r="AN216" s="1032"/>
      <c r="AO216" s="1032"/>
      <c r="AP216" s="1032"/>
      <c r="AQ216" s="1032"/>
      <c r="AR216" s="1032"/>
      <c r="AS216" s="1032"/>
      <c r="AT216" s="1032"/>
    </row>
    <row r="217" spans="2:46" s="1031" customFormat="1" ht="21" customHeight="1" x14ac:dyDescent="0.15">
      <c r="B217" s="1028"/>
      <c r="C217" s="1029"/>
      <c r="D217" s="1569"/>
      <c r="E217" s="1569"/>
      <c r="F217" s="1047"/>
      <c r="G217" s="1048"/>
      <c r="H217" s="1560"/>
      <c r="I217" s="1051" t="s">
        <v>435</v>
      </c>
      <c r="J217" s="1029"/>
      <c r="K217" s="1295"/>
      <c r="L217" s="1029"/>
      <c r="M217" s="1029"/>
      <c r="N217" s="1029"/>
      <c r="O217" s="1019" t="s">
        <v>440</v>
      </c>
      <c r="P217" s="1029"/>
      <c r="Q217" s="1030"/>
      <c r="S217" s="1032"/>
      <c r="T217" s="1026"/>
      <c r="U217" s="1032"/>
      <c r="V217" s="1032"/>
      <c r="W217" s="1032"/>
      <c r="X217" s="1032"/>
      <c r="Y217" s="1032"/>
      <c r="Z217" s="1032"/>
      <c r="AA217" s="1032"/>
      <c r="AB217" s="1032"/>
      <c r="AC217" s="1032"/>
      <c r="AD217" s="1032"/>
      <c r="AE217" s="1032"/>
      <c r="AF217" s="1032"/>
      <c r="AG217" s="1032"/>
      <c r="AH217" s="1032"/>
      <c r="AI217" s="1032"/>
      <c r="AJ217" s="1032"/>
      <c r="AK217" s="1032"/>
      <c r="AL217" s="1032"/>
      <c r="AM217" s="1032"/>
      <c r="AN217" s="1032"/>
      <c r="AO217" s="1032"/>
      <c r="AP217" s="1032"/>
      <c r="AQ217" s="1032"/>
      <c r="AR217" s="1032"/>
      <c r="AS217" s="1032"/>
      <c r="AT217" s="1032"/>
    </row>
    <row r="218" spans="2:46" s="1031" customFormat="1" ht="21" customHeight="1" x14ac:dyDescent="0.15">
      <c r="B218" s="1028"/>
      <c r="C218" s="1029"/>
      <c r="D218" s="1569"/>
      <c r="E218" s="1569"/>
      <c r="F218" s="1047"/>
      <c r="G218" s="1048"/>
      <c r="H218" s="1560"/>
      <c r="I218" s="1051" t="s">
        <v>436</v>
      </c>
      <c r="J218" s="1029"/>
      <c r="K218" s="1295"/>
      <c r="L218" s="1029"/>
      <c r="M218" s="1029"/>
      <c r="N218" s="1029"/>
      <c r="O218" s="1603" t="s">
        <v>1142</v>
      </c>
      <c r="P218" s="1029"/>
      <c r="Q218" s="1030"/>
      <c r="S218" s="1032"/>
      <c r="T218" s="1026"/>
      <c r="U218" s="1032"/>
      <c r="V218" s="1032"/>
      <c r="W218" s="1032"/>
      <c r="X218" s="1032"/>
      <c r="Y218" s="1032"/>
      <c r="Z218" s="1032"/>
      <c r="AA218" s="1032"/>
      <c r="AB218" s="1032"/>
      <c r="AC218" s="1032"/>
      <c r="AD218" s="1032"/>
      <c r="AE218" s="1032"/>
      <c r="AF218" s="1032"/>
      <c r="AG218" s="1032"/>
      <c r="AH218" s="1032"/>
      <c r="AI218" s="1032"/>
      <c r="AJ218" s="1032"/>
      <c r="AK218" s="1032"/>
      <c r="AL218" s="1032"/>
      <c r="AM218" s="1032"/>
      <c r="AN218" s="1032"/>
      <c r="AO218" s="1032"/>
      <c r="AP218" s="1032"/>
      <c r="AQ218" s="1032"/>
      <c r="AR218" s="1032"/>
      <c r="AS218" s="1032"/>
      <c r="AT218" s="1032"/>
    </row>
    <row r="219" spans="2:46" s="1031" customFormat="1" ht="21" customHeight="1" x14ac:dyDescent="0.15">
      <c r="B219" s="1028"/>
      <c r="C219" s="1029"/>
      <c r="D219" s="1569"/>
      <c r="E219" s="1569"/>
      <c r="F219" s="1047"/>
      <c r="G219" s="1048"/>
      <c r="H219" s="1556"/>
      <c r="I219" s="1051" t="s">
        <v>437</v>
      </c>
      <c r="J219" s="1029"/>
      <c r="K219" s="1295"/>
      <c r="L219" s="1029"/>
      <c r="M219" s="1029"/>
      <c r="N219" s="1029"/>
      <c r="O219" s="1604"/>
      <c r="P219" s="1029"/>
      <c r="Q219" s="1030"/>
      <c r="S219" s="1032"/>
      <c r="T219" s="1026"/>
      <c r="U219" s="1032"/>
      <c r="V219" s="1032"/>
      <c r="W219" s="1032"/>
      <c r="X219" s="1032"/>
      <c r="Y219" s="1032"/>
      <c r="Z219" s="1032"/>
      <c r="AA219" s="1032"/>
      <c r="AB219" s="1032"/>
      <c r="AC219" s="1032"/>
      <c r="AD219" s="1032"/>
      <c r="AE219" s="1032"/>
      <c r="AF219" s="1032"/>
      <c r="AG219" s="1032"/>
      <c r="AH219" s="1032"/>
      <c r="AI219" s="1032"/>
      <c r="AJ219" s="1032"/>
      <c r="AK219" s="1032"/>
      <c r="AL219" s="1032"/>
      <c r="AM219" s="1032"/>
      <c r="AN219" s="1032"/>
      <c r="AO219" s="1032"/>
      <c r="AP219" s="1032"/>
      <c r="AQ219" s="1032"/>
      <c r="AR219" s="1032"/>
      <c r="AS219" s="1032"/>
      <c r="AT219" s="1032"/>
    </row>
    <row r="220" spans="2:46" s="1031" customFormat="1" ht="21" customHeight="1" x14ac:dyDescent="0.15">
      <c r="B220" s="1028"/>
      <c r="C220" s="1029"/>
      <c r="D220" s="1569"/>
      <c r="E220" s="1569"/>
      <c r="F220" s="1047"/>
      <c r="G220" s="1048"/>
      <c r="H220" s="1554" t="s">
        <v>454</v>
      </c>
      <c r="I220" s="1555"/>
      <c r="J220" s="1029"/>
      <c r="K220" s="93"/>
      <c r="L220" s="1029"/>
      <c r="M220" s="1029"/>
      <c r="N220" s="1029"/>
      <c r="O220" s="1017" t="s">
        <v>745</v>
      </c>
      <c r="P220" s="1029"/>
      <c r="Q220" s="1030"/>
      <c r="S220" s="1032"/>
      <c r="T220" s="1026"/>
      <c r="U220" s="1032"/>
      <c r="V220" s="1032"/>
      <c r="W220" s="1032"/>
      <c r="X220" s="1032"/>
      <c r="Y220" s="1032"/>
      <c r="Z220" s="1032"/>
      <c r="AA220" s="1032"/>
      <c r="AB220" s="1032"/>
      <c r="AC220" s="1032"/>
      <c r="AD220" s="1032"/>
      <c r="AE220" s="1032"/>
      <c r="AF220" s="1032"/>
      <c r="AG220" s="1032"/>
      <c r="AH220" s="1032"/>
      <c r="AI220" s="1032"/>
      <c r="AJ220" s="1032"/>
      <c r="AK220" s="1032"/>
      <c r="AL220" s="1032"/>
      <c r="AM220" s="1032"/>
      <c r="AN220" s="1032"/>
      <c r="AO220" s="1032"/>
      <c r="AP220" s="1032"/>
      <c r="AQ220" s="1032"/>
      <c r="AR220" s="1032"/>
      <c r="AS220" s="1032"/>
      <c r="AT220" s="1032"/>
    </row>
    <row r="221" spans="2:46" s="1031" customFormat="1" ht="21" customHeight="1" x14ac:dyDescent="0.15">
      <c r="B221" s="1028"/>
      <c r="C221" s="1029"/>
      <c r="D221" s="1569"/>
      <c r="E221" s="1569"/>
      <c r="F221" s="1047"/>
      <c r="G221" s="1048"/>
      <c r="H221" s="1554" t="s">
        <v>708</v>
      </c>
      <c r="I221" s="1555"/>
      <c r="J221" s="1029"/>
      <c r="K221" s="82"/>
      <c r="L221" s="1029"/>
      <c r="M221" s="1029"/>
      <c r="N221" s="1029"/>
      <c r="O221" s="1017" t="s">
        <v>1143</v>
      </c>
      <c r="P221" s="1029"/>
      <c r="Q221" s="1030"/>
      <c r="S221" s="1032"/>
      <c r="T221" s="1026"/>
      <c r="U221" s="1032"/>
      <c r="V221" s="1032"/>
      <c r="W221" s="1032"/>
      <c r="X221" s="1032"/>
      <c r="Y221" s="1032"/>
      <c r="Z221" s="1032"/>
      <c r="AA221" s="1032"/>
      <c r="AB221" s="1032"/>
      <c r="AC221" s="1032"/>
      <c r="AD221" s="1032"/>
      <c r="AE221" s="1032"/>
      <c r="AF221" s="1032"/>
      <c r="AG221" s="1032"/>
      <c r="AH221" s="1032"/>
      <c r="AI221" s="1032"/>
      <c r="AJ221" s="1032"/>
      <c r="AK221" s="1032"/>
      <c r="AL221" s="1032"/>
      <c r="AM221" s="1032"/>
      <c r="AN221" s="1032"/>
      <c r="AO221" s="1032"/>
      <c r="AP221" s="1032"/>
      <c r="AQ221" s="1032"/>
      <c r="AR221" s="1032"/>
      <c r="AS221" s="1032"/>
      <c r="AT221" s="1032"/>
    </row>
    <row r="222" spans="2:46" s="1031" customFormat="1" ht="21" customHeight="1" x14ac:dyDescent="0.15">
      <c r="B222" s="1028"/>
      <c r="C222" s="1029"/>
      <c r="D222" s="1569"/>
      <c r="E222" s="1569"/>
      <c r="F222" s="1047"/>
      <c r="G222" s="1048"/>
      <c r="H222" s="1554" t="s">
        <v>80</v>
      </c>
      <c r="I222" s="1555"/>
      <c r="J222" s="1029"/>
      <c r="K222" s="82"/>
      <c r="L222" s="1029"/>
      <c r="M222" s="1029"/>
      <c r="N222" s="1029"/>
      <c r="O222" s="1285" t="s">
        <v>1144</v>
      </c>
      <c r="P222" s="1029"/>
      <c r="Q222" s="1030"/>
      <c r="S222" s="1032"/>
      <c r="T222" s="1026"/>
      <c r="U222" s="1032"/>
      <c r="V222" s="1032"/>
      <c r="W222" s="1032"/>
      <c r="X222" s="1032"/>
      <c r="Y222" s="1032"/>
      <c r="Z222" s="1032"/>
      <c r="AA222" s="1032"/>
      <c r="AB222" s="1032"/>
      <c r="AC222" s="1032"/>
      <c r="AD222" s="1032"/>
      <c r="AE222" s="1032"/>
      <c r="AF222" s="1032"/>
      <c r="AG222" s="1032"/>
      <c r="AH222" s="1032"/>
      <c r="AI222" s="1032"/>
      <c r="AJ222" s="1032"/>
      <c r="AK222" s="1032"/>
      <c r="AL222" s="1032"/>
      <c r="AM222" s="1032"/>
      <c r="AN222" s="1032"/>
      <c r="AO222" s="1032"/>
      <c r="AP222" s="1032"/>
      <c r="AQ222" s="1032"/>
      <c r="AR222" s="1032"/>
      <c r="AS222" s="1032"/>
      <c r="AT222" s="1032"/>
    </row>
    <row r="223" spans="2:46" s="1031" customFormat="1" ht="35.25" customHeight="1" x14ac:dyDescent="0.15">
      <c r="B223" s="1028"/>
      <c r="C223" s="1029"/>
      <c r="D223" s="1569"/>
      <c r="E223" s="1569"/>
      <c r="F223" s="1047"/>
      <c r="G223" s="1048"/>
      <c r="H223" s="1615" t="s">
        <v>1949</v>
      </c>
      <c r="I223" s="1421" t="s">
        <v>1950</v>
      </c>
      <c r="J223" s="1029"/>
      <c r="K223" s="82"/>
      <c r="L223" s="1029"/>
      <c r="M223" s="1029"/>
      <c r="N223" s="1029"/>
      <c r="O223" s="1422" t="s">
        <v>1871</v>
      </c>
      <c r="P223" s="1029"/>
      <c r="Q223" s="1030"/>
      <c r="S223" s="1032"/>
      <c r="T223" s="1121" t="s">
        <v>2007</v>
      </c>
      <c r="U223" s="1032"/>
      <c r="V223" s="1032"/>
      <c r="W223" s="1032"/>
      <c r="X223" s="1032"/>
      <c r="Y223" s="1032"/>
      <c r="Z223" s="1032"/>
      <c r="AA223" s="1032"/>
      <c r="AB223" s="1032"/>
      <c r="AC223" s="1032"/>
      <c r="AD223" s="1032"/>
      <c r="AE223" s="1032"/>
      <c r="AF223" s="1032"/>
      <c r="AG223" s="1032"/>
      <c r="AH223" s="1032"/>
      <c r="AI223" s="1032"/>
      <c r="AJ223" s="1032"/>
      <c r="AK223" s="1032"/>
      <c r="AL223" s="1032"/>
      <c r="AM223" s="1032"/>
      <c r="AN223" s="1032"/>
      <c r="AO223" s="1032"/>
      <c r="AP223" s="1032"/>
      <c r="AQ223" s="1032"/>
      <c r="AR223" s="1032"/>
      <c r="AS223" s="1032"/>
      <c r="AT223" s="1032"/>
    </row>
    <row r="224" spans="2:46" s="1031" customFormat="1" ht="21" customHeight="1" x14ac:dyDescent="0.15">
      <c r="B224" s="1028"/>
      <c r="C224" s="1029"/>
      <c r="D224" s="1569"/>
      <c r="E224" s="1569"/>
      <c r="F224" s="1047"/>
      <c r="G224" s="1048"/>
      <c r="H224" s="1616"/>
      <c r="I224" s="1421" t="s">
        <v>1870</v>
      </c>
      <c r="J224" s="1029"/>
      <c r="K224" s="82"/>
      <c r="L224" s="1029"/>
      <c r="M224" s="1029"/>
      <c r="N224" s="1029"/>
      <c r="O224" s="1422" t="s">
        <v>1872</v>
      </c>
      <c r="P224" s="1029"/>
      <c r="Q224" s="1030"/>
      <c r="S224" s="1032"/>
      <c r="T224" s="1026"/>
      <c r="U224" s="1032"/>
      <c r="V224" s="1032"/>
      <c r="W224" s="1032"/>
      <c r="X224" s="1032"/>
      <c r="Y224" s="1032"/>
      <c r="Z224" s="1032"/>
      <c r="AA224" s="1032"/>
      <c r="AB224" s="1032"/>
      <c r="AC224" s="1032"/>
      <c r="AD224" s="1032"/>
      <c r="AE224" s="1032"/>
      <c r="AF224" s="1032"/>
      <c r="AG224" s="1032"/>
      <c r="AH224" s="1032"/>
      <c r="AI224" s="1032"/>
      <c r="AJ224" s="1032"/>
      <c r="AK224" s="1032"/>
      <c r="AL224" s="1032"/>
      <c r="AM224" s="1032"/>
      <c r="AN224" s="1032"/>
      <c r="AO224" s="1032"/>
      <c r="AP224" s="1032"/>
      <c r="AQ224" s="1032"/>
      <c r="AR224" s="1032"/>
      <c r="AS224" s="1032"/>
      <c r="AT224" s="1032"/>
    </row>
    <row r="225" spans="2:46" s="1031" customFormat="1" ht="35.25" customHeight="1" x14ac:dyDescent="0.15">
      <c r="B225" s="1028"/>
      <c r="C225" s="1029"/>
      <c r="D225" s="1569"/>
      <c r="E225" s="1569"/>
      <c r="F225" s="1047"/>
      <c r="G225" s="1048"/>
      <c r="H225" s="1616"/>
      <c r="I225" s="1421" t="s">
        <v>1992</v>
      </c>
      <c r="J225" s="1029"/>
      <c r="K225" s="82"/>
      <c r="L225" s="1029"/>
      <c r="M225" s="1029"/>
      <c r="N225" s="1029"/>
      <c r="O225" s="1422" t="s">
        <v>1872</v>
      </c>
      <c r="P225" s="1029"/>
      <c r="Q225" s="1030"/>
      <c r="S225" s="1032"/>
      <c r="T225" s="1026"/>
      <c r="U225" s="1032"/>
      <c r="V225" s="1032"/>
      <c r="W225" s="1032"/>
      <c r="X225" s="1032"/>
      <c r="Y225" s="1032"/>
      <c r="Z225" s="1032"/>
      <c r="AA225" s="1032"/>
      <c r="AB225" s="1032"/>
      <c r="AC225" s="1032"/>
      <c r="AD225" s="1032"/>
      <c r="AE225" s="1032"/>
      <c r="AF225" s="1032"/>
      <c r="AG225" s="1032"/>
      <c r="AH225" s="1032"/>
      <c r="AI225" s="1032"/>
      <c r="AJ225" s="1032"/>
      <c r="AK225" s="1032"/>
      <c r="AL225" s="1032"/>
      <c r="AM225" s="1032"/>
      <c r="AN225" s="1032"/>
      <c r="AO225" s="1032"/>
      <c r="AP225" s="1032"/>
      <c r="AQ225" s="1032"/>
      <c r="AR225" s="1032"/>
      <c r="AS225" s="1032"/>
      <c r="AT225" s="1032"/>
    </row>
    <row r="226" spans="2:46" s="1031" customFormat="1" ht="35.25" customHeight="1" x14ac:dyDescent="0.15">
      <c r="B226" s="1028"/>
      <c r="C226" s="1029"/>
      <c r="D226" s="1569"/>
      <c r="E226" s="1569"/>
      <c r="F226" s="1047"/>
      <c r="G226" s="1048"/>
      <c r="H226" s="1616"/>
      <c r="I226" s="1421" t="s">
        <v>1994</v>
      </c>
      <c r="J226" s="1029"/>
      <c r="K226" s="82"/>
      <c r="L226" s="1029"/>
      <c r="M226" s="1029"/>
      <c r="N226" s="1029"/>
      <c r="O226" s="1422" t="s">
        <v>1872</v>
      </c>
      <c r="P226" s="1029"/>
      <c r="Q226" s="1030"/>
      <c r="S226" s="1032"/>
      <c r="T226" s="1026"/>
      <c r="U226" s="1032"/>
      <c r="V226" s="1032"/>
      <c r="W226" s="1032"/>
      <c r="X226" s="1032"/>
      <c r="Y226" s="1032"/>
      <c r="Z226" s="1032"/>
      <c r="AA226" s="1032"/>
      <c r="AB226" s="1032"/>
      <c r="AC226" s="1032"/>
      <c r="AD226" s="1032"/>
      <c r="AE226" s="1032"/>
      <c r="AF226" s="1032"/>
      <c r="AG226" s="1032"/>
      <c r="AH226" s="1032"/>
      <c r="AI226" s="1032"/>
      <c r="AJ226" s="1032"/>
      <c r="AK226" s="1032"/>
      <c r="AL226" s="1032"/>
      <c r="AM226" s="1032"/>
      <c r="AN226" s="1032"/>
      <c r="AO226" s="1032"/>
      <c r="AP226" s="1032"/>
      <c r="AQ226" s="1032"/>
      <c r="AR226" s="1032"/>
      <c r="AS226" s="1032"/>
      <c r="AT226" s="1032"/>
    </row>
    <row r="227" spans="2:46" s="1031" customFormat="1" ht="35.25" customHeight="1" x14ac:dyDescent="0.15">
      <c r="B227" s="1028"/>
      <c r="C227" s="1029"/>
      <c r="D227" s="1569"/>
      <c r="E227" s="1569"/>
      <c r="F227" s="1047"/>
      <c r="G227" s="1048"/>
      <c r="H227" s="1616"/>
      <c r="I227" s="1421" t="s">
        <v>1995</v>
      </c>
      <c r="J227" s="1029"/>
      <c r="K227" s="82"/>
      <c r="L227" s="1029"/>
      <c r="M227" s="1029"/>
      <c r="N227" s="1029"/>
      <c r="O227" s="1422" t="s">
        <v>1872</v>
      </c>
      <c r="P227" s="1029"/>
      <c r="Q227" s="1030"/>
      <c r="S227" s="1032"/>
      <c r="T227" s="1026"/>
      <c r="U227" s="1032"/>
      <c r="V227" s="1032"/>
      <c r="W227" s="1032"/>
      <c r="X227" s="1032"/>
      <c r="Y227" s="1032"/>
      <c r="Z227" s="1032"/>
      <c r="AA227" s="1032"/>
      <c r="AB227" s="1032"/>
      <c r="AC227" s="1032"/>
      <c r="AD227" s="1032"/>
      <c r="AE227" s="1032"/>
      <c r="AF227" s="1032"/>
      <c r="AG227" s="1032"/>
      <c r="AH227" s="1032"/>
      <c r="AI227" s="1032"/>
      <c r="AJ227" s="1032"/>
      <c r="AK227" s="1032"/>
      <c r="AL227" s="1032"/>
      <c r="AM227" s="1032"/>
      <c r="AN227" s="1032"/>
      <c r="AO227" s="1032"/>
      <c r="AP227" s="1032"/>
      <c r="AQ227" s="1032"/>
      <c r="AR227" s="1032"/>
      <c r="AS227" s="1032"/>
      <c r="AT227" s="1032"/>
    </row>
    <row r="228" spans="2:46" s="1031" customFormat="1" ht="21" customHeight="1" x14ac:dyDescent="0.15">
      <c r="B228" s="1028"/>
      <c r="C228" s="1029"/>
      <c r="D228" s="1569"/>
      <c r="E228" s="1569"/>
      <c r="F228" s="1047"/>
      <c r="G228" s="1048"/>
      <c r="H228" s="1616"/>
      <c r="I228" s="1421" t="s">
        <v>1996</v>
      </c>
      <c r="J228" s="1029"/>
      <c r="K228" s="82"/>
      <c r="L228" s="1029"/>
      <c r="M228" s="1029"/>
      <c r="N228" s="1029"/>
      <c r="O228" s="1422" t="s">
        <v>1872</v>
      </c>
      <c r="P228" s="1029"/>
      <c r="Q228" s="1030"/>
      <c r="S228" s="1032"/>
      <c r="T228" s="1026"/>
      <c r="U228" s="1032"/>
      <c r="V228" s="1032"/>
      <c r="W228" s="1032"/>
      <c r="X228" s="1032"/>
      <c r="Y228" s="1032"/>
      <c r="Z228" s="1032"/>
      <c r="AA228" s="1032"/>
      <c r="AB228" s="1032"/>
      <c r="AC228" s="1032"/>
      <c r="AD228" s="1032"/>
      <c r="AE228" s="1032"/>
      <c r="AF228" s="1032"/>
      <c r="AG228" s="1032"/>
      <c r="AH228" s="1032"/>
      <c r="AI228" s="1032"/>
      <c r="AJ228" s="1032"/>
      <c r="AK228" s="1032"/>
      <c r="AL228" s="1032"/>
      <c r="AM228" s="1032"/>
      <c r="AN228" s="1032"/>
      <c r="AO228" s="1032"/>
      <c r="AP228" s="1032"/>
      <c r="AQ228" s="1032"/>
      <c r="AR228" s="1032"/>
      <c r="AS228" s="1032"/>
      <c r="AT228" s="1032"/>
    </row>
    <row r="229" spans="2:46" s="1031" customFormat="1" ht="21" customHeight="1" x14ac:dyDescent="0.15">
      <c r="B229" s="1028"/>
      <c r="C229" s="1029"/>
      <c r="D229" s="1569"/>
      <c r="E229" s="1569"/>
      <c r="F229" s="1047"/>
      <c r="G229" s="1048"/>
      <c r="H229" s="1616"/>
      <c r="I229" s="1421" t="s">
        <v>1997</v>
      </c>
      <c r="J229" s="1029"/>
      <c r="K229" s="82"/>
      <c r="L229" s="1029"/>
      <c r="M229" s="1029"/>
      <c r="N229" s="1029"/>
      <c r="O229" s="1422" t="s">
        <v>1872</v>
      </c>
      <c r="P229" s="1029"/>
      <c r="Q229" s="1030"/>
      <c r="S229" s="1032"/>
      <c r="T229" s="1026"/>
      <c r="U229" s="1032"/>
      <c r="V229" s="1032"/>
      <c r="W229" s="1032"/>
      <c r="X229" s="1032"/>
      <c r="Y229" s="1032"/>
      <c r="Z229" s="1032"/>
      <c r="AA229" s="1032"/>
      <c r="AB229" s="1032"/>
      <c r="AC229" s="1032"/>
      <c r="AD229" s="1032"/>
      <c r="AE229" s="1032"/>
      <c r="AF229" s="1032"/>
      <c r="AG229" s="1032"/>
      <c r="AH229" s="1032"/>
      <c r="AI229" s="1032"/>
      <c r="AJ229" s="1032"/>
      <c r="AK229" s="1032"/>
      <c r="AL229" s="1032"/>
      <c r="AM229" s="1032"/>
      <c r="AN229" s="1032"/>
      <c r="AO229" s="1032"/>
      <c r="AP229" s="1032"/>
      <c r="AQ229" s="1032"/>
      <c r="AR229" s="1032"/>
      <c r="AS229" s="1032"/>
      <c r="AT229" s="1032"/>
    </row>
    <row r="230" spans="2:46" s="1031" customFormat="1" ht="21" customHeight="1" x14ac:dyDescent="0.15">
      <c r="B230" s="1028"/>
      <c r="C230" s="1029"/>
      <c r="D230" s="1569"/>
      <c r="E230" s="1569"/>
      <c r="F230" s="1047"/>
      <c r="G230" s="1048"/>
      <c r="H230" s="1616"/>
      <c r="I230" s="1502" t="s">
        <v>1998</v>
      </c>
      <c r="J230" s="1029"/>
      <c r="K230" s="82"/>
      <c r="L230" s="1029"/>
      <c r="M230" s="1029"/>
      <c r="N230" s="1029"/>
      <c r="O230" s="1422" t="s">
        <v>1872</v>
      </c>
      <c r="P230" s="1029"/>
      <c r="Q230" s="1030"/>
      <c r="S230" s="1032"/>
      <c r="T230" s="1026"/>
      <c r="U230" s="1032"/>
      <c r="V230" s="1032"/>
      <c r="W230" s="1032"/>
      <c r="X230" s="1032"/>
      <c r="Y230" s="1032"/>
      <c r="Z230" s="1032"/>
      <c r="AA230" s="1032"/>
      <c r="AB230" s="1032"/>
      <c r="AC230" s="1032"/>
      <c r="AD230" s="1032"/>
      <c r="AE230" s="1032"/>
      <c r="AF230" s="1032"/>
      <c r="AG230" s="1032"/>
      <c r="AH230" s="1032"/>
      <c r="AI230" s="1032"/>
      <c r="AJ230" s="1032"/>
      <c r="AK230" s="1032"/>
      <c r="AL230" s="1032"/>
      <c r="AM230" s="1032"/>
      <c r="AN230" s="1032"/>
      <c r="AO230" s="1032"/>
      <c r="AP230" s="1032"/>
      <c r="AQ230" s="1032"/>
      <c r="AR230" s="1032"/>
      <c r="AS230" s="1032"/>
      <c r="AT230" s="1032"/>
    </row>
    <row r="231" spans="2:46" s="1031" customFormat="1" ht="21" customHeight="1" x14ac:dyDescent="0.15">
      <c r="B231" s="1028"/>
      <c r="C231" s="1029"/>
      <c r="D231" s="1569"/>
      <c r="E231" s="1569"/>
      <c r="F231" s="1047"/>
      <c r="G231" s="1048"/>
      <c r="H231" s="1617"/>
      <c r="I231" s="1502" t="s">
        <v>1999</v>
      </c>
      <c r="J231" s="1029"/>
      <c r="K231" s="82"/>
      <c r="L231" s="1029"/>
      <c r="M231" s="1029"/>
      <c r="N231" s="1029"/>
      <c r="O231" s="1422" t="s">
        <v>1872</v>
      </c>
      <c r="P231" s="1029"/>
      <c r="Q231" s="1030"/>
      <c r="S231" s="1032"/>
      <c r="T231" s="1026"/>
      <c r="U231" s="1032"/>
      <c r="V231" s="1032"/>
      <c r="W231" s="1032"/>
      <c r="X231" s="1032"/>
      <c r="Y231" s="1032"/>
      <c r="Z231" s="1032"/>
      <c r="AA231" s="1032"/>
      <c r="AB231" s="1032"/>
      <c r="AC231" s="1032"/>
      <c r="AD231" s="1032"/>
      <c r="AE231" s="1032"/>
      <c r="AF231" s="1032"/>
      <c r="AG231" s="1032"/>
      <c r="AH231" s="1032"/>
      <c r="AI231" s="1032"/>
      <c r="AJ231" s="1032"/>
      <c r="AK231" s="1032"/>
      <c r="AL231" s="1032"/>
      <c r="AM231" s="1032"/>
      <c r="AN231" s="1032"/>
      <c r="AO231" s="1032"/>
      <c r="AP231" s="1032"/>
      <c r="AQ231" s="1032"/>
      <c r="AR231" s="1032"/>
      <c r="AS231" s="1032"/>
      <c r="AT231" s="1032"/>
    </row>
    <row r="232" spans="2:46" ht="21" customHeight="1" x14ac:dyDescent="0.15">
      <c r="B232" s="1001"/>
      <c r="C232" s="1004"/>
      <c r="D232" s="1569"/>
      <c r="E232" s="1569"/>
      <c r="F232" s="1047"/>
      <c r="G232" s="1048"/>
      <c r="H232" s="1554" t="s">
        <v>731</v>
      </c>
      <c r="I232" s="1554"/>
      <c r="J232" s="1003"/>
      <c r="K232" s="1294"/>
      <c r="L232" s="1003"/>
      <c r="M232" s="1003"/>
      <c r="N232" s="1003"/>
      <c r="O232" s="1017" t="s">
        <v>440</v>
      </c>
      <c r="P232" s="1003"/>
      <c r="Q232" s="1002"/>
      <c r="T232" s="1026"/>
    </row>
    <row r="233" spans="2:46" ht="21" customHeight="1" x14ac:dyDescent="0.15">
      <c r="B233" s="1001"/>
      <c r="C233" s="1004"/>
      <c r="D233" s="1569"/>
      <c r="E233" s="1569"/>
      <c r="F233" s="1047"/>
      <c r="G233" s="1048"/>
      <c r="H233" s="1554" t="s">
        <v>531</v>
      </c>
      <c r="I233" s="1554"/>
      <c r="J233" s="1003"/>
      <c r="K233" s="1295"/>
      <c r="L233" s="1003"/>
      <c r="M233" s="1003"/>
      <c r="N233" s="1003"/>
      <c r="O233" s="1017" t="s">
        <v>440</v>
      </c>
      <c r="P233" s="1003"/>
      <c r="Q233" s="1002"/>
      <c r="T233" s="1026"/>
    </row>
    <row r="234" spans="2:46" s="1031" customFormat="1" ht="21" customHeight="1" x14ac:dyDescent="0.15">
      <c r="B234" s="1028"/>
      <c r="C234" s="1029"/>
      <c r="D234" s="1569"/>
      <c r="E234" s="1569"/>
      <c r="F234" s="1047"/>
      <c r="G234" s="1048"/>
      <c r="H234" s="1571" t="s">
        <v>483</v>
      </c>
      <c r="I234" s="1027" t="s">
        <v>81</v>
      </c>
      <c r="J234" s="1029"/>
      <c r="K234" s="83"/>
      <c r="L234" s="1029"/>
      <c r="M234" s="1029"/>
      <c r="N234" s="1029"/>
      <c r="O234" s="1019" t="s">
        <v>484</v>
      </c>
      <c r="P234" s="1029"/>
      <c r="Q234" s="1030"/>
      <c r="S234" s="1032"/>
      <c r="T234" s="1026"/>
      <c r="U234" s="1032"/>
      <c r="V234" s="1032"/>
      <c r="W234" s="1032"/>
      <c r="X234" s="1032"/>
      <c r="Y234" s="1032"/>
      <c r="Z234" s="1032"/>
      <c r="AA234" s="1032"/>
      <c r="AB234" s="1032"/>
      <c r="AC234" s="1032"/>
      <c r="AD234" s="1032"/>
      <c r="AE234" s="1032"/>
      <c r="AF234" s="1032"/>
      <c r="AG234" s="1032"/>
      <c r="AH234" s="1032"/>
      <c r="AI234" s="1032"/>
      <c r="AJ234" s="1032"/>
      <c r="AK234" s="1032"/>
      <c r="AL234" s="1032"/>
      <c r="AM234" s="1032"/>
      <c r="AN234" s="1032"/>
      <c r="AO234" s="1032"/>
      <c r="AP234" s="1032"/>
      <c r="AQ234" s="1032"/>
      <c r="AR234" s="1032"/>
      <c r="AS234" s="1032"/>
      <c r="AT234" s="1032"/>
    </row>
    <row r="235" spans="2:46" s="1031" customFormat="1" ht="21" customHeight="1" x14ac:dyDescent="0.15">
      <c r="B235" s="1028"/>
      <c r="C235" s="1029"/>
      <c r="D235" s="1569"/>
      <c r="E235" s="1569"/>
      <c r="F235" s="1047"/>
      <c r="G235" s="1048"/>
      <c r="H235" s="1560"/>
      <c r="I235" s="1051" t="s">
        <v>83</v>
      </c>
      <c r="J235" s="1029"/>
      <c r="K235" s="83"/>
      <c r="L235" s="1029"/>
      <c r="M235" s="1029"/>
      <c r="N235" s="1029"/>
      <c r="O235" s="1019" t="s">
        <v>484</v>
      </c>
      <c r="P235" s="1029"/>
      <c r="Q235" s="1030"/>
      <c r="S235" s="1032"/>
      <c r="T235" s="1026"/>
      <c r="U235" s="1032"/>
      <c r="V235" s="1032"/>
      <c r="W235" s="1032"/>
      <c r="X235" s="1032"/>
      <c r="Y235" s="1032"/>
      <c r="Z235" s="1032"/>
      <c r="AA235" s="1032"/>
      <c r="AB235" s="1032"/>
      <c r="AC235" s="1032"/>
      <c r="AD235" s="1032"/>
      <c r="AE235" s="1032"/>
      <c r="AF235" s="1032"/>
      <c r="AG235" s="1032"/>
      <c r="AH235" s="1032"/>
      <c r="AI235" s="1032"/>
      <c r="AJ235" s="1032"/>
      <c r="AK235" s="1032"/>
      <c r="AL235" s="1032"/>
      <c r="AM235" s="1032"/>
      <c r="AN235" s="1032"/>
      <c r="AO235" s="1032"/>
      <c r="AP235" s="1032"/>
      <c r="AQ235" s="1032"/>
      <c r="AR235" s="1032"/>
      <c r="AS235" s="1032"/>
      <c r="AT235" s="1032"/>
    </row>
    <row r="236" spans="2:46" s="1031" customFormat="1" ht="21" customHeight="1" x14ac:dyDescent="0.15">
      <c r="B236" s="1028"/>
      <c r="C236" s="1029"/>
      <c r="D236" s="1569"/>
      <c r="E236" s="1569"/>
      <c r="F236" s="1047"/>
      <c r="G236" s="1048"/>
      <c r="H236" s="1556"/>
      <c r="I236" s="1049" t="s">
        <v>652</v>
      </c>
      <c r="J236" s="1029"/>
      <c r="K236" s="83"/>
      <c r="L236" s="1029"/>
      <c r="M236" s="1029"/>
      <c r="N236" s="1029"/>
      <c r="O236" s="1019" t="s">
        <v>484</v>
      </c>
      <c r="P236" s="1029"/>
      <c r="Q236" s="1030"/>
      <c r="S236" s="1032"/>
      <c r="T236" s="1026"/>
      <c r="U236" s="1032"/>
      <c r="V236" s="1032"/>
      <c r="W236" s="1032"/>
      <c r="X236" s="1032"/>
      <c r="Y236" s="1032"/>
      <c r="Z236" s="1032"/>
      <c r="AA236" s="1032"/>
      <c r="AB236" s="1032"/>
      <c r="AC236" s="1032"/>
      <c r="AD236" s="1032"/>
      <c r="AE236" s="1032"/>
      <c r="AF236" s="1032"/>
      <c r="AG236" s="1032"/>
      <c r="AH236" s="1032"/>
      <c r="AI236" s="1032"/>
      <c r="AJ236" s="1032"/>
      <c r="AK236" s="1032"/>
      <c r="AL236" s="1032"/>
      <c r="AM236" s="1032"/>
      <c r="AN236" s="1032"/>
      <c r="AO236" s="1032"/>
      <c r="AP236" s="1032"/>
      <c r="AQ236" s="1032"/>
      <c r="AR236" s="1032"/>
      <c r="AS236" s="1032"/>
      <c r="AT236" s="1032"/>
    </row>
    <row r="237" spans="2:46" s="1031" customFormat="1" ht="21" customHeight="1" x14ac:dyDescent="0.15">
      <c r="B237" s="1028"/>
      <c r="C237" s="1029"/>
      <c r="D237" s="1569"/>
      <c r="E237" s="1569"/>
      <c r="F237" s="1047"/>
      <c r="G237" s="1048"/>
      <c r="H237" s="1554" t="s">
        <v>742</v>
      </c>
      <c r="I237" s="1555"/>
      <c r="J237" s="1029"/>
      <c r="K237" s="1295"/>
      <c r="L237" s="1029"/>
      <c r="M237" s="1029"/>
      <c r="N237" s="1029"/>
      <c r="O237" s="1017" t="str">
        <f>IF(K232="新築","西暦4桁半角数字で竣工予定年を入力",IF(OR(K232="既存建築物",K232="増改築"),"西暦4桁半角数字で入力","西暦4桁半角数字で入力　新築の場合は竣工予定年を入力"))</f>
        <v>西暦4桁半角数字で入力　新築の場合は竣工予定年を入力</v>
      </c>
      <c r="P237" s="1029"/>
      <c r="Q237" s="1030"/>
      <c r="S237" s="1032"/>
      <c r="T237" s="1026"/>
      <c r="U237" s="1032"/>
      <c r="V237" s="1032"/>
      <c r="W237" s="1032"/>
      <c r="X237" s="1032"/>
      <c r="Y237" s="1032"/>
      <c r="Z237" s="1032"/>
      <c r="AA237" s="1032"/>
      <c r="AB237" s="1032"/>
      <c r="AC237" s="1032"/>
      <c r="AD237" s="1032"/>
      <c r="AE237" s="1032"/>
      <c r="AF237" s="1032"/>
      <c r="AG237" s="1032"/>
      <c r="AH237" s="1032"/>
      <c r="AI237" s="1032"/>
      <c r="AJ237" s="1032"/>
      <c r="AK237" s="1032"/>
      <c r="AL237" s="1032"/>
      <c r="AM237" s="1032"/>
      <c r="AN237" s="1032"/>
      <c r="AO237" s="1032"/>
      <c r="AP237" s="1032"/>
      <c r="AQ237" s="1032"/>
      <c r="AR237" s="1032"/>
      <c r="AS237" s="1032"/>
      <c r="AT237" s="1032"/>
    </row>
    <row r="238" spans="2:46" s="1031" customFormat="1" ht="21" customHeight="1" x14ac:dyDescent="0.15">
      <c r="B238" s="1028"/>
      <c r="C238" s="1029"/>
      <c r="D238" s="1569"/>
      <c r="E238" s="1569"/>
      <c r="F238" s="1047"/>
      <c r="G238" s="1048"/>
      <c r="H238" s="1554" t="s">
        <v>798</v>
      </c>
      <c r="I238" s="1555"/>
      <c r="J238" s="1029"/>
      <c r="K238" s="79"/>
      <c r="L238" s="1029"/>
      <c r="M238" s="1029"/>
      <c r="N238" s="1029"/>
      <c r="O238" s="1257" t="str">
        <f>IF($K$232="新築","入力不要","西暦4桁半角数字で竣工年を入力")</f>
        <v>西暦4桁半角数字で竣工年を入力</v>
      </c>
      <c r="P238" s="1029"/>
      <c r="Q238" s="1030"/>
      <c r="S238" s="1032"/>
      <c r="T238" s="1026"/>
      <c r="U238" s="1398" t="s">
        <v>1991</v>
      </c>
      <c r="V238" s="1032"/>
      <c r="W238" s="1032"/>
      <c r="X238" s="1032"/>
      <c r="Y238" s="1032"/>
      <c r="Z238" s="1032"/>
      <c r="AA238" s="1032"/>
      <c r="AB238" s="1032"/>
      <c r="AC238" s="1032"/>
      <c r="AD238" s="1032"/>
      <c r="AE238" s="1032"/>
      <c r="AF238" s="1032"/>
      <c r="AG238" s="1032"/>
      <c r="AH238" s="1032"/>
      <c r="AI238" s="1032"/>
      <c r="AJ238" s="1032"/>
      <c r="AK238" s="1032"/>
      <c r="AL238" s="1032"/>
      <c r="AM238" s="1032"/>
      <c r="AN238" s="1032"/>
      <c r="AO238" s="1032"/>
      <c r="AP238" s="1032"/>
      <c r="AQ238" s="1032"/>
      <c r="AR238" s="1032"/>
      <c r="AS238" s="1032"/>
      <c r="AT238" s="1032"/>
    </row>
    <row r="239" spans="2:46" s="1031" customFormat="1" ht="21" customHeight="1" x14ac:dyDescent="0.15">
      <c r="B239" s="1028"/>
      <c r="C239" s="1029"/>
      <c r="D239" s="1569"/>
      <c r="E239" s="1569"/>
      <c r="F239" s="1047"/>
      <c r="G239" s="1048"/>
      <c r="H239" s="1571" t="s">
        <v>537</v>
      </c>
      <c r="I239" s="1051" t="s">
        <v>759</v>
      </c>
      <c r="J239" s="1029"/>
      <c r="K239" s="79"/>
      <c r="L239" s="1029"/>
      <c r="M239" s="1029"/>
      <c r="N239" s="1029"/>
      <c r="O239" s="1017" t="s">
        <v>440</v>
      </c>
      <c r="P239" s="1029"/>
      <c r="Q239" s="1030"/>
      <c r="S239" s="1032"/>
      <c r="T239" s="1026"/>
      <c r="U239" s="1398" t="s">
        <v>2012</v>
      </c>
      <c r="V239" s="1032"/>
      <c r="W239" s="1032"/>
      <c r="X239" s="1032"/>
      <c r="Y239" s="1032"/>
      <c r="Z239" s="1032"/>
      <c r="AA239" s="1032"/>
      <c r="AB239" s="1032"/>
      <c r="AC239" s="1032"/>
      <c r="AD239" s="1032"/>
      <c r="AE239" s="1032"/>
      <c r="AF239" s="1032"/>
      <c r="AG239" s="1032"/>
      <c r="AH239" s="1032"/>
      <c r="AI239" s="1032"/>
      <c r="AJ239" s="1032"/>
      <c r="AK239" s="1032"/>
      <c r="AL239" s="1032"/>
      <c r="AM239" s="1032"/>
      <c r="AN239" s="1032"/>
      <c r="AO239" s="1032"/>
      <c r="AP239" s="1032"/>
      <c r="AQ239" s="1032"/>
      <c r="AR239" s="1032"/>
      <c r="AS239" s="1032"/>
      <c r="AT239" s="1032"/>
    </row>
    <row r="240" spans="2:46" s="1031" customFormat="1" ht="21" customHeight="1" x14ac:dyDescent="0.15">
      <c r="B240" s="1028"/>
      <c r="C240" s="1029"/>
      <c r="D240" s="1569"/>
      <c r="E240" s="1569"/>
      <c r="F240" s="1047"/>
      <c r="G240" s="1048"/>
      <c r="H240" s="1560"/>
      <c r="I240" s="1585" t="s">
        <v>538</v>
      </c>
      <c r="J240" s="1029"/>
      <c r="K240" s="79"/>
      <c r="L240" s="1029"/>
      <c r="M240" s="1029"/>
      <c r="N240" s="1029"/>
      <c r="O240" s="1017" t="str">
        <f>IF($K$239="対象外","入力不要","プルダウンから選択")</f>
        <v>プルダウンから選択</v>
      </c>
      <c r="P240" s="1029"/>
      <c r="Q240" s="1030"/>
      <c r="S240" s="1032"/>
      <c r="T240" s="1026"/>
      <c r="U240" s="1419" t="s">
        <v>1951</v>
      </c>
      <c r="V240" s="1032"/>
      <c r="W240" s="1032"/>
      <c r="X240" s="1032"/>
      <c r="Y240" s="1032"/>
      <c r="Z240" s="1032"/>
      <c r="AA240" s="1032"/>
      <c r="AB240" s="1032"/>
      <c r="AC240" s="1032"/>
      <c r="AD240" s="1032"/>
      <c r="AE240" s="1032"/>
      <c r="AF240" s="1032"/>
      <c r="AG240" s="1032"/>
      <c r="AH240" s="1032"/>
      <c r="AI240" s="1032"/>
      <c r="AJ240" s="1032"/>
      <c r="AK240" s="1032"/>
      <c r="AL240" s="1032"/>
      <c r="AM240" s="1032"/>
      <c r="AN240" s="1032"/>
      <c r="AO240" s="1032"/>
      <c r="AP240" s="1032"/>
      <c r="AQ240" s="1032"/>
      <c r="AR240" s="1032"/>
      <c r="AS240" s="1032"/>
      <c r="AT240" s="1032"/>
    </row>
    <row r="241" spans="2:46" s="1031" customFormat="1" ht="21" customHeight="1" x14ac:dyDescent="0.15">
      <c r="B241" s="1028"/>
      <c r="C241" s="1029"/>
      <c r="D241" s="1569"/>
      <c r="E241" s="1569"/>
      <c r="F241" s="1047"/>
      <c r="G241" s="1048"/>
      <c r="H241" s="1560"/>
      <c r="I241" s="1586"/>
      <c r="J241" s="1029"/>
      <c r="K241" s="79"/>
      <c r="L241" s="1029"/>
      <c r="M241" s="1029"/>
      <c r="N241" s="1029"/>
      <c r="O241" s="1017" t="str">
        <f>IF($K$239="対象外","入力不要","プルダウンから選択")</f>
        <v>プルダウンから選択</v>
      </c>
      <c r="P241" s="1029"/>
      <c r="Q241" s="1030"/>
      <c r="S241" s="1032"/>
      <c r="T241" s="1026"/>
      <c r="V241" s="1032"/>
      <c r="W241" s="1032"/>
      <c r="X241" s="1032"/>
      <c r="Y241" s="1032"/>
      <c r="Z241" s="1032"/>
      <c r="AA241" s="1032"/>
      <c r="AB241" s="1032"/>
      <c r="AC241" s="1032"/>
      <c r="AD241" s="1032"/>
      <c r="AE241" s="1032"/>
      <c r="AF241" s="1032"/>
      <c r="AG241" s="1032"/>
      <c r="AH241" s="1032"/>
      <c r="AI241" s="1032"/>
      <c r="AJ241" s="1032"/>
      <c r="AK241" s="1032"/>
      <c r="AL241" s="1032"/>
      <c r="AM241" s="1032"/>
      <c r="AN241" s="1032"/>
      <c r="AO241" s="1032"/>
      <c r="AP241" s="1032"/>
      <c r="AQ241" s="1032"/>
      <c r="AR241" s="1032"/>
      <c r="AS241" s="1032"/>
      <c r="AT241" s="1032"/>
    </row>
    <row r="242" spans="2:46" s="1031" customFormat="1" ht="21" customHeight="1" x14ac:dyDescent="0.15">
      <c r="B242" s="1028"/>
      <c r="C242" s="1029"/>
      <c r="D242" s="1569"/>
      <c r="E242" s="1569"/>
      <c r="F242" s="1047"/>
      <c r="G242" s="1048"/>
      <c r="H242" s="1560"/>
      <c r="I242" s="1557"/>
      <c r="J242" s="1029"/>
      <c r="K242" s="79"/>
      <c r="L242" s="1029"/>
      <c r="M242" s="1029"/>
      <c r="N242" s="1029"/>
      <c r="O242" s="1017" t="str">
        <f>IF($K$239="対象外","入力不要","プルダウンから選択")</f>
        <v>プルダウンから選択</v>
      </c>
      <c r="P242" s="1029"/>
      <c r="Q242" s="1030"/>
      <c r="S242" s="1032"/>
      <c r="T242" s="1026"/>
      <c r="U242" s="1032"/>
      <c r="V242" s="1032"/>
      <c r="W242" s="1032"/>
      <c r="X242" s="1032"/>
      <c r="Y242" s="1032"/>
      <c r="Z242" s="1032"/>
      <c r="AA242" s="1032"/>
      <c r="AB242" s="1032"/>
      <c r="AC242" s="1032"/>
      <c r="AD242" s="1032"/>
      <c r="AE242" s="1032"/>
      <c r="AF242" s="1032"/>
      <c r="AG242" s="1032"/>
      <c r="AH242" s="1032"/>
      <c r="AI242" s="1032"/>
      <c r="AJ242" s="1032"/>
      <c r="AK242" s="1032"/>
      <c r="AL242" s="1032"/>
      <c r="AM242" s="1032"/>
      <c r="AN242" s="1032"/>
      <c r="AO242" s="1032"/>
      <c r="AP242" s="1032"/>
      <c r="AQ242" s="1032"/>
      <c r="AR242" s="1032"/>
      <c r="AS242" s="1032"/>
      <c r="AT242" s="1032"/>
    </row>
    <row r="243" spans="2:46" s="1031" customFormat="1" ht="21" customHeight="1" x14ac:dyDescent="0.15">
      <c r="B243" s="1028"/>
      <c r="C243" s="1029"/>
      <c r="D243" s="1569"/>
      <c r="E243" s="1569"/>
      <c r="F243" s="1047"/>
      <c r="G243" s="1048"/>
      <c r="H243" s="1556"/>
      <c r="I243" s="1051" t="s">
        <v>546</v>
      </c>
      <c r="J243" s="1029"/>
      <c r="K243" s="87"/>
      <c r="L243" s="1029"/>
      <c r="M243" s="1029"/>
      <c r="N243" s="1029"/>
      <c r="O243" s="1017" t="str">
        <f>IF(K239="対象外","入力不要","半角数字で入力")</f>
        <v>半角数字で入力</v>
      </c>
      <c r="P243" s="1029"/>
      <c r="Q243" s="1030"/>
      <c r="S243" s="1032"/>
      <c r="T243" s="1026"/>
      <c r="U243" s="1032"/>
      <c r="V243" s="1032"/>
      <c r="W243" s="1032"/>
      <c r="X243" s="1032"/>
      <c r="Y243" s="1032"/>
      <c r="Z243" s="1032"/>
      <c r="AA243" s="1032"/>
      <c r="AB243" s="1032"/>
      <c r="AC243" s="1032"/>
      <c r="AD243" s="1032"/>
      <c r="AE243" s="1032"/>
      <c r="AF243" s="1032"/>
      <c r="AG243" s="1032"/>
      <c r="AH243" s="1032"/>
      <c r="AI243" s="1032"/>
      <c r="AJ243" s="1032"/>
      <c r="AK243" s="1032"/>
      <c r="AL243" s="1032"/>
      <c r="AM243" s="1032"/>
      <c r="AN243" s="1032"/>
      <c r="AO243" s="1032"/>
      <c r="AP243" s="1032"/>
      <c r="AQ243" s="1032"/>
      <c r="AR243" s="1032"/>
      <c r="AS243" s="1032"/>
      <c r="AT243" s="1032"/>
    </row>
    <row r="244" spans="2:46" s="1031" customFormat="1" ht="21" customHeight="1" x14ac:dyDescent="0.15">
      <c r="B244" s="1028"/>
      <c r="C244" s="1029"/>
      <c r="D244" s="1569"/>
      <c r="E244" s="1569"/>
      <c r="F244" s="1047"/>
      <c r="G244" s="1048"/>
      <c r="H244" s="1573" t="s">
        <v>421</v>
      </c>
      <c r="I244" s="1027" t="s">
        <v>625</v>
      </c>
      <c r="J244" s="1029"/>
      <c r="K244" s="111"/>
      <c r="L244" s="1029"/>
      <c r="M244" s="1029"/>
      <c r="N244" s="1029"/>
      <c r="O244" s="1017" t="s">
        <v>628</v>
      </c>
      <c r="P244" s="1029"/>
      <c r="Q244" s="1030"/>
      <c r="S244" s="1032"/>
      <c r="T244" s="1026"/>
      <c r="U244" s="1032"/>
      <c r="V244" s="1032"/>
      <c r="W244" s="1032"/>
      <c r="X244" s="1032"/>
      <c r="Y244" s="1032"/>
      <c r="Z244" s="1032"/>
      <c r="AA244" s="1032"/>
      <c r="AB244" s="1032"/>
      <c r="AC244" s="1032"/>
      <c r="AD244" s="1032"/>
      <c r="AE244" s="1032"/>
      <c r="AF244" s="1032"/>
      <c r="AG244" s="1032"/>
      <c r="AH244" s="1032"/>
      <c r="AI244" s="1032"/>
      <c r="AJ244" s="1032"/>
      <c r="AK244" s="1032"/>
      <c r="AL244" s="1032"/>
      <c r="AM244" s="1032"/>
      <c r="AN244" s="1032"/>
      <c r="AO244" s="1032"/>
      <c r="AP244" s="1032"/>
      <c r="AQ244" s="1032"/>
      <c r="AR244" s="1032"/>
      <c r="AS244" s="1032"/>
      <c r="AT244" s="1032"/>
    </row>
    <row r="245" spans="2:46" s="1031" customFormat="1" ht="21" customHeight="1" x14ac:dyDescent="0.15">
      <c r="B245" s="1028"/>
      <c r="C245" s="1029"/>
      <c r="D245" s="1569"/>
      <c r="E245" s="1569"/>
      <c r="F245" s="1047"/>
      <c r="G245" s="1048"/>
      <c r="H245" s="1602"/>
      <c r="I245" s="1027" t="s">
        <v>626</v>
      </c>
      <c r="J245" s="1029"/>
      <c r="K245" s="130"/>
      <c r="L245" s="1029"/>
      <c r="M245" s="1029"/>
      <c r="N245" s="1029"/>
      <c r="O245" s="1017" t="str">
        <f>IF(OR(K244="なし",COUNTIF(K244,"*取得済")=1),"入力不要","第三者機関による認証取得予定月を入力　(例｜2022年8月下旬)")</f>
        <v>第三者機関による認証取得予定月を入力　(例｜2022年8月下旬)</v>
      </c>
      <c r="P245" s="1029"/>
      <c r="Q245" s="1030"/>
      <c r="S245" s="1032"/>
      <c r="T245" s="1026"/>
      <c r="U245" s="1032"/>
      <c r="V245" s="1032"/>
      <c r="W245" s="1032"/>
      <c r="X245" s="1032"/>
      <c r="Y245" s="1032"/>
      <c r="Z245" s="1032"/>
      <c r="AA245" s="1032"/>
      <c r="AB245" s="1032"/>
      <c r="AC245" s="1032"/>
      <c r="AD245" s="1032"/>
      <c r="AE245" s="1032"/>
      <c r="AF245" s="1032"/>
      <c r="AG245" s="1032"/>
      <c r="AH245" s="1032"/>
      <c r="AI245" s="1032"/>
      <c r="AJ245" s="1032"/>
      <c r="AK245" s="1032"/>
      <c r="AL245" s="1032"/>
      <c r="AM245" s="1032"/>
      <c r="AN245" s="1032"/>
      <c r="AO245" s="1032"/>
      <c r="AP245" s="1032"/>
      <c r="AQ245" s="1032"/>
      <c r="AR245" s="1032"/>
      <c r="AS245" s="1032"/>
      <c r="AT245" s="1032"/>
    </row>
    <row r="246" spans="2:46" s="1031" customFormat="1" ht="21" customHeight="1" x14ac:dyDescent="0.15">
      <c r="B246" s="1028"/>
      <c r="C246" s="1029"/>
      <c r="D246" s="1569"/>
      <c r="E246" s="1569"/>
      <c r="F246" s="1047"/>
      <c r="G246" s="1048"/>
      <c r="H246" s="1602"/>
      <c r="I246" s="1027" t="s">
        <v>627</v>
      </c>
      <c r="J246" s="1029"/>
      <c r="K246" s="111"/>
      <c r="L246" s="1029"/>
      <c r="M246" s="1029"/>
      <c r="N246" s="1029"/>
      <c r="O246" s="1017" t="s">
        <v>629</v>
      </c>
      <c r="P246" s="1029"/>
      <c r="Q246" s="1030"/>
      <c r="S246" s="1032"/>
      <c r="T246" s="1026"/>
      <c r="U246" s="1032"/>
      <c r="V246" s="1032"/>
      <c r="W246" s="1032"/>
      <c r="X246" s="1032"/>
      <c r="Y246" s="1032"/>
      <c r="Z246" s="1032"/>
      <c r="AA246" s="1032"/>
      <c r="AB246" s="1032"/>
      <c r="AC246" s="1032"/>
      <c r="AD246" s="1032"/>
      <c r="AE246" s="1032"/>
      <c r="AF246" s="1032"/>
      <c r="AG246" s="1032"/>
      <c r="AH246" s="1032"/>
      <c r="AI246" s="1032"/>
      <c r="AJ246" s="1032"/>
      <c r="AK246" s="1032"/>
      <c r="AL246" s="1032"/>
      <c r="AM246" s="1032"/>
      <c r="AN246" s="1032"/>
      <c r="AO246" s="1032"/>
      <c r="AP246" s="1032"/>
      <c r="AQ246" s="1032"/>
      <c r="AR246" s="1032"/>
      <c r="AS246" s="1032"/>
      <c r="AT246" s="1032"/>
    </row>
    <row r="247" spans="2:46" s="1031" customFormat="1" ht="21" customHeight="1" thickBot="1" x14ac:dyDescent="0.2">
      <c r="B247" s="1028"/>
      <c r="C247" s="1029"/>
      <c r="D247" s="1584"/>
      <c r="E247" s="1569"/>
      <c r="F247" s="1047"/>
      <c r="G247" s="1048"/>
      <c r="H247" s="1602"/>
      <c r="I247" s="1061" t="s">
        <v>743</v>
      </c>
      <c r="J247" s="1029"/>
      <c r="K247" s="139"/>
      <c r="L247" s="1029"/>
      <c r="M247" s="1029"/>
      <c r="N247" s="1029"/>
      <c r="O247" s="1017" t="str">
        <f>IF(OR(K246="なし",COUNTIF(K246,"*ランク")=1),"入力不要","自己評価実施予定月を入力　(例｜2022年8月下旬)")</f>
        <v>自己評価実施予定月を入力　(例｜2022年8月下旬)</v>
      </c>
      <c r="P247" s="1029"/>
      <c r="Q247" s="1030"/>
      <c r="S247" s="1032"/>
      <c r="T247" s="1026"/>
      <c r="U247" s="1032"/>
      <c r="V247" s="1032"/>
      <c r="W247" s="1032"/>
      <c r="X247" s="1032"/>
      <c r="Y247" s="1032"/>
      <c r="Z247" s="1032"/>
      <c r="AA247" s="1032"/>
      <c r="AB247" s="1032"/>
      <c r="AC247" s="1032"/>
      <c r="AD247" s="1032"/>
      <c r="AE247" s="1032"/>
      <c r="AF247" s="1032"/>
      <c r="AG247" s="1032"/>
      <c r="AH247" s="1032"/>
      <c r="AI247" s="1032"/>
      <c r="AJ247" s="1032"/>
      <c r="AK247" s="1032"/>
      <c r="AL247" s="1032"/>
      <c r="AM247" s="1032"/>
      <c r="AN247" s="1032"/>
      <c r="AO247" s="1032"/>
      <c r="AP247" s="1032"/>
      <c r="AQ247" s="1032"/>
      <c r="AR247" s="1032"/>
      <c r="AS247" s="1032"/>
      <c r="AT247" s="1032"/>
    </row>
    <row r="248" spans="2:46" s="1031" customFormat="1" ht="21" customHeight="1" thickTop="1" x14ac:dyDescent="0.15">
      <c r="B248" s="1028"/>
      <c r="C248" s="1029"/>
      <c r="D248" s="1622" t="s">
        <v>744</v>
      </c>
      <c r="E248" s="1622"/>
      <c r="F248" s="1062"/>
      <c r="G248" s="1063"/>
      <c r="H248" s="1619" t="s">
        <v>744</v>
      </c>
      <c r="I248" s="1619"/>
      <c r="J248" s="1064"/>
      <c r="K248" s="140"/>
      <c r="L248" s="1029"/>
      <c r="M248" s="1029"/>
      <c r="N248" s="1029"/>
      <c r="O248" s="1017" t="s">
        <v>440</v>
      </c>
      <c r="P248" s="1029"/>
      <c r="Q248" s="1030"/>
      <c r="S248" s="1032"/>
      <c r="T248" s="1026"/>
      <c r="U248" s="1032"/>
      <c r="V248" s="1032"/>
      <c r="W248" s="1032"/>
      <c r="X248" s="1032"/>
      <c r="Y248" s="1032"/>
      <c r="Z248" s="1032"/>
      <c r="AA248" s="1032"/>
      <c r="AB248" s="1032"/>
      <c r="AC248" s="1032"/>
      <c r="AD248" s="1032"/>
      <c r="AE248" s="1032"/>
      <c r="AF248" s="1032"/>
      <c r="AG248" s="1032"/>
      <c r="AH248" s="1032"/>
      <c r="AI248" s="1032"/>
      <c r="AJ248" s="1032"/>
      <c r="AK248" s="1032"/>
      <c r="AL248" s="1032"/>
      <c r="AM248" s="1032"/>
      <c r="AN248" s="1032"/>
      <c r="AO248" s="1032"/>
      <c r="AP248" s="1032"/>
      <c r="AQ248" s="1032"/>
      <c r="AR248" s="1032"/>
      <c r="AS248" s="1032"/>
      <c r="AT248" s="1032"/>
    </row>
    <row r="249" spans="2:46" s="1031" customFormat="1" ht="21" customHeight="1" x14ac:dyDescent="0.15">
      <c r="B249" s="1028"/>
      <c r="C249" s="1029"/>
      <c r="D249" s="1569"/>
      <c r="E249" s="1569"/>
      <c r="F249" s="1047"/>
      <c r="G249" s="1048"/>
      <c r="H249" s="1602" t="s">
        <v>797</v>
      </c>
      <c r="I249" s="1602"/>
      <c r="J249" s="1064"/>
      <c r="K249" s="82"/>
      <c r="L249" s="1029"/>
      <c r="M249" s="1029"/>
      <c r="N249" s="1029"/>
      <c r="O249" s="1017" t="s">
        <v>1072</v>
      </c>
      <c r="P249" s="1029"/>
      <c r="Q249" s="1030"/>
      <c r="S249" s="1032"/>
      <c r="T249" s="1026"/>
      <c r="U249" s="1032"/>
      <c r="V249" s="1032"/>
      <c r="W249" s="1032"/>
      <c r="X249" s="1032"/>
      <c r="Y249" s="1032"/>
      <c r="Z249" s="1032"/>
      <c r="AA249" s="1032"/>
      <c r="AB249" s="1032"/>
      <c r="AC249" s="1032"/>
      <c r="AD249" s="1032"/>
      <c r="AE249" s="1032"/>
      <c r="AF249" s="1032"/>
      <c r="AG249" s="1032"/>
      <c r="AH249" s="1032"/>
      <c r="AI249" s="1032"/>
      <c r="AJ249" s="1032"/>
      <c r="AK249" s="1032"/>
      <c r="AL249" s="1032"/>
      <c r="AM249" s="1032"/>
      <c r="AN249" s="1032"/>
      <c r="AO249" s="1032"/>
      <c r="AP249" s="1032"/>
      <c r="AQ249" s="1032"/>
      <c r="AR249" s="1032"/>
      <c r="AS249" s="1032"/>
      <c r="AT249" s="1032"/>
    </row>
    <row r="250" spans="2:46" s="1031" customFormat="1" ht="21" customHeight="1" x14ac:dyDescent="0.15">
      <c r="B250" s="1028"/>
      <c r="C250" s="1029"/>
      <c r="D250" s="1569"/>
      <c r="E250" s="1569"/>
      <c r="F250" s="1047"/>
      <c r="G250" s="1048"/>
      <c r="H250" s="1610" t="s">
        <v>1069</v>
      </c>
      <c r="I250" s="1610"/>
      <c r="J250" s="1064"/>
      <c r="K250" s="1273" t="str">
        <f>IF(AND(K221&lt;&gt;"",K249&lt;&gt;""),K249/K221,"")</f>
        <v/>
      </c>
      <c r="L250" s="1065"/>
      <c r="M250" s="1029"/>
      <c r="N250" s="1029"/>
      <c r="O250" s="1017" t="s">
        <v>1719</v>
      </c>
      <c r="P250" s="1029"/>
      <c r="Q250" s="1030"/>
      <c r="S250" s="1032"/>
      <c r="T250" s="1026"/>
      <c r="U250" s="1032"/>
      <c r="V250" s="1032"/>
      <c r="W250" s="1032"/>
      <c r="X250" s="1032"/>
      <c r="Y250" s="1032"/>
      <c r="Z250" s="1032"/>
      <c r="AA250" s="1032"/>
      <c r="AB250" s="1032"/>
      <c r="AC250" s="1032"/>
      <c r="AD250" s="1032"/>
      <c r="AE250" s="1032"/>
      <c r="AF250" s="1032"/>
      <c r="AG250" s="1032"/>
      <c r="AH250" s="1032"/>
      <c r="AI250" s="1032"/>
      <c r="AJ250" s="1032"/>
      <c r="AK250" s="1032"/>
      <c r="AL250" s="1032"/>
      <c r="AM250" s="1032"/>
      <c r="AN250" s="1032"/>
      <c r="AO250" s="1032"/>
      <c r="AP250" s="1032"/>
      <c r="AQ250" s="1032"/>
      <c r="AR250" s="1032"/>
      <c r="AS250" s="1032"/>
      <c r="AT250" s="1032"/>
    </row>
    <row r="251" spans="2:46" s="1031" customFormat="1" ht="21" customHeight="1" x14ac:dyDescent="0.15">
      <c r="B251" s="1028"/>
      <c r="C251" s="1029"/>
      <c r="D251" s="1569"/>
      <c r="E251" s="1569"/>
      <c r="F251" s="1047"/>
      <c r="G251" s="1048"/>
      <c r="H251" s="1554" t="s">
        <v>751</v>
      </c>
      <c r="I251" s="1555"/>
      <c r="J251" s="1064"/>
      <c r="K251" s="141"/>
      <c r="L251" s="1065"/>
      <c r="M251" s="1029"/>
      <c r="N251" s="1029"/>
      <c r="O251" s="1017" t="s">
        <v>440</v>
      </c>
      <c r="P251" s="1029"/>
      <c r="Q251" s="1030"/>
      <c r="S251" s="1032"/>
      <c r="T251" s="1026"/>
      <c r="U251" s="1032"/>
      <c r="V251" s="1032"/>
      <c r="W251" s="1032"/>
      <c r="X251" s="1032"/>
      <c r="Y251" s="1032"/>
      <c r="Z251" s="1032"/>
      <c r="AA251" s="1032"/>
      <c r="AB251" s="1032"/>
      <c r="AC251" s="1032"/>
      <c r="AD251" s="1032"/>
      <c r="AE251" s="1032"/>
      <c r="AF251" s="1032"/>
      <c r="AG251" s="1032"/>
      <c r="AH251" s="1032"/>
      <c r="AI251" s="1032"/>
      <c r="AJ251" s="1032"/>
      <c r="AK251" s="1032"/>
      <c r="AL251" s="1032"/>
      <c r="AM251" s="1032"/>
      <c r="AN251" s="1032"/>
      <c r="AO251" s="1032"/>
      <c r="AP251" s="1032"/>
      <c r="AQ251" s="1032"/>
      <c r="AR251" s="1032"/>
      <c r="AS251" s="1032"/>
      <c r="AT251" s="1032"/>
    </row>
    <row r="252" spans="2:46" ht="21" customHeight="1" x14ac:dyDescent="0.15">
      <c r="B252" s="1001"/>
      <c r="C252" s="1004"/>
      <c r="D252" s="1569"/>
      <c r="E252" s="1569"/>
      <c r="F252" s="1047"/>
      <c r="G252" s="1048"/>
      <c r="H252" s="1573" t="s">
        <v>750</v>
      </c>
      <c r="I252" s="1573"/>
      <c r="J252" s="1003"/>
      <c r="K252" s="78"/>
      <c r="L252" s="1003"/>
      <c r="M252" s="1003"/>
      <c r="N252" s="1003"/>
      <c r="O252" s="1017" t="s">
        <v>440</v>
      </c>
      <c r="P252" s="1003"/>
      <c r="Q252" s="1002"/>
      <c r="T252" s="1026"/>
    </row>
    <row r="253" spans="2:46" ht="21" customHeight="1" x14ac:dyDescent="0.15">
      <c r="B253" s="1001"/>
      <c r="C253" s="1004"/>
      <c r="D253" s="1569"/>
      <c r="E253" s="1569"/>
      <c r="F253" s="1047"/>
      <c r="G253" s="1048"/>
      <c r="H253" s="1618" t="s">
        <v>770</v>
      </c>
      <c r="I253" s="1618"/>
      <c r="J253" s="1003"/>
      <c r="K253" s="158"/>
      <c r="L253" s="1003"/>
      <c r="M253" s="1003"/>
      <c r="N253" s="1003"/>
      <c r="O253" s="1017" t="s">
        <v>790</v>
      </c>
      <c r="P253" s="1003"/>
      <c r="Q253" s="1002"/>
      <c r="T253" s="1026"/>
    </row>
    <row r="254" spans="2:46" ht="18.75" customHeight="1" x14ac:dyDescent="0.15">
      <c r="B254" s="1001"/>
      <c r="C254" s="1003"/>
      <c r="D254" s="1003"/>
      <c r="E254" s="1004"/>
      <c r="F254" s="1004"/>
      <c r="G254" s="1004"/>
      <c r="H254" s="1005"/>
      <c r="I254" s="1060"/>
      <c r="J254" s="1003"/>
      <c r="K254" s="1066"/>
      <c r="L254" s="1003"/>
      <c r="M254" s="1003"/>
      <c r="N254" s="1003"/>
      <c r="O254" s="1007"/>
      <c r="P254" s="1003"/>
      <c r="Q254" s="1002"/>
      <c r="T254" s="1026"/>
    </row>
    <row r="255" spans="2:46" ht="18.75" customHeight="1" x14ac:dyDescent="0.15">
      <c r="B255" s="1001"/>
      <c r="C255" s="1009"/>
      <c r="D255" s="1553" t="s">
        <v>664</v>
      </c>
      <c r="E255" s="1553"/>
      <c r="F255" s="1553"/>
      <c r="G255" s="1553"/>
      <c r="H255" s="1553"/>
      <c r="I255" s="1553"/>
      <c r="J255" s="1553"/>
      <c r="K255" s="1553"/>
      <c r="L255" s="1553"/>
      <c r="M255" s="1010"/>
      <c r="N255" s="1011"/>
      <c r="O255" s="1552" t="s">
        <v>442</v>
      </c>
      <c r="P255" s="1552"/>
      <c r="Q255" s="1002"/>
      <c r="T255" s="1026"/>
    </row>
    <row r="256" spans="2:46" ht="5.25" customHeight="1" x14ac:dyDescent="0.15">
      <c r="B256" s="1001"/>
      <c r="C256" s="1003"/>
      <c r="D256" s="1010"/>
      <c r="E256" s="1010"/>
      <c r="F256" s="1010"/>
      <c r="G256" s="1010"/>
      <c r="H256" s="1012"/>
      <c r="I256" s="1012"/>
      <c r="J256" s="1010"/>
      <c r="K256" s="1013"/>
      <c r="L256" s="1010"/>
      <c r="M256" s="1010"/>
      <c r="N256" s="1010"/>
      <c r="O256" s="1007"/>
      <c r="P256" s="1014"/>
      <c r="Q256" s="1002"/>
      <c r="T256" s="1026"/>
    </row>
    <row r="257" spans="2:46" ht="30.75" customHeight="1" x14ac:dyDescent="0.15">
      <c r="B257" s="1001"/>
      <c r="C257" s="1003"/>
      <c r="D257" s="1010"/>
      <c r="E257" s="1611" t="s">
        <v>846</v>
      </c>
      <c r="F257" s="1612"/>
      <c r="G257" s="1612"/>
      <c r="H257" s="1612"/>
      <c r="I257" s="1612"/>
      <c r="J257" s="1612"/>
      <c r="K257" s="1612"/>
      <c r="L257" s="1612"/>
      <c r="M257" s="1612"/>
      <c r="N257" s="1612"/>
      <c r="O257" s="1612"/>
      <c r="P257" s="1014"/>
      <c r="Q257" s="1002"/>
      <c r="T257" s="1026"/>
    </row>
    <row r="258" spans="2:46" ht="5.25" customHeight="1" x14ac:dyDescent="0.15">
      <c r="B258" s="1001"/>
      <c r="C258" s="1003"/>
      <c r="D258" s="1010"/>
      <c r="E258" s="1010"/>
      <c r="F258" s="1010"/>
      <c r="G258" s="1010"/>
      <c r="H258" s="1012"/>
      <c r="I258" s="1012"/>
      <c r="J258" s="1010"/>
      <c r="K258" s="1013"/>
      <c r="L258" s="1010"/>
      <c r="M258" s="1010"/>
      <c r="N258" s="1010"/>
      <c r="O258" s="1007"/>
      <c r="P258" s="1014"/>
      <c r="Q258" s="1002"/>
      <c r="T258" s="1026"/>
    </row>
    <row r="259" spans="2:46" ht="29.25" customHeight="1" thickBot="1" x14ac:dyDescent="0.2">
      <c r="B259" s="1001"/>
      <c r="C259" s="1003"/>
      <c r="D259" s="1596" t="s">
        <v>1134</v>
      </c>
      <c r="E259" s="1596"/>
      <c r="F259" s="1596"/>
      <c r="G259" s="1596"/>
      <c r="H259" s="1596"/>
      <c r="I259" s="1596"/>
      <c r="J259" s="1067"/>
      <c r="K259" s="1291"/>
      <c r="L259" s="1010"/>
      <c r="M259" s="1010"/>
      <c r="N259" s="1010"/>
      <c r="O259" s="1017" t="s">
        <v>440</v>
      </c>
      <c r="P259" s="1014"/>
      <c r="Q259" s="1002"/>
      <c r="T259" s="1033" t="s">
        <v>1136</v>
      </c>
    </row>
    <row r="260" spans="2:46" ht="21" customHeight="1" thickTop="1" thickBot="1" x14ac:dyDescent="0.2">
      <c r="B260" s="1001"/>
      <c r="C260" s="1004"/>
      <c r="D260" s="1590" t="s">
        <v>610</v>
      </c>
      <c r="E260" s="1590"/>
      <c r="F260" s="1068"/>
      <c r="G260" s="1069"/>
      <c r="H260" s="1581" t="s">
        <v>609</v>
      </c>
      <c r="I260" s="1587"/>
      <c r="J260" s="1003"/>
      <c r="K260" s="85"/>
      <c r="L260" s="1003"/>
      <c r="M260" s="1003"/>
      <c r="N260" s="1003"/>
      <c r="O260" s="1017" t="s">
        <v>477</v>
      </c>
      <c r="P260" s="1003"/>
      <c r="Q260" s="1002"/>
      <c r="T260" s="1033"/>
    </row>
    <row r="261" spans="2:46" ht="21" customHeight="1" thickTop="1" x14ac:dyDescent="0.15">
      <c r="B261" s="1001"/>
      <c r="C261" s="1004"/>
      <c r="D261" s="1591" t="s">
        <v>623</v>
      </c>
      <c r="E261" s="1591"/>
      <c r="F261" s="1016"/>
      <c r="G261" s="1020"/>
      <c r="H261" s="1566" t="s">
        <v>467</v>
      </c>
      <c r="I261" s="1556"/>
      <c r="J261" s="1003"/>
      <c r="K261" s="85"/>
      <c r="L261" s="1003"/>
      <c r="M261" s="1003"/>
      <c r="N261" s="1003"/>
      <c r="O261" s="1017" t="s">
        <v>498</v>
      </c>
      <c r="P261" s="1003"/>
      <c r="Q261" s="1002"/>
      <c r="T261" s="1026"/>
    </row>
    <row r="262" spans="2:46" ht="21" customHeight="1" x14ac:dyDescent="0.15">
      <c r="B262" s="1001"/>
      <c r="C262" s="1004"/>
      <c r="D262" s="1592"/>
      <c r="E262" s="1592"/>
      <c r="F262" s="1016"/>
      <c r="G262" s="1020"/>
      <c r="H262" s="1554" t="s">
        <v>468</v>
      </c>
      <c r="I262" s="1555"/>
      <c r="J262" s="1003"/>
      <c r="K262" s="85"/>
      <c r="L262" s="1003"/>
      <c r="M262" s="1003"/>
      <c r="N262" s="1003"/>
      <c r="O262" s="1017" t="s">
        <v>498</v>
      </c>
      <c r="P262" s="1003"/>
      <c r="Q262" s="1002"/>
      <c r="T262" s="1026"/>
    </row>
    <row r="263" spans="2:46" ht="21" customHeight="1" x14ac:dyDescent="0.15">
      <c r="B263" s="1001"/>
      <c r="C263" s="1004"/>
      <c r="D263" s="1592"/>
      <c r="E263" s="1592"/>
      <c r="F263" s="1016"/>
      <c r="G263" s="1020"/>
      <c r="H263" s="1554" t="s">
        <v>469</v>
      </c>
      <c r="I263" s="1555"/>
      <c r="J263" s="1003"/>
      <c r="K263" s="85"/>
      <c r="L263" s="1003"/>
      <c r="M263" s="1003"/>
      <c r="N263" s="1003"/>
      <c r="O263" s="1017" t="s">
        <v>498</v>
      </c>
      <c r="P263" s="1003"/>
      <c r="Q263" s="1002"/>
      <c r="T263" s="1026"/>
    </row>
    <row r="264" spans="2:46" s="1031" customFormat="1" ht="21" customHeight="1" x14ac:dyDescent="0.15">
      <c r="B264" s="1028"/>
      <c r="C264" s="1029"/>
      <c r="D264" s="1592"/>
      <c r="E264" s="1592"/>
      <c r="F264" s="1016"/>
      <c r="G264" s="1020"/>
      <c r="H264" s="1554" t="s">
        <v>470</v>
      </c>
      <c r="I264" s="1555"/>
      <c r="J264" s="1029"/>
      <c r="K264" s="85"/>
      <c r="L264" s="1029"/>
      <c r="M264" s="1029"/>
      <c r="N264" s="1029"/>
      <c r="O264" s="1017" t="s">
        <v>498</v>
      </c>
      <c r="P264" s="1029"/>
      <c r="Q264" s="1030"/>
      <c r="S264" s="1032"/>
      <c r="T264" s="1026"/>
      <c r="U264" s="1032"/>
      <c r="V264" s="1032"/>
      <c r="W264" s="1032"/>
      <c r="X264" s="1032"/>
      <c r="Y264" s="1032"/>
      <c r="Z264" s="1032"/>
      <c r="AA264" s="1032"/>
      <c r="AB264" s="1032"/>
      <c r="AC264" s="1032"/>
      <c r="AD264" s="1032"/>
      <c r="AE264" s="1032"/>
      <c r="AF264" s="1032"/>
      <c r="AG264" s="1032"/>
      <c r="AH264" s="1032"/>
      <c r="AI264" s="1032"/>
      <c r="AJ264" s="1032"/>
      <c r="AK264" s="1032"/>
      <c r="AL264" s="1032"/>
      <c r="AM264" s="1032"/>
      <c r="AN264" s="1032"/>
      <c r="AO264" s="1032"/>
      <c r="AP264" s="1032"/>
      <c r="AQ264" s="1032"/>
      <c r="AR264" s="1032"/>
      <c r="AS264" s="1032"/>
      <c r="AT264" s="1032"/>
    </row>
    <row r="265" spans="2:46" s="1031" customFormat="1" ht="21" customHeight="1" x14ac:dyDescent="0.15">
      <c r="B265" s="1028"/>
      <c r="C265" s="1029"/>
      <c r="D265" s="1592"/>
      <c r="E265" s="1592"/>
      <c r="F265" s="1016"/>
      <c r="G265" s="1020"/>
      <c r="H265" s="1554" t="s">
        <v>471</v>
      </c>
      <c r="I265" s="1555"/>
      <c r="J265" s="1029"/>
      <c r="K265" s="85"/>
      <c r="L265" s="1029"/>
      <c r="M265" s="1029"/>
      <c r="N265" s="1029"/>
      <c r="O265" s="1017" t="s">
        <v>498</v>
      </c>
      <c r="P265" s="1029"/>
      <c r="Q265" s="1030"/>
      <c r="S265" s="1032"/>
      <c r="T265" s="1026"/>
      <c r="U265" s="1032"/>
      <c r="V265" s="1032"/>
      <c r="W265" s="1032"/>
      <c r="X265" s="1032"/>
      <c r="Y265" s="1032"/>
      <c r="Z265" s="1032"/>
      <c r="AA265" s="1032"/>
      <c r="AB265" s="1032"/>
      <c r="AC265" s="1032"/>
      <c r="AD265" s="1032"/>
      <c r="AE265" s="1032"/>
      <c r="AF265" s="1032"/>
      <c r="AG265" s="1032"/>
      <c r="AH265" s="1032"/>
      <c r="AI265" s="1032"/>
      <c r="AJ265" s="1032"/>
      <c r="AK265" s="1032"/>
      <c r="AL265" s="1032"/>
      <c r="AM265" s="1032"/>
      <c r="AN265" s="1032"/>
      <c r="AO265" s="1032"/>
      <c r="AP265" s="1032"/>
      <c r="AQ265" s="1032"/>
      <c r="AR265" s="1032"/>
      <c r="AS265" s="1032"/>
      <c r="AT265" s="1032"/>
    </row>
    <row r="266" spans="2:46" s="1031" customFormat="1" ht="21" customHeight="1" x14ac:dyDescent="0.15">
      <c r="B266" s="1028"/>
      <c r="C266" s="1029"/>
      <c r="D266" s="1592"/>
      <c r="E266" s="1592"/>
      <c r="F266" s="1016"/>
      <c r="G266" s="1020"/>
      <c r="H266" s="1607" t="s">
        <v>728</v>
      </c>
      <c r="I266" s="1027" t="s">
        <v>474</v>
      </c>
      <c r="J266" s="1029"/>
      <c r="K266" s="91"/>
      <c r="L266" s="1029"/>
      <c r="M266" s="1029"/>
      <c r="N266" s="1029"/>
      <c r="O266" s="1019" t="s">
        <v>499</v>
      </c>
      <c r="P266" s="1029"/>
      <c r="Q266" s="1030"/>
      <c r="S266" s="1032"/>
      <c r="T266" s="1026"/>
      <c r="U266" s="1032"/>
      <c r="V266" s="1032"/>
      <c r="W266" s="1032"/>
      <c r="X266" s="1032"/>
      <c r="Y266" s="1032"/>
      <c r="Z266" s="1032"/>
      <c r="AA266" s="1032"/>
      <c r="AB266" s="1032"/>
      <c r="AC266" s="1032"/>
      <c r="AD266" s="1032"/>
      <c r="AE266" s="1032"/>
      <c r="AF266" s="1032"/>
      <c r="AG266" s="1032"/>
      <c r="AH266" s="1032"/>
      <c r="AI266" s="1032"/>
      <c r="AJ266" s="1032"/>
      <c r="AK266" s="1032"/>
      <c r="AL266" s="1032"/>
      <c r="AM266" s="1032"/>
      <c r="AN266" s="1032"/>
      <c r="AO266" s="1032"/>
      <c r="AP266" s="1032"/>
      <c r="AQ266" s="1032"/>
      <c r="AR266" s="1032"/>
      <c r="AS266" s="1032"/>
      <c r="AT266" s="1032"/>
    </row>
    <row r="267" spans="2:46" s="1031" customFormat="1" ht="21" customHeight="1" x14ac:dyDescent="0.15">
      <c r="B267" s="1028"/>
      <c r="C267" s="1029"/>
      <c r="D267" s="1592"/>
      <c r="E267" s="1592"/>
      <c r="F267" s="1016"/>
      <c r="G267" s="1020"/>
      <c r="H267" s="1608"/>
      <c r="I267" s="1027" t="s">
        <v>473</v>
      </c>
      <c r="J267" s="1029"/>
      <c r="K267" s="85"/>
      <c r="L267" s="1029"/>
      <c r="M267" s="1029"/>
      <c r="N267" s="1029"/>
      <c r="O267" s="1019" t="s">
        <v>499</v>
      </c>
      <c r="P267" s="1029"/>
      <c r="Q267" s="1030"/>
      <c r="S267" s="1032"/>
      <c r="T267" s="1026"/>
      <c r="U267" s="1032"/>
      <c r="V267" s="1032"/>
      <c r="W267" s="1032"/>
      <c r="X267" s="1032"/>
      <c r="Y267" s="1032"/>
      <c r="Z267" s="1032"/>
      <c r="AA267" s="1032"/>
      <c r="AB267" s="1032"/>
      <c r="AC267" s="1032"/>
      <c r="AD267" s="1032"/>
      <c r="AE267" s="1032"/>
      <c r="AF267" s="1032"/>
      <c r="AG267" s="1032"/>
      <c r="AH267" s="1032"/>
      <c r="AI267" s="1032"/>
      <c r="AJ267" s="1032"/>
      <c r="AK267" s="1032"/>
      <c r="AL267" s="1032"/>
      <c r="AM267" s="1032"/>
      <c r="AN267" s="1032"/>
      <c r="AO267" s="1032"/>
      <c r="AP267" s="1032"/>
      <c r="AQ267" s="1032"/>
      <c r="AR267" s="1032"/>
      <c r="AS267" s="1032"/>
      <c r="AT267" s="1032"/>
    </row>
    <row r="268" spans="2:46" s="1031" customFormat="1" ht="21" customHeight="1" thickBot="1" x14ac:dyDescent="0.2">
      <c r="B268" s="1028"/>
      <c r="C268" s="1029"/>
      <c r="D268" s="1590"/>
      <c r="E268" s="1590"/>
      <c r="F268" s="1068"/>
      <c r="G268" s="1069"/>
      <c r="H268" s="1574" t="s">
        <v>475</v>
      </c>
      <c r="I268" s="1575"/>
      <c r="J268" s="1070"/>
      <c r="K268" s="1292"/>
      <c r="L268" s="1029"/>
      <c r="M268" s="1029"/>
      <c r="N268" s="1029"/>
      <c r="O268" s="1017" t="s">
        <v>498</v>
      </c>
      <c r="P268" s="1029"/>
      <c r="Q268" s="1030"/>
      <c r="S268" s="1032"/>
      <c r="T268" s="1026"/>
      <c r="U268" s="1032"/>
      <c r="V268" s="1032"/>
      <c r="W268" s="1032"/>
      <c r="X268" s="1032"/>
      <c r="Y268" s="1032"/>
      <c r="Z268" s="1032"/>
      <c r="AA268" s="1032"/>
      <c r="AB268" s="1032"/>
      <c r="AC268" s="1032"/>
      <c r="AD268" s="1032"/>
      <c r="AE268" s="1032"/>
      <c r="AF268" s="1032"/>
      <c r="AG268" s="1032"/>
      <c r="AH268" s="1032"/>
      <c r="AI268" s="1032"/>
      <c r="AJ268" s="1032"/>
      <c r="AK268" s="1032"/>
      <c r="AL268" s="1032"/>
      <c r="AM268" s="1032"/>
      <c r="AN268" s="1032"/>
      <c r="AO268" s="1032"/>
      <c r="AP268" s="1032"/>
      <c r="AQ268" s="1032"/>
      <c r="AR268" s="1032"/>
      <c r="AS268" s="1032"/>
      <c r="AT268" s="1032"/>
    </row>
    <row r="269" spans="2:46" ht="21" customHeight="1" thickTop="1" thickBot="1" x14ac:dyDescent="0.2">
      <c r="B269" s="1001"/>
      <c r="C269" s="1004"/>
      <c r="D269" s="1593" t="s">
        <v>611</v>
      </c>
      <c r="E269" s="1593"/>
      <c r="F269" s="1071"/>
      <c r="G269" s="1072"/>
      <c r="H269" s="1594" t="s">
        <v>476</v>
      </c>
      <c r="I269" s="1595"/>
      <c r="J269" s="1003"/>
      <c r="K269" s="90"/>
      <c r="L269" s="1003"/>
      <c r="M269" s="1003"/>
      <c r="N269" s="1003"/>
      <c r="O269" s="1017" t="s">
        <v>478</v>
      </c>
      <c r="P269" s="1003"/>
      <c r="Q269" s="1002"/>
      <c r="T269" s="1026"/>
    </row>
    <row r="270" spans="2:46" ht="21" customHeight="1" thickTop="1" x14ac:dyDescent="0.15">
      <c r="B270" s="1001"/>
      <c r="C270" s="1004"/>
      <c r="D270" s="1591" t="s">
        <v>624</v>
      </c>
      <c r="E270" s="1591"/>
      <c r="F270" s="1073"/>
      <c r="G270" s="1074"/>
      <c r="H270" s="1579" t="s">
        <v>467</v>
      </c>
      <c r="I270" s="1580"/>
      <c r="J270" s="1003"/>
      <c r="K270" s="85"/>
      <c r="L270" s="1003"/>
      <c r="M270" s="1003"/>
      <c r="N270" s="1003"/>
      <c r="O270" s="1017" t="s">
        <v>498</v>
      </c>
      <c r="P270" s="1003"/>
      <c r="Q270" s="1002"/>
      <c r="T270" s="1026"/>
    </row>
    <row r="271" spans="2:46" ht="21" customHeight="1" x14ac:dyDescent="0.15">
      <c r="B271" s="1001"/>
      <c r="C271" s="1004"/>
      <c r="D271" s="1592"/>
      <c r="E271" s="1592"/>
      <c r="F271" s="1075"/>
      <c r="G271" s="1076"/>
      <c r="H271" s="1554" t="s">
        <v>468</v>
      </c>
      <c r="I271" s="1555"/>
      <c r="J271" s="1003"/>
      <c r="K271" s="85"/>
      <c r="L271" s="1003"/>
      <c r="M271" s="1003"/>
      <c r="N271" s="1003"/>
      <c r="O271" s="1017" t="s">
        <v>498</v>
      </c>
      <c r="P271" s="1003"/>
      <c r="Q271" s="1002"/>
      <c r="T271" s="1026"/>
    </row>
    <row r="272" spans="2:46" ht="21" customHeight="1" x14ac:dyDescent="0.15">
      <c r="B272" s="1001"/>
      <c r="C272" s="1004"/>
      <c r="D272" s="1592"/>
      <c r="E272" s="1592"/>
      <c r="F272" s="1075"/>
      <c r="G272" s="1076"/>
      <c r="H272" s="1554" t="s">
        <v>469</v>
      </c>
      <c r="I272" s="1555"/>
      <c r="J272" s="1003"/>
      <c r="K272" s="85"/>
      <c r="L272" s="1003"/>
      <c r="M272" s="1003"/>
      <c r="N272" s="1003"/>
      <c r="O272" s="1017" t="s">
        <v>498</v>
      </c>
      <c r="P272" s="1003"/>
      <c r="Q272" s="1002"/>
      <c r="T272" s="1026"/>
    </row>
    <row r="273" spans="2:46" s="1031" customFormat="1" ht="21" customHeight="1" x14ac:dyDescent="0.15">
      <c r="B273" s="1028"/>
      <c r="C273" s="1029"/>
      <c r="D273" s="1592"/>
      <c r="E273" s="1592"/>
      <c r="F273" s="1075"/>
      <c r="G273" s="1076"/>
      <c r="H273" s="1554" t="s">
        <v>470</v>
      </c>
      <c r="I273" s="1555"/>
      <c r="J273" s="1029"/>
      <c r="K273" s="85"/>
      <c r="L273" s="1029"/>
      <c r="M273" s="1029"/>
      <c r="N273" s="1029"/>
      <c r="O273" s="1017" t="s">
        <v>498</v>
      </c>
      <c r="P273" s="1029"/>
      <c r="Q273" s="1030"/>
      <c r="S273" s="1032"/>
      <c r="T273" s="1026"/>
      <c r="U273" s="1032"/>
      <c r="V273" s="1032"/>
      <c r="W273" s="1032"/>
      <c r="X273" s="1032"/>
      <c r="Y273" s="1032"/>
      <c r="Z273" s="1032"/>
      <c r="AA273" s="1032"/>
      <c r="AB273" s="1032"/>
      <c r="AC273" s="1032"/>
      <c r="AD273" s="1032"/>
      <c r="AE273" s="1032"/>
      <c r="AF273" s="1032"/>
      <c r="AG273" s="1032"/>
      <c r="AH273" s="1032"/>
      <c r="AI273" s="1032"/>
      <c r="AJ273" s="1032"/>
      <c r="AK273" s="1032"/>
      <c r="AL273" s="1032"/>
      <c r="AM273" s="1032"/>
      <c r="AN273" s="1032"/>
      <c r="AO273" s="1032"/>
      <c r="AP273" s="1032"/>
      <c r="AQ273" s="1032"/>
      <c r="AR273" s="1032"/>
      <c r="AS273" s="1032"/>
      <c r="AT273" s="1032"/>
    </row>
    <row r="274" spans="2:46" s="1031" customFormat="1" ht="21" customHeight="1" x14ac:dyDescent="0.15">
      <c r="B274" s="1028"/>
      <c r="C274" s="1029"/>
      <c r="D274" s="1592"/>
      <c r="E274" s="1592"/>
      <c r="F274" s="1075"/>
      <c r="G274" s="1076"/>
      <c r="H274" s="1554" t="s">
        <v>471</v>
      </c>
      <c r="I274" s="1555"/>
      <c r="J274" s="1029"/>
      <c r="K274" s="85"/>
      <c r="L274" s="1029"/>
      <c r="M274" s="1029"/>
      <c r="N274" s="1029"/>
      <c r="O274" s="1017" t="s">
        <v>498</v>
      </c>
      <c r="P274" s="1029"/>
      <c r="Q274" s="1030"/>
      <c r="S274" s="1032"/>
      <c r="T274" s="1026"/>
      <c r="U274" s="1032"/>
      <c r="V274" s="1032"/>
      <c r="W274" s="1032"/>
      <c r="X274" s="1032"/>
      <c r="Y274" s="1032"/>
      <c r="Z274" s="1032"/>
      <c r="AA274" s="1032"/>
      <c r="AB274" s="1032"/>
      <c r="AC274" s="1032"/>
      <c r="AD274" s="1032"/>
      <c r="AE274" s="1032"/>
      <c r="AF274" s="1032"/>
      <c r="AG274" s="1032"/>
      <c r="AH274" s="1032"/>
      <c r="AI274" s="1032"/>
      <c r="AJ274" s="1032"/>
      <c r="AK274" s="1032"/>
      <c r="AL274" s="1032"/>
      <c r="AM274" s="1032"/>
      <c r="AN274" s="1032"/>
      <c r="AO274" s="1032"/>
      <c r="AP274" s="1032"/>
      <c r="AQ274" s="1032"/>
      <c r="AR274" s="1032"/>
      <c r="AS274" s="1032"/>
      <c r="AT274" s="1032"/>
    </row>
    <row r="275" spans="2:46" s="1031" customFormat="1" ht="21" customHeight="1" x14ac:dyDescent="0.15">
      <c r="B275" s="1028"/>
      <c r="C275" s="1029"/>
      <c r="D275" s="1592"/>
      <c r="E275" s="1592"/>
      <c r="F275" s="1075"/>
      <c r="G275" s="1076"/>
      <c r="H275" s="1607" t="s">
        <v>472</v>
      </c>
      <c r="I275" s="1027" t="s">
        <v>474</v>
      </c>
      <c r="J275" s="1029"/>
      <c r="K275" s="85"/>
      <c r="L275" s="1029"/>
      <c r="M275" s="1029"/>
      <c r="N275" s="1029"/>
      <c r="O275" s="1019" t="s">
        <v>499</v>
      </c>
      <c r="P275" s="1029"/>
      <c r="Q275" s="1030"/>
      <c r="S275" s="1032"/>
      <c r="T275" s="1026"/>
      <c r="U275" s="1032"/>
      <c r="V275" s="1032"/>
      <c r="W275" s="1032"/>
      <c r="X275" s="1032"/>
      <c r="Y275" s="1032"/>
      <c r="Z275" s="1032"/>
      <c r="AA275" s="1032"/>
      <c r="AB275" s="1032"/>
      <c r="AC275" s="1032"/>
      <c r="AD275" s="1032"/>
      <c r="AE275" s="1032"/>
      <c r="AF275" s="1032"/>
      <c r="AG275" s="1032"/>
      <c r="AH275" s="1032"/>
      <c r="AI275" s="1032"/>
      <c r="AJ275" s="1032"/>
      <c r="AK275" s="1032"/>
      <c r="AL275" s="1032"/>
      <c r="AM275" s="1032"/>
      <c r="AN275" s="1032"/>
      <c r="AO275" s="1032"/>
      <c r="AP275" s="1032"/>
      <c r="AQ275" s="1032"/>
      <c r="AR275" s="1032"/>
      <c r="AS275" s="1032"/>
      <c r="AT275" s="1032"/>
    </row>
    <row r="276" spans="2:46" s="1031" customFormat="1" ht="21" customHeight="1" x14ac:dyDescent="0.15">
      <c r="B276" s="1028"/>
      <c r="C276" s="1029"/>
      <c r="D276" s="1592"/>
      <c r="E276" s="1592"/>
      <c r="F276" s="1075"/>
      <c r="G276" s="1076"/>
      <c r="H276" s="1608"/>
      <c r="I276" s="1027" t="s">
        <v>729</v>
      </c>
      <c r="J276" s="1029"/>
      <c r="K276" s="85"/>
      <c r="L276" s="1029"/>
      <c r="M276" s="1029"/>
      <c r="N276" s="1029"/>
      <c r="O276" s="1019" t="s">
        <v>499</v>
      </c>
      <c r="P276" s="1029"/>
      <c r="Q276" s="1030"/>
      <c r="S276" s="1032"/>
      <c r="T276" s="1026"/>
      <c r="U276" s="1032"/>
      <c r="V276" s="1032"/>
      <c r="W276" s="1032"/>
      <c r="X276" s="1032"/>
      <c r="Y276" s="1032"/>
      <c r="Z276" s="1032"/>
      <c r="AA276" s="1032"/>
      <c r="AB276" s="1032"/>
      <c r="AC276" s="1032"/>
      <c r="AD276" s="1032"/>
      <c r="AE276" s="1032"/>
      <c r="AF276" s="1032"/>
      <c r="AG276" s="1032"/>
      <c r="AH276" s="1032"/>
      <c r="AI276" s="1032"/>
      <c r="AJ276" s="1032"/>
      <c r="AK276" s="1032"/>
      <c r="AL276" s="1032"/>
      <c r="AM276" s="1032"/>
      <c r="AN276" s="1032"/>
      <c r="AO276" s="1032"/>
      <c r="AP276" s="1032"/>
      <c r="AQ276" s="1032"/>
      <c r="AR276" s="1032"/>
      <c r="AS276" s="1032"/>
      <c r="AT276" s="1032"/>
    </row>
    <row r="277" spans="2:46" s="1031" customFormat="1" ht="21" customHeight="1" thickBot="1" x14ac:dyDescent="0.2">
      <c r="B277" s="1028"/>
      <c r="C277" s="1029"/>
      <c r="D277" s="1590"/>
      <c r="E277" s="1590"/>
      <c r="F277" s="1077"/>
      <c r="G277" s="1078"/>
      <c r="H277" s="1574" t="s">
        <v>475</v>
      </c>
      <c r="I277" s="1575"/>
      <c r="J277" s="1029"/>
      <c r="K277" s="1293"/>
      <c r="L277" s="1029"/>
      <c r="M277" s="1029"/>
      <c r="N277" s="1029"/>
      <c r="O277" s="1017" t="s">
        <v>498</v>
      </c>
      <c r="P277" s="1029"/>
      <c r="Q277" s="1030"/>
      <c r="S277" s="1032"/>
      <c r="T277" s="1026"/>
      <c r="U277" s="1032"/>
      <c r="V277" s="1032"/>
      <c r="W277" s="1032"/>
      <c r="X277" s="1032"/>
      <c r="Y277" s="1032"/>
      <c r="Z277" s="1032"/>
      <c r="AA277" s="1032"/>
      <c r="AB277" s="1032"/>
      <c r="AC277" s="1032"/>
      <c r="AD277" s="1032"/>
      <c r="AE277" s="1032"/>
      <c r="AF277" s="1032"/>
      <c r="AG277" s="1032"/>
      <c r="AH277" s="1032"/>
      <c r="AI277" s="1032"/>
      <c r="AJ277" s="1032"/>
      <c r="AK277" s="1032"/>
      <c r="AL277" s="1032"/>
      <c r="AM277" s="1032"/>
      <c r="AN277" s="1032"/>
      <c r="AO277" s="1032"/>
      <c r="AP277" s="1032"/>
      <c r="AQ277" s="1032"/>
      <c r="AR277" s="1032"/>
      <c r="AS277" s="1032"/>
      <c r="AT277" s="1032"/>
    </row>
    <row r="278" spans="2:46" ht="21" customHeight="1" thickTop="1" x14ac:dyDescent="0.15">
      <c r="B278" s="1001"/>
      <c r="C278" s="1004"/>
      <c r="D278" s="1079"/>
      <c r="E278" s="1079"/>
      <c r="F278" s="1075"/>
      <c r="G278" s="1076"/>
      <c r="H278" s="1588" t="s">
        <v>612</v>
      </c>
      <c r="I278" s="1589"/>
      <c r="J278" s="1003"/>
      <c r="K278" s="125"/>
      <c r="L278" s="1003"/>
      <c r="M278" s="1003"/>
      <c r="N278" s="1003"/>
      <c r="O278" s="1017" t="str">
        <f>IF($K$276&lt;0,"プルダウンから選択","入力不要")</f>
        <v>入力不要</v>
      </c>
      <c r="P278" s="1003"/>
      <c r="Q278" s="1002"/>
      <c r="T278" s="1026"/>
    </row>
    <row r="279" spans="2:46" s="1089" customFormat="1" ht="10.5" customHeight="1" x14ac:dyDescent="0.15">
      <c r="B279" s="1080"/>
      <c r="C279" s="1081"/>
      <c r="D279" s="1082"/>
      <c r="E279" s="1082"/>
      <c r="F279" s="1083"/>
      <c r="G279" s="1083"/>
      <c r="H279" s="1084"/>
      <c r="I279" s="1084"/>
      <c r="J279" s="1085"/>
      <c r="K279" s="1086"/>
      <c r="L279" s="1085"/>
      <c r="M279" s="1085"/>
      <c r="N279" s="1085"/>
      <c r="O279" s="1087"/>
      <c r="P279" s="1085"/>
      <c r="Q279" s="1088"/>
      <c r="S279" s="992"/>
      <c r="T279" s="1026"/>
      <c r="U279" s="992"/>
      <c r="V279" s="992"/>
      <c r="W279" s="992"/>
      <c r="X279" s="992"/>
      <c r="Y279" s="992"/>
      <c r="Z279" s="992"/>
      <c r="AA279" s="992"/>
      <c r="AB279" s="992"/>
      <c r="AC279" s="992"/>
      <c r="AD279" s="992"/>
      <c r="AE279" s="992"/>
      <c r="AF279" s="992"/>
      <c r="AG279" s="992"/>
      <c r="AH279" s="992"/>
      <c r="AI279" s="992"/>
      <c r="AJ279" s="992"/>
      <c r="AK279" s="992"/>
      <c r="AL279" s="992"/>
      <c r="AM279" s="992"/>
      <c r="AN279" s="992"/>
      <c r="AO279" s="992"/>
      <c r="AP279" s="992"/>
      <c r="AQ279" s="992"/>
      <c r="AR279" s="992"/>
      <c r="AS279" s="992"/>
      <c r="AT279" s="992"/>
    </row>
    <row r="280" spans="2:46" ht="15.75" customHeight="1" x14ac:dyDescent="0.15">
      <c r="B280" s="1001"/>
      <c r="C280" s="1003"/>
      <c r="D280" s="1598"/>
      <c r="E280" s="1598"/>
      <c r="F280" s="1598"/>
      <c r="G280" s="1598"/>
      <c r="H280" s="1598"/>
      <c r="I280" s="1598"/>
      <c r="J280" s="1598"/>
      <c r="K280" s="1598"/>
      <c r="L280" s="1598"/>
      <c r="M280" s="1598"/>
      <c r="N280" s="1598"/>
      <c r="O280" s="1598"/>
      <c r="P280" s="1014"/>
      <c r="Q280" s="1002"/>
      <c r="T280" s="1026"/>
    </row>
    <row r="281" spans="2:46" ht="5.25" customHeight="1" x14ac:dyDescent="0.15">
      <c r="B281" s="1001"/>
      <c r="C281" s="1003"/>
      <c r="D281" s="1010"/>
      <c r="E281" s="1010"/>
      <c r="F281" s="1010"/>
      <c r="G281" s="1010"/>
      <c r="H281" s="1012"/>
      <c r="I281" s="1012"/>
      <c r="J281" s="1010"/>
      <c r="K281" s="1013"/>
      <c r="L281" s="1010"/>
      <c r="M281" s="1010"/>
      <c r="N281" s="1010"/>
      <c r="O281" s="1007"/>
      <c r="P281" s="1014"/>
      <c r="Q281" s="1002"/>
      <c r="T281" s="1026"/>
    </row>
    <row r="282" spans="2:46" ht="29.25" customHeight="1" thickBot="1" x14ac:dyDescent="0.2">
      <c r="B282" s="1001"/>
      <c r="C282" s="1003"/>
      <c r="D282" s="1597" t="s">
        <v>1135</v>
      </c>
      <c r="E282" s="1597"/>
      <c r="F282" s="1597"/>
      <c r="G282" s="1597"/>
      <c r="H282" s="1597"/>
      <c r="I282" s="1597"/>
      <c r="J282" s="1067"/>
      <c r="K282" s="698"/>
      <c r="L282" s="1010"/>
      <c r="M282" s="1010"/>
      <c r="N282" s="1010"/>
      <c r="O282" s="1017" t="s">
        <v>440</v>
      </c>
      <c r="P282" s="1014"/>
      <c r="Q282" s="1002"/>
      <c r="T282" s="1033" t="s">
        <v>1137</v>
      </c>
    </row>
    <row r="283" spans="2:46" ht="21" customHeight="1" thickTop="1" x14ac:dyDescent="0.15">
      <c r="B283" s="1001"/>
      <c r="C283" s="1004"/>
      <c r="D283" s="1591" t="s">
        <v>623</v>
      </c>
      <c r="E283" s="1591"/>
      <c r="F283" s="1016"/>
      <c r="G283" s="1020"/>
      <c r="H283" s="1579" t="s">
        <v>467</v>
      </c>
      <c r="I283" s="1580"/>
      <c r="J283" s="1003"/>
      <c r="K283" s="85"/>
      <c r="L283" s="1003"/>
      <c r="M283" s="1003"/>
      <c r="N283" s="1003"/>
      <c r="O283" s="1017" t="s">
        <v>498</v>
      </c>
      <c r="P283" s="1003"/>
      <c r="Q283" s="1002"/>
      <c r="T283" s="1033"/>
    </row>
    <row r="284" spans="2:46" ht="21" customHeight="1" x14ac:dyDescent="0.15">
      <c r="B284" s="1001"/>
      <c r="C284" s="1004"/>
      <c r="D284" s="1592"/>
      <c r="E284" s="1592"/>
      <c r="F284" s="1016"/>
      <c r="G284" s="1020"/>
      <c r="H284" s="1566" t="s">
        <v>468</v>
      </c>
      <c r="I284" s="1609"/>
      <c r="J284" s="1003"/>
      <c r="K284" s="85"/>
      <c r="L284" s="1003"/>
      <c r="M284" s="1003"/>
      <c r="N284" s="1003"/>
      <c r="O284" s="1017" t="s">
        <v>498</v>
      </c>
      <c r="P284" s="1003"/>
      <c r="Q284" s="1002"/>
      <c r="T284" s="1026"/>
    </row>
    <row r="285" spans="2:46" ht="21" customHeight="1" x14ac:dyDescent="0.15">
      <c r="B285" s="1001"/>
      <c r="C285" s="1004"/>
      <c r="D285" s="1592"/>
      <c r="E285" s="1592"/>
      <c r="F285" s="1016"/>
      <c r="G285" s="1020"/>
      <c r="H285" s="1554" t="s">
        <v>469</v>
      </c>
      <c r="I285" s="1606"/>
      <c r="J285" s="1003"/>
      <c r="K285" s="85"/>
      <c r="L285" s="1003"/>
      <c r="M285" s="1003"/>
      <c r="N285" s="1003"/>
      <c r="O285" s="1017" t="s">
        <v>498</v>
      </c>
      <c r="P285" s="1003"/>
      <c r="Q285" s="1002"/>
      <c r="T285" s="1026"/>
    </row>
    <row r="286" spans="2:46" s="1031" customFormat="1" ht="21" customHeight="1" x14ac:dyDescent="0.15">
      <c r="B286" s="1028"/>
      <c r="C286" s="1029"/>
      <c r="D286" s="1592"/>
      <c r="E286" s="1592"/>
      <c r="F286" s="1016"/>
      <c r="G286" s="1020"/>
      <c r="H286" s="1554" t="s">
        <v>470</v>
      </c>
      <c r="I286" s="1606"/>
      <c r="J286" s="1029"/>
      <c r="K286" s="85"/>
      <c r="L286" s="1029"/>
      <c r="M286" s="1029"/>
      <c r="N286" s="1029"/>
      <c r="O286" s="1017" t="s">
        <v>498</v>
      </c>
      <c r="P286" s="1029"/>
      <c r="Q286" s="1030"/>
      <c r="S286" s="1032"/>
      <c r="T286" s="1026"/>
      <c r="U286" s="1032"/>
      <c r="V286" s="1032"/>
      <c r="W286" s="1032"/>
      <c r="X286" s="1032"/>
      <c r="Y286" s="1032"/>
      <c r="Z286" s="1032"/>
      <c r="AA286" s="1032"/>
      <c r="AB286" s="1032"/>
      <c r="AC286" s="1032"/>
      <c r="AD286" s="1032"/>
      <c r="AE286" s="1032"/>
      <c r="AF286" s="1032"/>
      <c r="AG286" s="1032"/>
      <c r="AH286" s="1032"/>
      <c r="AI286" s="1032"/>
      <c r="AJ286" s="1032"/>
      <c r="AK286" s="1032"/>
      <c r="AL286" s="1032"/>
      <c r="AM286" s="1032"/>
      <c r="AN286" s="1032"/>
      <c r="AO286" s="1032"/>
      <c r="AP286" s="1032"/>
      <c r="AQ286" s="1032"/>
      <c r="AR286" s="1032"/>
      <c r="AS286" s="1032"/>
      <c r="AT286" s="1032"/>
    </row>
    <row r="287" spans="2:46" s="1031" customFormat="1" ht="21" customHeight="1" x14ac:dyDescent="0.15">
      <c r="B287" s="1028"/>
      <c r="C287" s="1029"/>
      <c r="D287" s="1592"/>
      <c r="E287" s="1592"/>
      <c r="F287" s="1016"/>
      <c r="G287" s="1020"/>
      <c r="H287" s="1554" t="s">
        <v>471</v>
      </c>
      <c r="I287" s="1606"/>
      <c r="J287" s="1029"/>
      <c r="K287" s="85"/>
      <c r="L287" s="1029"/>
      <c r="M287" s="1029"/>
      <c r="N287" s="1029"/>
      <c r="O287" s="1017" t="s">
        <v>498</v>
      </c>
      <c r="P287" s="1029"/>
      <c r="Q287" s="1030"/>
      <c r="S287" s="1032"/>
      <c r="T287" s="1026"/>
      <c r="U287" s="1032"/>
      <c r="V287" s="1032"/>
      <c r="W287" s="1032"/>
      <c r="X287" s="1032"/>
      <c r="Y287" s="1032"/>
      <c r="Z287" s="1032"/>
      <c r="AA287" s="1032"/>
      <c r="AB287" s="1032"/>
      <c r="AC287" s="1032"/>
      <c r="AD287" s="1032"/>
      <c r="AE287" s="1032"/>
      <c r="AF287" s="1032"/>
      <c r="AG287" s="1032"/>
      <c r="AH287" s="1032"/>
      <c r="AI287" s="1032"/>
      <c r="AJ287" s="1032"/>
      <c r="AK287" s="1032"/>
      <c r="AL287" s="1032"/>
      <c r="AM287" s="1032"/>
      <c r="AN287" s="1032"/>
      <c r="AO287" s="1032"/>
      <c r="AP287" s="1032"/>
      <c r="AQ287" s="1032"/>
      <c r="AR287" s="1032"/>
      <c r="AS287" s="1032"/>
      <c r="AT287" s="1032"/>
    </row>
    <row r="288" spans="2:46" s="1031" customFormat="1" ht="21" customHeight="1" x14ac:dyDescent="0.15">
      <c r="B288" s="1028"/>
      <c r="C288" s="1029"/>
      <c r="D288" s="1592"/>
      <c r="E288" s="1592"/>
      <c r="F288" s="1016"/>
      <c r="G288" s="1020"/>
      <c r="H288" s="1607" t="s">
        <v>101</v>
      </c>
      <c r="I288" s="1090" t="s">
        <v>474</v>
      </c>
      <c r="J288" s="1029"/>
      <c r="K288" s="85"/>
      <c r="L288" s="1029"/>
      <c r="M288" s="1029"/>
      <c r="N288" s="1029"/>
      <c r="O288" s="1019" t="s">
        <v>499</v>
      </c>
      <c r="P288" s="1029"/>
      <c r="Q288" s="1030"/>
      <c r="S288" s="1032"/>
      <c r="T288" s="1026"/>
      <c r="U288" s="1032"/>
      <c r="V288" s="1032"/>
      <c r="W288" s="1032"/>
      <c r="X288" s="1032"/>
      <c r="Y288" s="1032"/>
      <c r="Z288" s="1032"/>
      <c r="AA288" s="1032"/>
      <c r="AB288" s="1032"/>
      <c r="AC288" s="1032"/>
      <c r="AD288" s="1032"/>
      <c r="AE288" s="1032"/>
      <c r="AF288" s="1032"/>
      <c r="AG288" s="1032"/>
      <c r="AH288" s="1032"/>
      <c r="AI288" s="1032"/>
      <c r="AJ288" s="1032"/>
      <c r="AK288" s="1032"/>
      <c r="AL288" s="1032"/>
      <c r="AM288" s="1032"/>
      <c r="AN288" s="1032"/>
      <c r="AO288" s="1032"/>
      <c r="AP288" s="1032"/>
      <c r="AQ288" s="1032"/>
      <c r="AR288" s="1032"/>
      <c r="AS288" s="1032"/>
      <c r="AT288" s="1032"/>
    </row>
    <row r="289" spans="1:46" s="1031" customFormat="1" ht="21" customHeight="1" x14ac:dyDescent="0.15">
      <c r="B289" s="1028"/>
      <c r="C289" s="1029"/>
      <c r="D289" s="1592"/>
      <c r="E289" s="1592"/>
      <c r="F289" s="1016"/>
      <c r="G289" s="1020"/>
      <c r="H289" s="1608"/>
      <c r="I289" s="1090" t="s">
        <v>729</v>
      </c>
      <c r="J289" s="1029"/>
      <c r="K289" s="91"/>
      <c r="L289" s="1029"/>
      <c r="M289" s="1029"/>
      <c r="N289" s="1029"/>
      <c r="O289" s="1019" t="s">
        <v>499</v>
      </c>
      <c r="P289" s="1029"/>
      <c r="Q289" s="1030"/>
      <c r="S289" s="1032"/>
      <c r="T289" s="1026"/>
      <c r="U289" s="1032"/>
      <c r="V289" s="1032"/>
      <c r="W289" s="1032"/>
      <c r="X289" s="1032"/>
      <c r="Y289" s="1032"/>
      <c r="Z289" s="1032"/>
      <c r="AA289" s="1032"/>
      <c r="AB289" s="1032"/>
      <c r="AC289" s="1032"/>
      <c r="AD289" s="1032"/>
      <c r="AE289" s="1032"/>
      <c r="AF289" s="1032"/>
      <c r="AG289" s="1032"/>
      <c r="AH289" s="1032"/>
      <c r="AI289" s="1032"/>
      <c r="AJ289" s="1032"/>
      <c r="AK289" s="1032"/>
      <c r="AL289" s="1032"/>
      <c r="AM289" s="1032"/>
      <c r="AN289" s="1032"/>
      <c r="AO289" s="1032"/>
      <c r="AP289" s="1032"/>
      <c r="AQ289" s="1032"/>
      <c r="AR289" s="1032"/>
      <c r="AS289" s="1032"/>
      <c r="AT289" s="1032"/>
    </row>
    <row r="290" spans="1:46" s="1031" customFormat="1" ht="21" customHeight="1" thickBot="1" x14ac:dyDescent="0.2">
      <c r="B290" s="1028"/>
      <c r="C290" s="1029"/>
      <c r="D290" s="1590"/>
      <c r="E290" s="1590"/>
      <c r="F290" s="1068"/>
      <c r="G290" s="1069"/>
      <c r="H290" s="1574" t="s">
        <v>475</v>
      </c>
      <c r="I290" s="1605"/>
      <c r="J290" s="1070"/>
      <c r="K290" s="92"/>
      <c r="L290" s="1029"/>
      <c r="M290" s="1029"/>
      <c r="N290" s="1029"/>
      <c r="O290" s="1017" t="s">
        <v>498</v>
      </c>
      <c r="P290" s="1029"/>
      <c r="Q290" s="1030"/>
      <c r="S290" s="1032"/>
      <c r="T290" s="1026"/>
      <c r="U290" s="1032"/>
      <c r="V290" s="1032"/>
      <c r="W290" s="1032"/>
      <c r="X290" s="1032"/>
      <c r="Y290" s="1032"/>
      <c r="Z290" s="1032"/>
      <c r="AA290" s="1032"/>
      <c r="AB290" s="1032"/>
      <c r="AC290" s="1032"/>
      <c r="AD290" s="1032"/>
      <c r="AE290" s="1032"/>
      <c r="AF290" s="1032"/>
      <c r="AG290" s="1032"/>
      <c r="AH290" s="1032"/>
      <c r="AI290" s="1032"/>
      <c r="AJ290" s="1032"/>
      <c r="AK290" s="1032"/>
      <c r="AL290" s="1032"/>
      <c r="AM290" s="1032"/>
      <c r="AN290" s="1032"/>
      <c r="AO290" s="1032"/>
      <c r="AP290" s="1032"/>
      <c r="AQ290" s="1032"/>
      <c r="AR290" s="1032"/>
      <c r="AS290" s="1032"/>
      <c r="AT290" s="1032"/>
    </row>
    <row r="291" spans="1:46" ht="21" customHeight="1" thickTop="1" x14ac:dyDescent="0.15">
      <c r="B291" s="1001"/>
      <c r="C291" s="1004"/>
      <c r="D291" s="1591" t="s">
        <v>624</v>
      </c>
      <c r="E291" s="1591"/>
      <c r="F291" s="1073"/>
      <c r="G291" s="1074"/>
      <c r="H291" s="1579" t="s">
        <v>467</v>
      </c>
      <c r="I291" s="1580"/>
      <c r="J291" s="1003"/>
      <c r="K291" s="85"/>
      <c r="L291" s="1003"/>
      <c r="M291" s="1003"/>
      <c r="N291" s="1003"/>
      <c r="O291" s="1017" t="s">
        <v>498</v>
      </c>
      <c r="P291" s="1003"/>
      <c r="Q291" s="1002"/>
      <c r="T291" s="1026"/>
    </row>
    <row r="292" spans="1:46" ht="21" customHeight="1" x14ac:dyDescent="0.15">
      <c r="B292" s="1001"/>
      <c r="C292" s="1004"/>
      <c r="D292" s="1592"/>
      <c r="E292" s="1592"/>
      <c r="F292" s="1075"/>
      <c r="G292" s="1076"/>
      <c r="H292" s="1554" t="s">
        <v>468</v>
      </c>
      <c r="I292" s="1555"/>
      <c r="J292" s="1003"/>
      <c r="K292" s="85"/>
      <c r="L292" s="1003"/>
      <c r="M292" s="1003"/>
      <c r="N292" s="1003"/>
      <c r="O292" s="1017" t="s">
        <v>498</v>
      </c>
      <c r="P292" s="1003"/>
      <c r="Q292" s="1002"/>
      <c r="T292" s="1026"/>
    </row>
    <row r="293" spans="1:46" ht="21" customHeight="1" x14ac:dyDescent="0.15">
      <c r="B293" s="1001"/>
      <c r="C293" s="1004"/>
      <c r="D293" s="1592"/>
      <c r="E293" s="1592"/>
      <c r="F293" s="1075"/>
      <c r="G293" s="1076"/>
      <c r="H293" s="1554" t="s">
        <v>469</v>
      </c>
      <c r="I293" s="1555"/>
      <c r="J293" s="1003"/>
      <c r="K293" s="85"/>
      <c r="L293" s="1003"/>
      <c r="M293" s="1003"/>
      <c r="N293" s="1003"/>
      <c r="O293" s="1017" t="s">
        <v>498</v>
      </c>
      <c r="P293" s="1003"/>
      <c r="Q293" s="1002"/>
      <c r="T293" s="1026"/>
    </row>
    <row r="294" spans="1:46" s="1031" customFormat="1" ht="21" customHeight="1" x14ac:dyDescent="0.15">
      <c r="B294" s="1028"/>
      <c r="C294" s="1029"/>
      <c r="D294" s="1592"/>
      <c r="E294" s="1592"/>
      <c r="F294" s="1075"/>
      <c r="G294" s="1076"/>
      <c r="H294" s="1554" t="s">
        <v>470</v>
      </c>
      <c r="I294" s="1555"/>
      <c r="J294" s="1029"/>
      <c r="K294" s="85"/>
      <c r="L294" s="1029"/>
      <c r="M294" s="1029"/>
      <c r="N294" s="1029"/>
      <c r="O294" s="1017" t="s">
        <v>498</v>
      </c>
      <c r="P294" s="1029"/>
      <c r="Q294" s="1030"/>
      <c r="S294" s="1032"/>
      <c r="T294" s="1026"/>
      <c r="U294" s="1032"/>
      <c r="V294" s="1032"/>
      <c r="W294" s="1032"/>
      <c r="X294" s="1032"/>
      <c r="Y294" s="1032"/>
      <c r="Z294" s="1032"/>
      <c r="AA294" s="1032"/>
      <c r="AB294" s="1032"/>
      <c r="AC294" s="1032"/>
      <c r="AD294" s="1032"/>
      <c r="AE294" s="1032"/>
      <c r="AF294" s="1032"/>
      <c r="AG294" s="1032"/>
      <c r="AH294" s="1032"/>
      <c r="AI294" s="1032"/>
      <c r="AJ294" s="1032"/>
      <c r="AK294" s="1032"/>
      <c r="AL294" s="1032"/>
      <c r="AM294" s="1032"/>
      <c r="AN294" s="1032"/>
      <c r="AO294" s="1032"/>
      <c r="AP294" s="1032"/>
      <c r="AQ294" s="1032"/>
      <c r="AR294" s="1032"/>
      <c r="AS294" s="1032"/>
      <c r="AT294" s="1032"/>
    </row>
    <row r="295" spans="1:46" s="1031" customFormat="1" ht="21" customHeight="1" x14ac:dyDescent="0.15">
      <c r="B295" s="1028"/>
      <c r="C295" s="1029"/>
      <c r="D295" s="1592"/>
      <c r="E295" s="1592"/>
      <c r="F295" s="1075"/>
      <c r="G295" s="1076"/>
      <c r="H295" s="1554" t="s">
        <v>471</v>
      </c>
      <c r="I295" s="1555"/>
      <c r="J295" s="1029"/>
      <c r="K295" s="85"/>
      <c r="L295" s="1029"/>
      <c r="M295" s="1029"/>
      <c r="N295" s="1029"/>
      <c r="O295" s="1017" t="s">
        <v>498</v>
      </c>
      <c r="P295" s="1029"/>
      <c r="Q295" s="1030"/>
      <c r="S295" s="1032"/>
      <c r="T295" s="1026"/>
      <c r="U295" s="1032"/>
      <c r="V295" s="1032"/>
      <c r="W295" s="1032"/>
      <c r="X295" s="1032"/>
      <c r="Y295" s="1032"/>
      <c r="Z295" s="1032"/>
      <c r="AA295" s="1032"/>
      <c r="AB295" s="1032"/>
      <c r="AC295" s="1032"/>
      <c r="AD295" s="1032"/>
      <c r="AE295" s="1032"/>
      <c r="AF295" s="1032"/>
      <c r="AG295" s="1032"/>
      <c r="AH295" s="1032"/>
      <c r="AI295" s="1032"/>
      <c r="AJ295" s="1032"/>
      <c r="AK295" s="1032"/>
      <c r="AL295" s="1032"/>
      <c r="AM295" s="1032"/>
      <c r="AN295" s="1032"/>
      <c r="AO295" s="1032"/>
      <c r="AP295" s="1032"/>
      <c r="AQ295" s="1032"/>
      <c r="AR295" s="1032"/>
      <c r="AS295" s="1032"/>
      <c r="AT295" s="1032"/>
    </row>
    <row r="296" spans="1:46" s="1031" customFormat="1" ht="21" customHeight="1" x14ac:dyDescent="0.15">
      <c r="B296" s="1028"/>
      <c r="C296" s="1029"/>
      <c r="D296" s="1592"/>
      <c r="E296" s="1592"/>
      <c r="F296" s="1075"/>
      <c r="G296" s="1076"/>
      <c r="H296" s="1607" t="s">
        <v>101</v>
      </c>
      <c r="I296" s="1027" t="s">
        <v>474</v>
      </c>
      <c r="J296" s="1029"/>
      <c r="K296" s="85"/>
      <c r="L296" s="1029"/>
      <c r="M296" s="1029"/>
      <c r="N296" s="1029"/>
      <c r="O296" s="1019" t="s">
        <v>499</v>
      </c>
      <c r="P296" s="1029"/>
      <c r="Q296" s="1030"/>
      <c r="S296" s="1032"/>
      <c r="T296" s="1026"/>
      <c r="U296" s="1032"/>
      <c r="V296" s="1032"/>
      <c r="W296" s="1032"/>
      <c r="X296" s="1032"/>
      <c r="Y296" s="1032"/>
      <c r="Z296" s="1032"/>
      <c r="AA296" s="1032"/>
      <c r="AB296" s="1032"/>
      <c r="AC296" s="1032"/>
      <c r="AD296" s="1032"/>
      <c r="AE296" s="1032"/>
      <c r="AF296" s="1032"/>
      <c r="AG296" s="1032"/>
      <c r="AH296" s="1032"/>
      <c r="AI296" s="1032"/>
      <c r="AJ296" s="1032"/>
      <c r="AK296" s="1032"/>
      <c r="AL296" s="1032"/>
      <c r="AM296" s="1032"/>
      <c r="AN296" s="1032"/>
      <c r="AO296" s="1032"/>
      <c r="AP296" s="1032"/>
      <c r="AQ296" s="1032"/>
      <c r="AR296" s="1032"/>
      <c r="AS296" s="1032"/>
      <c r="AT296" s="1032"/>
    </row>
    <row r="297" spans="1:46" s="1031" customFormat="1" ht="21" customHeight="1" x14ac:dyDescent="0.15">
      <c r="B297" s="1028"/>
      <c r="C297" s="1029"/>
      <c r="D297" s="1592"/>
      <c r="E297" s="1592"/>
      <c r="F297" s="1075"/>
      <c r="G297" s="1076"/>
      <c r="H297" s="1608"/>
      <c r="I297" s="1027" t="s">
        <v>730</v>
      </c>
      <c r="J297" s="1029"/>
      <c r="K297" s="85"/>
      <c r="L297" s="1029"/>
      <c r="M297" s="1029"/>
      <c r="N297" s="1029"/>
      <c r="O297" s="1019" t="s">
        <v>499</v>
      </c>
      <c r="P297" s="1029"/>
      <c r="Q297" s="1030"/>
      <c r="S297" s="1032"/>
      <c r="T297" s="1026"/>
      <c r="U297" s="1032"/>
      <c r="V297" s="1032"/>
      <c r="W297" s="1032"/>
      <c r="X297" s="1032"/>
      <c r="Y297" s="1032"/>
      <c r="Z297" s="1032"/>
      <c r="AA297" s="1032"/>
      <c r="AB297" s="1032"/>
      <c r="AC297" s="1032"/>
      <c r="AD297" s="1032"/>
      <c r="AE297" s="1032"/>
      <c r="AF297" s="1032"/>
      <c r="AG297" s="1032"/>
      <c r="AH297" s="1032"/>
      <c r="AI297" s="1032"/>
      <c r="AJ297" s="1032"/>
      <c r="AK297" s="1032"/>
      <c r="AL297" s="1032"/>
      <c r="AM297" s="1032"/>
      <c r="AN297" s="1032"/>
      <c r="AO297" s="1032"/>
      <c r="AP297" s="1032"/>
      <c r="AQ297" s="1032"/>
      <c r="AR297" s="1032"/>
      <c r="AS297" s="1032"/>
      <c r="AT297" s="1032"/>
    </row>
    <row r="298" spans="1:46" s="1031" customFormat="1" ht="21" customHeight="1" thickBot="1" x14ac:dyDescent="0.2">
      <c r="B298" s="1028"/>
      <c r="C298" s="1029"/>
      <c r="D298" s="1590"/>
      <c r="E298" s="1590"/>
      <c r="F298" s="1077"/>
      <c r="G298" s="1078"/>
      <c r="H298" s="1574" t="s">
        <v>475</v>
      </c>
      <c r="I298" s="1575"/>
      <c r="J298" s="1029"/>
      <c r="K298" s="86"/>
      <c r="L298" s="1029"/>
      <c r="M298" s="1029"/>
      <c r="N298" s="1029"/>
      <c r="O298" s="1017" t="s">
        <v>498</v>
      </c>
      <c r="P298" s="1029"/>
      <c r="Q298" s="1030"/>
      <c r="S298" s="1032"/>
      <c r="T298" s="1026"/>
      <c r="U298" s="1032"/>
      <c r="V298" s="1032"/>
      <c r="W298" s="1032"/>
      <c r="X298" s="1032"/>
      <c r="Y298" s="1032"/>
      <c r="Z298" s="1032"/>
      <c r="AA298" s="1032"/>
      <c r="AB298" s="1032"/>
      <c r="AC298" s="1032"/>
      <c r="AD298" s="1032"/>
      <c r="AE298" s="1032"/>
      <c r="AF298" s="1032"/>
      <c r="AG298" s="1032"/>
      <c r="AH298" s="1032"/>
      <c r="AI298" s="1032"/>
      <c r="AJ298" s="1032"/>
      <c r="AK298" s="1032"/>
      <c r="AL298" s="1032"/>
      <c r="AM298" s="1032"/>
      <c r="AN298" s="1032"/>
      <c r="AO298" s="1032"/>
      <c r="AP298" s="1032"/>
      <c r="AQ298" s="1032"/>
      <c r="AR298" s="1032"/>
      <c r="AS298" s="1032"/>
      <c r="AT298" s="1032"/>
    </row>
    <row r="299" spans="1:46" ht="21.75" customHeight="1" thickTop="1" x14ac:dyDescent="0.15">
      <c r="B299" s="1091"/>
      <c r="C299" s="1092"/>
      <c r="D299" s="1092"/>
      <c r="E299" s="1093"/>
      <c r="F299" s="1094"/>
      <c r="G299" s="1094"/>
      <c r="H299" s="1095"/>
      <c r="I299" s="1095"/>
      <c r="J299" s="1092"/>
      <c r="K299" s="1096"/>
      <c r="L299" s="1092"/>
      <c r="M299" s="1092"/>
      <c r="N299" s="1092"/>
      <c r="O299" s="1097"/>
      <c r="P299" s="1092"/>
      <c r="Q299" s="1098"/>
    </row>
    <row r="300" spans="1:46" s="1089" customFormat="1" ht="7.5" customHeight="1" x14ac:dyDescent="0.15">
      <c r="A300" s="1099"/>
      <c r="B300" s="992"/>
      <c r="C300" s="992"/>
      <c r="D300" s="992"/>
      <c r="E300" s="1100"/>
      <c r="F300" s="1100"/>
      <c r="G300" s="1100"/>
      <c r="H300" s="1101"/>
      <c r="I300" s="1101"/>
      <c r="J300" s="992"/>
      <c r="K300" s="1102"/>
      <c r="L300" s="992"/>
      <c r="M300" s="992"/>
      <c r="N300" s="992"/>
      <c r="O300" s="1103"/>
      <c r="P300" s="1099"/>
      <c r="Q300" s="1099"/>
      <c r="R300" s="1099"/>
      <c r="S300" s="992"/>
      <c r="T300" s="1008"/>
      <c r="U300" s="992"/>
      <c r="V300" s="992"/>
      <c r="W300" s="992"/>
      <c r="X300" s="992"/>
      <c r="Y300" s="992"/>
      <c r="Z300" s="992"/>
      <c r="AA300" s="992"/>
      <c r="AB300" s="992"/>
      <c r="AC300" s="992"/>
      <c r="AD300" s="992"/>
      <c r="AE300" s="992"/>
      <c r="AF300" s="992"/>
      <c r="AG300" s="992"/>
      <c r="AH300" s="992"/>
      <c r="AI300" s="992"/>
      <c r="AJ300" s="992"/>
      <c r="AK300" s="992"/>
      <c r="AL300" s="992"/>
      <c r="AM300" s="992"/>
      <c r="AN300" s="992"/>
      <c r="AO300" s="992"/>
      <c r="AP300" s="992"/>
      <c r="AQ300" s="992"/>
      <c r="AR300" s="992"/>
      <c r="AS300" s="992"/>
      <c r="AT300" s="992"/>
    </row>
    <row r="301" spans="1:46" s="1089" customFormat="1" ht="18.75" customHeight="1" x14ac:dyDescent="0.15">
      <c r="A301" s="1099"/>
      <c r="B301" s="1099"/>
      <c r="C301" s="1099"/>
      <c r="D301" s="1552"/>
      <c r="E301" s="1552"/>
      <c r="F301" s="1552"/>
      <c r="G301" s="1552"/>
      <c r="H301" s="1552"/>
      <c r="I301" s="1552"/>
      <c r="J301" s="1552"/>
      <c r="K301" s="1552"/>
      <c r="L301" s="1104"/>
      <c r="M301" s="1104"/>
      <c r="N301" s="1104"/>
      <c r="O301" s="1104"/>
      <c r="P301" s="1104"/>
      <c r="Q301" s="1099"/>
      <c r="R301" s="1099"/>
      <c r="S301" s="992"/>
      <c r="T301" s="1026"/>
      <c r="U301" s="992"/>
      <c r="V301" s="992"/>
      <c r="W301" s="992"/>
      <c r="X301" s="992"/>
      <c r="Y301" s="992"/>
      <c r="Z301" s="992"/>
      <c r="AA301" s="992"/>
      <c r="AB301" s="992"/>
      <c r="AC301" s="992"/>
      <c r="AD301" s="992"/>
      <c r="AE301" s="992"/>
      <c r="AF301" s="992"/>
      <c r="AG301" s="992"/>
      <c r="AH301" s="992"/>
      <c r="AI301" s="992"/>
      <c r="AJ301" s="992"/>
      <c r="AK301" s="992"/>
      <c r="AL301" s="992"/>
      <c r="AM301" s="992"/>
      <c r="AN301" s="992"/>
      <c r="AO301" s="992"/>
      <c r="AP301" s="992"/>
      <c r="AQ301" s="992"/>
      <c r="AR301" s="992"/>
      <c r="AS301" s="992"/>
      <c r="AT301" s="992"/>
    </row>
    <row r="302" spans="1:46" s="1089" customFormat="1" ht="5.25" customHeight="1" x14ac:dyDescent="0.15">
      <c r="A302" s="1099"/>
      <c r="B302" s="1099"/>
      <c r="C302" s="1099"/>
      <c r="D302" s="1105"/>
      <c r="E302" s="1105"/>
      <c r="F302" s="1105"/>
      <c r="G302" s="1105"/>
      <c r="H302" s="1106"/>
      <c r="I302" s="1106"/>
      <c r="J302" s="1105"/>
      <c r="K302" s="1107"/>
      <c r="L302" s="1105"/>
      <c r="M302" s="1105"/>
      <c r="N302" s="1105"/>
      <c r="O302" s="1103"/>
      <c r="P302" s="1108"/>
      <c r="Q302" s="1099"/>
      <c r="R302" s="1099"/>
      <c r="S302" s="992"/>
      <c r="T302" s="1026"/>
      <c r="U302" s="992"/>
      <c r="V302" s="992"/>
      <c r="W302" s="992"/>
      <c r="X302" s="992"/>
      <c r="Y302" s="992"/>
      <c r="Z302" s="992"/>
      <c r="AA302" s="992"/>
      <c r="AB302" s="992"/>
      <c r="AC302" s="992"/>
      <c r="AD302" s="992"/>
      <c r="AE302" s="992"/>
      <c r="AF302" s="992"/>
      <c r="AG302" s="992"/>
      <c r="AH302" s="992"/>
      <c r="AI302" s="992"/>
      <c r="AJ302" s="992"/>
      <c r="AK302" s="992"/>
      <c r="AL302" s="992"/>
      <c r="AM302" s="992"/>
      <c r="AN302" s="992"/>
      <c r="AO302" s="992"/>
      <c r="AP302" s="992"/>
      <c r="AQ302" s="992"/>
      <c r="AR302" s="992"/>
      <c r="AS302" s="992"/>
      <c r="AT302" s="992"/>
    </row>
    <row r="303" spans="1:46" s="1089" customFormat="1" ht="7.5" customHeight="1" x14ac:dyDescent="0.15">
      <c r="A303" s="992"/>
      <c r="B303" s="992"/>
      <c r="C303" s="992"/>
      <c r="D303" s="992"/>
      <c r="E303" s="1100"/>
      <c r="F303" s="1100"/>
      <c r="G303" s="1100"/>
      <c r="H303" s="1101"/>
      <c r="I303" s="1101"/>
      <c r="J303" s="992"/>
      <c r="K303" s="1102"/>
      <c r="L303" s="992"/>
      <c r="M303" s="992"/>
      <c r="N303" s="992"/>
      <c r="O303" s="1103"/>
      <c r="P303" s="1099"/>
      <c r="Q303" s="1099"/>
      <c r="R303" s="992"/>
      <c r="S303" s="992"/>
      <c r="T303" s="1008"/>
      <c r="U303" s="992"/>
      <c r="V303" s="992"/>
      <c r="W303" s="992"/>
      <c r="X303" s="992"/>
      <c r="Y303" s="992"/>
      <c r="Z303" s="992"/>
      <c r="AA303" s="992"/>
      <c r="AB303" s="992"/>
      <c r="AC303" s="992"/>
      <c r="AD303" s="992"/>
      <c r="AE303" s="992"/>
      <c r="AF303" s="992"/>
      <c r="AG303" s="992"/>
      <c r="AH303" s="992"/>
      <c r="AI303" s="992"/>
      <c r="AJ303" s="992"/>
      <c r="AK303" s="992"/>
      <c r="AL303" s="992"/>
      <c r="AM303" s="992"/>
      <c r="AN303" s="992"/>
      <c r="AO303" s="992"/>
      <c r="AP303" s="992"/>
      <c r="AQ303" s="992"/>
      <c r="AR303" s="992"/>
      <c r="AS303" s="992"/>
      <c r="AT303" s="992"/>
    </row>
    <row r="304" spans="1:46" s="1089" customFormat="1" ht="21" customHeight="1" x14ac:dyDescent="0.15">
      <c r="E304" s="1109"/>
      <c r="F304" s="1109"/>
      <c r="G304" s="1109"/>
      <c r="H304" s="1110"/>
      <c r="I304" s="1110"/>
      <c r="K304" s="1111"/>
      <c r="O304" s="1087"/>
      <c r="P304" s="1085"/>
      <c r="Q304" s="1085"/>
      <c r="T304" s="1112"/>
    </row>
    <row r="305" spans="5:20" s="1089" customFormat="1" ht="21" customHeight="1" x14ac:dyDescent="0.15">
      <c r="E305" s="1109"/>
      <c r="F305" s="1109"/>
      <c r="G305" s="1109"/>
      <c r="H305" s="1110"/>
      <c r="I305" s="1110"/>
      <c r="K305" s="1111"/>
      <c r="O305" s="1087"/>
      <c r="P305" s="1085"/>
      <c r="Q305" s="1085"/>
      <c r="T305" s="1112"/>
    </row>
    <row r="306" spans="5:20" s="1089" customFormat="1" ht="21" customHeight="1" x14ac:dyDescent="0.15">
      <c r="E306" s="1109"/>
      <c r="F306" s="1109"/>
      <c r="G306" s="1109"/>
      <c r="H306" s="1110"/>
      <c r="I306" s="1110"/>
      <c r="K306" s="1111"/>
      <c r="O306" s="1087"/>
      <c r="P306" s="1085"/>
      <c r="Q306" s="1085"/>
      <c r="T306" s="1112"/>
    </row>
    <row r="307" spans="5:20" s="1089" customFormat="1" ht="21" customHeight="1" x14ac:dyDescent="0.15">
      <c r="E307" s="1109"/>
      <c r="F307" s="1109"/>
      <c r="G307" s="1109"/>
      <c r="H307" s="1110"/>
      <c r="I307" s="1110"/>
      <c r="K307" s="1111"/>
      <c r="O307" s="1087"/>
      <c r="P307" s="1085"/>
      <c r="Q307" s="1085"/>
      <c r="T307" s="1112"/>
    </row>
    <row r="308" spans="5:20" s="1089" customFormat="1" ht="21" customHeight="1" x14ac:dyDescent="0.15">
      <c r="E308" s="1109"/>
      <c r="F308" s="1109"/>
      <c r="G308" s="1109"/>
      <c r="H308" s="1110"/>
      <c r="I308" s="1110"/>
      <c r="K308" s="1111"/>
      <c r="O308" s="1087"/>
      <c r="P308" s="1085"/>
      <c r="Q308" s="1085"/>
      <c r="T308" s="1112"/>
    </row>
    <row r="309" spans="5:20" s="1089" customFormat="1" ht="21" customHeight="1" x14ac:dyDescent="0.15">
      <c r="E309" s="1109"/>
      <c r="F309" s="1109"/>
      <c r="G309" s="1109"/>
      <c r="H309" s="1110"/>
      <c r="I309" s="1110"/>
      <c r="K309" s="1111"/>
      <c r="O309" s="1087"/>
      <c r="P309" s="1085"/>
      <c r="Q309" s="1085"/>
      <c r="T309" s="1112"/>
    </row>
    <row r="310" spans="5:20" s="1089" customFormat="1" ht="21" customHeight="1" x14ac:dyDescent="0.15">
      <c r="E310" s="1109"/>
      <c r="F310" s="1109"/>
      <c r="G310" s="1109"/>
      <c r="H310" s="1110"/>
      <c r="I310" s="1110"/>
      <c r="K310" s="1111"/>
      <c r="O310" s="1087"/>
      <c r="P310" s="1085"/>
      <c r="Q310" s="1085"/>
      <c r="T310" s="1112"/>
    </row>
    <row r="311" spans="5:20" s="1089" customFormat="1" ht="21" customHeight="1" x14ac:dyDescent="0.15">
      <c r="E311" s="1109"/>
      <c r="F311" s="1109"/>
      <c r="G311" s="1109"/>
      <c r="H311" s="1110"/>
      <c r="I311" s="1110"/>
      <c r="K311" s="1111"/>
      <c r="O311" s="1087"/>
      <c r="P311" s="1085"/>
      <c r="Q311" s="1085"/>
      <c r="T311" s="1112"/>
    </row>
    <row r="312" spans="5:20" s="1089" customFormat="1" ht="15" customHeight="1" x14ac:dyDescent="0.15">
      <c r="E312" s="1109"/>
      <c r="F312" s="1109"/>
      <c r="G312" s="1109"/>
      <c r="H312" s="1110"/>
      <c r="I312" s="1110"/>
      <c r="K312" s="1111"/>
      <c r="O312" s="1113"/>
      <c r="T312" s="1112"/>
    </row>
    <row r="313" spans="5:20" s="1089" customFormat="1" ht="15" customHeight="1" x14ac:dyDescent="0.15">
      <c r="E313" s="1109"/>
      <c r="F313" s="1109"/>
      <c r="G313" s="1109"/>
      <c r="H313" s="1110"/>
      <c r="I313" s="1110"/>
      <c r="K313" s="1111"/>
      <c r="O313" s="1113"/>
      <c r="T313" s="1112"/>
    </row>
    <row r="314" spans="5:20" s="1089" customFormat="1" ht="15" customHeight="1" x14ac:dyDescent="0.15">
      <c r="E314" s="1109"/>
      <c r="F314" s="1109"/>
      <c r="G314" s="1109"/>
      <c r="H314" s="1110"/>
      <c r="I314" s="1110"/>
      <c r="K314" s="1111"/>
      <c r="O314" s="1113"/>
      <c r="T314" s="1112"/>
    </row>
    <row r="315" spans="5:20" s="1089" customFormat="1" ht="15" customHeight="1" x14ac:dyDescent="0.15">
      <c r="E315" s="1109"/>
      <c r="F315" s="1109"/>
      <c r="G315" s="1109"/>
      <c r="H315" s="1110"/>
      <c r="I315" s="1110"/>
      <c r="K315" s="1111"/>
      <c r="O315" s="1113"/>
      <c r="T315" s="1112"/>
    </row>
    <row r="316" spans="5:20" s="1089" customFormat="1" ht="15" customHeight="1" x14ac:dyDescent="0.15">
      <c r="E316" s="1109"/>
      <c r="F316" s="1109"/>
      <c r="G316" s="1109"/>
      <c r="H316" s="1110"/>
      <c r="I316" s="1110"/>
      <c r="K316" s="1111"/>
      <c r="O316" s="1113"/>
      <c r="T316" s="1112"/>
    </row>
    <row r="317" spans="5:20" s="1089" customFormat="1" ht="15" customHeight="1" x14ac:dyDescent="0.15">
      <c r="E317" s="1109"/>
      <c r="F317" s="1109"/>
      <c r="G317" s="1109"/>
      <c r="H317" s="1110"/>
      <c r="I317" s="1110"/>
      <c r="K317" s="1111"/>
      <c r="O317" s="1113"/>
      <c r="T317" s="1112"/>
    </row>
    <row r="318" spans="5:20" s="1089" customFormat="1" ht="15" customHeight="1" x14ac:dyDescent="0.15">
      <c r="E318" s="1109"/>
      <c r="F318" s="1109"/>
      <c r="G318" s="1109"/>
      <c r="H318" s="1110"/>
      <c r="I318" s="1110"/>
      <c r="K318" s="1111"/>
      <c r="O318" s="1113"/>
      <c r="T318" s="1112"/>
    </row>
    <row r="319" spans="5:20" s="1089" customFormat="1" ht="15" customHeight="1" x14ac:dyDescent="0.15">
      <c r="E319" s="1109"/>
      <c r="F319" s="1109"/>
      <c r="G319" s="1109"/>
      <c r="H319" s="1110"/>
      <c r="I319" s="1110"/>
      <c r="K319" s="1111"/>
      <c r="O319" s="1113"/>
      <c r="T319" s="1112"/>
    </row>
    <row r="320" spans="5:20" s="1089" customFormat="1" ht="15" customHeight="1" x14ac:dyDescent="0.15">
      <c r="E320" s="1109"/>
      <c r="F320" s="1109"/>
      <c r="G320" s="1109"/>
      <c r="H320" s="1110"/>
      <c r="I320" s="1110"/>
      <c r="K320" s="1111"/>
      <c r="O320" s="1113"/>
      <c r="T320" s="1112"/>
    </row>
    <row r="321" spans="5:20" s="1089" customFormat="1" ht="15" customHeight="1" x14ac:dyDescent="0.15">
      <c r="E321" s="1109"/>
      <c r="F321" s="1109"/>
      <c r="G321" s="1109"/>
      <c r="H321" s="1110"/>
      <c r="I321" s="1110"/>
      <c r="K321" s="1111"/>
      <c r="O321" s="1113"/>
      <c r="T321" s="1112"/>
    </row>
    <row r="322" spans="5:20" s="1089" customFormat="1" ht="15" customHeight="1" x14ac:dyDescent="0.15">
      <c r="E322" s="1109"/>
      <c r="F322" s="1109"/>
      <c r="G322" s="1109"/>
      <c r="H322" s="1110"/>
      <c r="I322" s="1110"/>
      <c r="K322" s="1111"/>
      <c r="O322" s="1113"/>
      <c r="T322" s="1112"/>
    </row>
    <row r="323" spans="5:20" s="1089" customFormat="1" ht="15" customHeight="1" x14ac:dyDescent="0.15">
      <c r="E323" s="1109"/>
      <c r="F323" s="1109"/>
      <c r="G323" s="1109"/>
      <c r="H323" s="1110"/>
      <c r="I323" s="1110"/>
      <c r="K323" s="1111"/>
      <c r="O323" s="1113"/>
      <c r="T323" s="1112"/>
    </row>
    <row r="324" spans="5:20" s="1089" customFormat="1" ht="15" customHeight="1" x14ac:dyDescent="0.15">
      <c r="E324" s="1109"/>
      <c r="F324" s="1109"/>
      <c r="G324" s="1109"/>
      <c r="H324" s="1110"/>
      <c r="I324" s="1110"/>
      <c r="K324" s="1111"/>
      <c r="O324" s="1113"/>
      <c r="T324" s="1112"/>
    </row>
    <row r="325" spans="5:20" s="1089" customFormat="1" ht="15" customHeight="1" x14ac:dyDescent="0.15">
      <c r="E325" s="1109"/>
      <c r="F325" s="1109"/>
      <c r="G325" s="1109"/>
      <c r="H325" s="1110"/>
      <c r="I325" s="1110"/>
      <c r="K325" s="1111"/>
      <c r="O325" s="1113"/>
      <c r="T325" s="1112"/>
    </row>
    <row r="326" spans="5:20" s="1089" customFormat="1" ht="15" customHeight="1" x14ac:dyDescent="0.15">
      <c r="E326" s="1109"/>
      <c r="F326" s="1109"/>
      <c r="G326" s="1109"/>
      <c r="H326" s="1110"/>
      <c r="I326" s="1110"/>
      <c r="K326" s="1111"/>
      <c r="O326" s="1113"/>
      <c r="T326" s="1112"/>
    </row>
    <row r="327" spans="5:20" s="1089" customFormat="1" ht="15" customHeight="1" x14ac:dyDescent="0.15">
      <c r="E327" s="1109"/>
      <c r="F327" s="1109"/>
      <c r="G327" s="1109"/>
      <c r="H327" s="1110"/>
      <c r="I327" s="1110"/>
      <c r="K327" s="1111"/>
      <c r="O327" s="1113"/>
      <c r="T327" s="1112"/>
    </row>
    <row r="328" spans="5:20" s="1089" customFormat="1" ht="15" customHeight="1" x14ac:dyDescent="0.15">
      <c r="E328" s="1109"/>
      <c r="F328" s="1109"/>
      <c r="G328" s="1109"/>
      <c r="H328" s="1110"/>
      <c r="I328" s="1110"/>
      <c r="K328" s="1111"/>
      <c r="O328" s="1113"/>
      <c r="T328" s="1112"/>
    </row>
    <row r="329" spans="5:20" s="1089" customFormat="1" ht="15" customHeight="1" x14ac:dyDescent="0.15">
      <c r="E329" s="1109"/>
      <c r="F329" s="1109"/>
      <c r="G329" s="1109"/>
      <c r="H329" s="1110"/>
      <c r="I329" s="1110"/>
      <c r="K329" s="1111"/>
      <c r="O329" s="1113"/>
      <c r="T329" s="1112"/>
    </row>
    <row r="330" spans="5:20" s="1089" customFormat="1" ht="15" customHeight="1" x14ac:dyDescent="0.15">
      <c r="E330" s="1109"/>
      <c r="F330" s="1109"/>
      <c r="G330" s="1109"/>
      <c r="H330" s="1110"/>
      <c r="I330" s="1110"/>
      <c r="K330" s="1111"/>
      <c r="O330" s="1113"/>
      <c r="T330" s="1112"/>
    </row>
    <row r="331" spans="5:20" s="1089" customFormat="1" ht="15" customHeight="1" x14ac:dyDescent="0.15">
      <c r="E331" s="1109"/>
      <c r="F331" s="1109"/>
      <c r="G331" s="1109"/>
      <c r="H331" s="1110"/>
      <c r="I331" s="1110"/>
      <c r="K331" s="1111"/>
      <c r="O331" s="1113"/>
      <c r="T331" s="1112"/>
    </row>
    <row r="332" spans="5:20" s="1089" customFormat="1" ht="15" customHeight="1" x14ac:dyDescent="0.15">
      <c r="E332" s="1109"/>
      <c r="F332" s="1109"/>
      <c r="G332" s="1109"/>
      <c r="H332" s="1110"/>
      <c r="I332" s="1110"/>
      <c r="K332" s="1111"/>
      <c r="O332" s="1113"/>
      <c r="T332" s="1112"/>
    </row>
    <row r="333" spans="5:20" s="1089" customFormat="1" ht="15" customHeight="1" x14ac:dyDescent="0.15">
      <c r="E333" s="1109"/>
      <c r="F333" s="1109"/>
      <c r="G333" s="1109"/>
      <c r="H333" s="1110"/>
      <c r="I333" s="1110"/>
      <c r="K333" s="1111"/>
      <c r="O333" s="1113"/>
      <c r="T333" s="1112"/>
    </row>
    <row r="334" spans="5:20" s="1089" customFormat="1" ht="15" customHeight="1" x14ac:dyDescent="0.15">
      <c r="E334" s="1109"/>
      <c r="F334" s="1109"/>
      <c r="G334" s="1109"/>
      <c r="H334" s="1110"/>
      <c r="I334" s="1110"/>
      <c r="K334" s="1111"/>
      <c r="O334" s="1113"/>
      <c r="T334" s="1112"/>
    </row>
    <row r="335" spans="5:20" s="1089" customFormat="1" ht="15" customHeight="1" x14ac:dyDescent="0.15">
      <c r="E335" s="1109"/>
      <c r="F335" s="1109"/>
      <c r="G335" s="1109"/>
      <c r="H335" s="1110"/>
      <c r="I335" s="1110"/>
      <c r="K335" s="1111"/>
      <c r="O335" s="1113"/>
      <c r="T335" s="1112"/>
    </row>
    <row r="336" spans="5:20" s="1089" customFormat="1" ht="15" customHeight="1" x14ac:dyDescent="0.15">
      <c r="E336" s="1109"/>
      <c r="F336" s="1109"/>
      <c r="G336" s="1109"/>
      <c r="H336" s="1110"/>
      <c r="I336" s="1110"/>
      <c r="K336" s="1111"/>
      <c r="O336" s="1113"/>
      <c r="T336" s="1112"/>
    </row>
    <row r="337" spans="5:20" s="1089" customFormat="1" ht="15" customHeight="1" x14ac:dyDescent="0.15">
      <c r="E337" s="1109"/>
      <c r="F337" s="1109"/>
      <c r="G337" s="1109"/>
      <c r="H337" s="1110"/>
      <c r="I337" s="1110"/>
      <c r="K337" s="1111"/>
      <c r="O337" s="1113"/>
      <c r="T337" s="1112"/>
    </row>
    <row r="338" spans="5:20" s="1089" customFormat="1" ht="15" customHeight="1" x14ac:dyDescent="0.15">
      <c r="E338" s="1109"/>
      <c r="F338" s="1109"/>
      <c r="G338" s="1109"/>
      <c r="H338" s="1110"/>
      <c r="I338" s="1110"/>
      <c r="K338" s="1111"/>
      <c r="O338" s="1113"/>
      <c r="T338" s="1112"/>
    </row>
    <row r="339" spans="5:20" s="1089" customFormat="1" ht="15" customHeight="1" x14ac:dyDescent="0.15">
      <c r="E339" s="1109"/>
      <c r="F339" s="1109"/>
      <c r="G339" s="1109"/>
      <c r="H339" s="1110"/>
      <c r="I339" s="1110"/>
      <c r="K339" s="1111"/>
      <c r="O339" s="1113"/>
      <c r="T339" s="1112"/>
    </row>
    <row r="340" spans="5:20" s="1089" customFormat="1" ht="15" customHeight="1" x14ac:dyDescent="0.15">
      <c r="E340" s="1109"/>
      <c r="F340" s="1109"/>
      <c r="G340" s="1109"/>
      <c r="H340" s="1110"/>
      <c r="I340" s="1110"/>
      <c r="K340" s="1111"/>
      <c r="O340" s="1113"/>
      <c r="T340" s="1112"/>
    </row>
    <row r="341" spans="5:20" s="1089" customFormat="1" ht="15" customHeight="1" x14ac:dyDescent="0.15">
      <c r="E341" s="1109"/>
      <c r="F341" s="1109"/>
      <c r="G341" s="1109"/>
      <c r="H341" s="1110"/>
      <c r="I341" s="1110"/>
      <c r="K341" s="1111"/>
      <c r="O341" s="1113"/>
      <c r="T341" s="1112"/>
    </row>
    <row r="342" spans="5:20" s="1089" customFormat="1" ht="15" customHeight="1" x14ac:dyDescent="0.15">
      <c r="E342" s="1109"/>
      <c r="F342" s="1109"/>
      <c r="G342" s="1109"/>
      <c r="H342" s="1110"/>
      <c r="I342" s="1110"/>
      <c r="K342" s="1111"/>
      <c r="O342" s="1113"/>
      <c r="T342" s="1112"/>
    </row>
    <row r="343" spans="5:20" s="1089" customFormat="1" ht="15" customHeight="1" x14ac:dyDescent="0.15">
      <c r="E343" s="1109"/>
      <c r="F343" s="1109"/>
      <c r="G343" s="1109"/>
      <c r="H343" s="1110"/>
      <c r="I343" s="1110"/>
      <c r="K343" s="1111"/>
      <c r="O343" s="1113"/>
      <c r="T343" s="1112"/>
    </row>
    <row r="344" spans="5:20" s="1089" customFormat="1" ht="15" customHeight="1" x14ac:dyDescent="0.15">
      <c r="E344" s="1109"/>
      <c r="F344" s="1109"/>
      <c r="G344" s="1109"/>
      <c r="H344" s="1110"/>
      <c r="I344" s="1110"/>
      <c r="K344" s="1111"/>
      <c r="O344" s="1113"/>
      <c r="T344" s="1112"/>
    </row>
    <row r="345" spans="5:20" s="1089" customFormat="1" ht="15" customHeight="1" x14ac:dyDescent="0.15">
      <c r="E345" s="1109"/>
      <c r="F345" s="1109"/>
      <c r="G345" s="1109"/>
      <c r="H345" s="1110"/>
      <c r="I345" s="1110"/>
      <c r="K345" s="1111"/>
      <c r="O345" s="1113"/>
      <c r="T345" s="1112"/>
    </row>
    <row r="346" spans="5:20" s="1089" customFormat="1" ht="15" customHeight="1" x14ac:dyDescent="0.15">
      <c r="E346" s="1109"/>
      <c r="F346" s="1109"/>
      <c r="G346" s="1109"/>
      <c r="H346" s="1110"/>
      <c r="I346" s="1110"/>
      <c r="K346" s="1111"/>
      <c r="O346" s="1113"/>
      <c r="T346" s="1112"/>
    </row>
    <row r="347" spans="5:20" s="1089" customFormat="1" ht="15" customHeight="1" x14ac:dyDescent="0.15">
      <c r="E347" s="1109"/>
      <c r="F347" s="1109"/>
      <c r="G347" s="1109"/>
      <c r="H347" s="1110"/>
      <c r="I347" s="1110"/>
      <c r="K347" s="1111"/>
      <c r="O347" s="1113"/>
      <c r="T347" s="1112"/>
    </row>
    <row r="348" spans="5:20" s="1089" customFormat="1" ht="15" customHeight="1" x14ac:dyDescent="0.15">
      <c r="E348" s="1109"/>
      <c r="F348" s="1109"/>
      <c r="G348" s="1109"/>
      <c r="H348" s="1110"/>
      <c r="I348" s="1110"/>
      <c r="K348" s="1111"/>
      <c r="O348" s="1113"/>
      <c r="T348" s="1112"/>
    </row>
    <row r="349" spans="5:20" s="1089" customFormat="1" ht="15" customHeight="1" x14ac:dyDescent="0.15">
      <c r="E349" s="1109"/>
      <c r="F349" s="1109"/>
      <c r="G349" s="1109"/>
      <c r="H349" s="1110"/>
      <c r="I349" s="1110"/>
      <c r="K349" s="1111"/>
      <c r="O349" s="1113"/>
      <c r="T349" s="1112"/>
    </row>
    <row r="350" spans="5:20" s="1089" customFormat="1" ht="15" customHeight="1" x14ac:dyDescent="0.15">
      <c r="E350" s="1109"/>
      <c r="F350" s="1109"/>
      <c r="G350" s="1109"/>
      <c r="H350" s="1110"/>
      <c r="I350" s="1110"/>
      <c r="K350" s="1111"/>
      <c r="O350" s="1113"/>
      <c r="T350" s="1112"/>
    </row>
    <row r="351" spans="5:20" s="1089" customFormat="1" ht="15" customHeight="1" x14ac:dyDescent="0.15">
      <c r="E351" s="1109"/>
      <c r="F351" s="1109"/>
      <c r="G351" s="1109"/>
      <c r="H351" s="1110"/>
      <c r="I351" s="1110"/>
      <c r="K351" s="1111"/>
      <c r="O351" s="1113"/>
      <c r="T351" s="1112"/>
    </row>
    <row r="352" spans="5:20" s="1089" customFormat="1" ht="15" customHeight="1" x14ac:dyDescent="0.15">
      <c r="E352" s="1109"/>
      <c r="F352" s="1109"/>
      <c r="G352" s="1109"/>
      <c r="H352" s="1110"/>
      <c r="I352" s="1110"/>
      <c r="K352" s="1111"/>
      <c r="O352" s="1113"/>
      <c r="T352" s="1112"/>
    </row>
    <row r="353" spans="5:20" s="1089" customFormat="1" ht="15" customHeight="1" x14ac:dyDescent="0.15">
      <c r="E353" s="1109"/>
      <c r="F353" s="1109"/>
      <c r="G353" s="1109"/>
      <c r="H353" s="1110"/>
      <c r="I353" s="1110"/>
      <c r="K353" s="1111"/>
      <c r="O353" s="1113"/>
      <c r="T353" s="1112"/>
    </row>
    <row r="354" spans="5:20" s="1089" customFormat="1" ht="15" customHeight="1" x14ac:dyDescent="0.15">
      <c r="E354" s="1109"/>
      <c r="F354" s="1109"/>
      <c r="G354" s="1109"/>
      <c r="H354" s="1110"/>
      <c r="I354" s="1110"/>
      <c r="K354" s="1111"/>
      <c r="O354" s="1113"/>
      <c r="T354" s="1112"/>
    </row>
    <row r="355" spans="5:20" s="1089" customFormat="1" ht="15" customHeight="1" x14ac:dyDescent="0.15">
      <c r="E355" s="1109"/>
      <c r="F355" s="1109"/>
      <c r="G355" s="1109"/>
      <c r="H355" s="1110"/>
      <c r="I355" s="1110"/>
      <c r="K355" s="1111"/>
      <c r="O355" s="1113"/>
      <c r="T355" s="1112"/>
    </row>
    <row r="356" spans="5:20" s="1089" customFormat="1" ht="15" customHeight="1" x14ac:dyDescent="0.15">
      <c r="E356" s="1109"/>
      <c r="F356" s="1109"/>
      <c r="G356" s="1109"/>
      <c r="H356" s="1110"/>
      <c r="I356" s="1110"/>
      <c r="K356" s="1111"/>
      <c r="O356" s="1113"/>
      <c r="T356" s="1112"/>
    </row>
    <row r="357" spans="5:20" s="1089" customFormat="1" ht="15" customHeight="1" x14ac:dyDescent="0.15">
      <c r="E357" s="1109"/>
      <c r="F357" s="1109"/>
      <c r="G357" s="1109"/>
      <c r="H357" s="1110"/>
      <c r="I357" s="1110"/>
      <c r="K357" s="1111"/>
      <c r="O357" s="1113"/>
      <c r="T357" s="1112"/>
    </row>
    <row r="358" spans="5:20" s="1089" customFormat="1" ht="15" customHeight="1" x14ac:dyDescent="0.15">
      <c r="E358" s="1109"/>
      <c r="F358" s="1109"/>
      <c r="G358" s="1109"/>
      <c r="H358" s="1110"/>
      <c r="I358" s="1110"/>
      <c r="K358" s="1111"/>
      <c r="O358" s="1113"/>
      <c r="T358" s="1112"/>
    </row>
    <row r="359" spans="5:20" s="1089" customFormat="1" ht="15" customHeight="1" x14ac:dyDescent="0.15">
      <c r="E359" s="1109"/>
      <c r="F359" s="1109"/>
      <c r="G359" s="1109"/>
      <c r="H359" s="1110"/>
      <c r="I359" s="1110"/>
      <c r="K359" s="1111"/>
      <c r="O359" s="1113"/>
      <c r="T359" s="1112"/>
    </row>
    <row r="360" spans="5:20" s="1089" customFormat="1" ht="15" customHeight="1" x14ac:dyDescent="0.15">
      <c r="E360" s="1109"/>
      <c r="F360" s="1109"/>
      <c r="G360" s="1109"/>
      <c r="H360" s="1110"/>
      <c r="I360" s="1110"/>
      <c r="K360" s="1111"/>
      <c r="O360" s="1113"/>
      <c r="T360" s="1112"/>
    </row>
    <row r="361" spans="5:20" s="1089" customFormat="1" ht="15" customHeight="1" x14ac:dyDescent="0.15">
      <c r="E361" s="1109"/>
      <c r="F361" s="1109"/>
      <c r="G361" s="1109"/>
      <c r="H361" s="1110"/>
      <c r="I361" s="1110"/>
      <c r="K361" s="1111"/>
      <c r="O361" s="1113"/>
      <c r="T361" s="1112"/>
    </row>
    <row r="362" spans="5:20" s="1089" customFormat="1" ht="15" customHeight="1" x14ac:dyDescent="0.15">
      <c r="E362" s="1109"/>
      <c r="F362" s="1109"/>
      <c r="G362" s="1109"/>
      <c r="H362" s="1110"/>
      <c r="I362" s="1110"/>
      <c r="K362" s="1111"/>
      <c r="O362" s="1113"/>
      <c r="T362" s="1112"/>
    </row>
    <row r="363" spans="5:20" s="1089" customFormat="1" ht="15" customHeight="1" x14ac:dyDescent="0.15">
      <c r="E363" s="1109"/>
      <c r="F363" s="1109"/>
      <c r="G363" s="1109"/>
      <c r="H363" s="1110"/>
      <c r="I363" s="1110"/>
      <c r="K363" s="1111"/>
      <c r="O363" s="1113"/>
      <c r="T363" s="1112"/>
    </row>
    <row r="364" spans="5:20" s="1089" customFormat="1" ht="15" customHeight="1" x14ac:dyDescent="0.15">
      <c r="E364" s="1109"/>
      <c r="F364" s="1109"/>
      <c r="G364" s="1109"/>
      <c r="H364" s="1110"/>
      <c r="I364" s="1110"/>
      <c r="K364" s="1111"/>
      <c r="O364" s="1113"/>
      <c r="T364" s="1112"/>
    </row>
    <row r="365" spans="5:20" s="1089" customFormat="1" ht="15" customHeight="1" x14ac:dyDescent="0.15">
      <c r="E365" s="1109"/>
      <c r="F365" s="1109"/>
      <c r="G365" s="1109"/>
      <c r="H365" s="1110"/>
      <c r="I365" s="1110"/>
      <c r="K365" s="1111"/>
      <c r="O365" s="1113"/>
      <c r="T365" s="1112"/>
    </row>
    <row r="366" spans="5:20" s="1089" customFormat="1" ht="15" customHeight="1" x14ac:dyDescent="0.15">
      <c r="E366" s="1109"/>
      <c r="F366" s="1109"/>
      <c r="G366" s="1109"/>
      <c r="H366" s="1110"/>
      <c r="I366" s="1110"/>
      <c r="K366" s="1111"/>
      <c r="O366" s="1113"/>
      <c r="T366" s="1112"/>
    </row>
    <row r="367" spans="5:20" s="1089" customFormat="1" ht="15" customHeight="1" x14ac:dyDescent="0.15">
      <c r="E367" s="1109"/>
      <c r="F367" s="1109"/>
      <c r="G367" s="1109"/>
      <c r="H367" s="1110"/>
      <c r="I367" s="1110"/>
      <c r="K367" s="1111"/>
      <c r="O367" s="1113"/>
      <c r="T367" s="1112"/>
    </row>
    <row r="368" spans="5:20" s="1089" customFormat="1" ht="15" customHeight="1" x14ac:dyDescent="0.15">
      <c r="E368" s="1109"/>
      <c r="F368" s="1109"/>
      <c r="G368" s="1109"/>
      <c r="H368" s="1110"/>
      <c r="I368" s="1110"/>
      <c r="K368" s="1111"/>
      <c r="O368" s="1113"/>
      <c r="T368" s="1112"/>
    </row>
    <row r="369" spans="5:20" s="1089" customFormat="1" ht="15" customHeight="1" x14ac:dyDescent="0.15">
      <c r="E369" s="1109"/>
      <c r="F369" s="1109"/>
      <c r="G369" s="1109"/>
      <c r="H369" s="1110"/>
      <c r="I369" s="1110"/>
      <c r="K369" s="1111"/>
      <c r="O369" s="1113"/>
      <c r="T369" s="1112"/>
    </row>
    <row r="370" spans="5:20" s="1089" customFormat="1" ht="15" customHeight="1" x14ac:dyDescent="0.15">
      <c r="E370" s="1109"/>
      <c r="F370" s="1109"/>
      <c r="G370" s="1109"/>
      <c r="H370" s="1110"/>
      <c r="I370" s="1110"/>
      <c r="K370" s="1111"/>
      <c r="O370" s="1113"/>
      <c r="T370" s="1112"/>
    </row>
    <row r="371" spans="5:20" s="1089" customFormat="1" ht="15" customHeight="1" x14ac:dyDescent="0.15">
      <c r="E371" s="1109"/>
      <c r="F371" s="1109"/>
      <c r="G371" s="1109"/>
      <c r="H371" s="1110"/>
      <c r="I371" s="1110"/>
      <c r="K371" s="1111"/>
      <c r="O371" s="1113"/>
      <c r="T371" s="1112"/>
    </row>
    <row r="372" spans="5:20" s="1089" customFormat="1" ht="15" customHeight="1" x14ac:dyDescent="0.15">
      <c r="E372" s="1109"/>
      <c r="F372" s="1109"/>
      <c r="G372" s="1109"/>
      <c r="H372" s="1110"/>
      <c r="I372" s="1110"/>
      <c r="K372" s="1111"/>
      <c r="O372" s="1113"/>
      <c r="T372" s="1112"/>
    </row>
    <row r="373" spans="5:20" s="1089" customFormat="1" ht="15" customHeight="1" x14ac:dyDescent="0.15">
      <c r="E373" s="1109"/>
      <c r="F373" s="1109"/>
      <c r="G373" s="1109"/>
      <c r="H373" s="1110"/>
      <c r="I373" s="1110"/>
      <c r="K373" s="1111"/>
      <c r="O373" s="1113"/>
      <c r="T373" s="1112"/>
    </row>
    <row r="374" spans="5:20" s="1089" customFormat="1" ht="15" customHeight="1" x14ac:dyDescent="0.15">
      <c r="E374" s="1109"/>
      <c r="F374" s="1109"/>
      <c r="G374" s="1109"/>
      <c r="H374" s="1110"/>
      <c r="I374" s="1110"/>
      <c r="K374" s="1111"/>
      <c r="O374" s="1113"/>
      <c r="T374" s="1112"/>
    </row>
    <row r="375" spans="5:20" s="1089" customFormat="1" ht="15" customHeight="1" x14ac:dyDescent="0.15">
      <c r="E375" s="1109"/>
      <c r="F375" s="1109"/>
      <c r="G375" s="1109"/>
      <c r="H375" s="1110"/>
      <c r="I375" s="1110"/>
      <c r="K375" s="1111"/>
      <c r="O375" s="1113"/>
      <c r="T375" s="1112"/>
    </row>
    <row r="376" spans="5:20" s="1089" customFormat="1" ht="15" customHeight="1" x14ac:dyDescent="0.15">
      <c r="E376" s="1109"/>
      <c r="F376" s="1109"/>
      <c r="G376" s="1109"/>
      <c r="H376" s="1110"/>
      <c r="I376" s="1110"/>
      <c r="K376" s="1111"/>
      <c r="O376" s="1113"/>
      <c r="T376" s="1112"/>
    </row>
    <row r="377" spans="5:20" s="1089" customFormat="1" ht="15" customHeight="1" x14ac:dyDescent="0.15">
      <c r="E377" s="1109"/>
      <c r="F377" s="1109"/>
      <c r="G377" s="1109"/>
      <c r="H377" s="1110"/>
      <c r="I377" s="1110"/>
      <c r="K377" s="1111"/>
      <c r="O377" s="1113"/>
      <c r="T377" s="1112"/>
    </row>
    <row r="378" spans="5:20" s="1089" customFormat="1" ht="15" customHeight="1" x14ac:dyDescent="0.15">
      <c r="E378" s="1109"/>
      <c r="F378" s="1109"/>
      <c r="G378" s="1109"/>
      <c r="H378" s="1110"/>
      <c r="I378" s="1110"/>
      <c r="K378" s="1111"/>
      <c r="O378" s="1113"/>
      <c r="T378" s="1112"/>
    </row>
    <row r="379" spans="5:20" s="1089" customFormat="1" ht="15" customHeight="1" x14ac:dyDescent="0.15">
      <c r="E379" s="1109"/>
      <c r="F379" s="1109"/>
      <c r="G379" s="1109"/>
      <c r="H379" s="1110"/>
      <c r="I379" s="1110"/>
      <c r="K379" s="1111"/>
      <c r="O379" s="1113"/>
      <c r="T379" s="1112"/>
    </row>
    <row r="380" spans="5:20" s="1089" customFormat="1" ht="15" customHeight="1" x14ac:dyDescent="0.15">
      <c r="E380" s="1109"/>
      <c r="F380" s="1109"/>
      <c r="G380" s="1109"/>
      <c r="H380" s="1110"/>
      <c r="I380" s="1110"/>
      <c r="K380" s="1111"/>
      <c r="O380" s="1113"/>
      <c r="T380" s="1112"/>
    </row>
    <row r="381" spans="5:20" s="1089" customFormat="1" ht="15" customHeight="1" x14ac:dyDescent="0.15">
      <c r="E381" s="1109"/>
      <c r="F381" s="1109"/>
      <c r="G381" s="1109"/>
      <c r="H381" s="1110"/>
      <c r="I381" s="1110"/>
      <c r="K381" s="1111"/>
      <c r="O381" s="1113"/>
      <c r="T381" s="1112"/>
    </row>
    <row r="382" spans="5:20" s="1089" customFormat="1" ht="15" customHeight="1" x14ac:dyDescent="0.15">
      <c r="E382" s="1109"/>
      <c r="F382" s="1109"/>
      <c r="G382" s="1109"/>
      <c r="H382" s="1110"/>
      <c r="I382" s="1110"/>
      <c r="K382" s="1111"/>
      <c r="O382" s="1113"/>
      <c r="T382" s="1112"/>
    </row>
    <row r="383" spans="5:20" s="1089" customFormat="1" ht="15" customHeight="1" x14ac:dyDescent="0.15">
      <c r="E383" s="1109"/>
      <c r="F383" s="1109"/>
      <c r="G383" s="1109"/>
      <c r="H383" s="1110"/>
      <c r="I383" s="1110"/>
      <c r="K383" s="1111"/>
      <c r="O383" s="1113"/>
      <c r="T383" s="1112"/>
    </row>
    <row r="384" spans="5:20" s="1089" customFormat="1" ht="15" customHeight="1" x14ac:dyDescent="0.15">
      <c r="E384" s="1109"/>
      <c r="F384" s="1109"/>
      <c r="G384" s="1109"/>
      <c r="H384" s="1110"/>
      <c r="I384" s="1110"/>
      <c r="K384" s="1111"/>
      <c r="O384" s="1113"/>
      <c r="T384" s="1112"/>
    </row>
    <row r="385" spans="5:20" s="1089" customFormat="1" ht="15" customHeight="1" x14ac:dyDescent="0.15">
      <c r="E385" s="1109"/>
      <c r="F385" s="1109"/>
      <c r="G385" s="1109"/>
      <c r="H385" s="1110"/>
      <c r="I385" s="1110"/>
      <c r="K385" s="1111"/>
      <c r="O385" s="1113"/>
      <c r="T385" s="1112"/>
    </row>
    <row r="386" spans="5:20" s="1089" customFormat="1" ht="15" customHeight="1" x14ac:dyDescent="0.15">
      <c r="E386" s="1109"/>
      <c r="F386" s="1109"/>
      <c r="G386" s="1109"/>
      <c r="H386" s="1110"/>
      <c r="I386" s="1110"/>
      <c r="K386" s="1111"/>
      <c r="O386" s="1113"/>
      <c r="T386" s="1112"/>
    </row>
    <row r="387" spans="5:20" s="1089" customFormat="1" ht="15" customHeight="1" x14ac:dyDescent="0.15">
      <c r="E387" s="1109"/>
      <c r="F387" s="1109"/>
      <c r="G387" s="1109"/>
      <c r="H387" s="1110"/>
      <c r="I387" s="1110"/>
      <c r="K387" s="1111"/>
      <c r="O387" s="1113"/>
      <c r="T387" s="1112"/>
    </row>
    <row r="388" spans="5:20" s="1089" customFormat="1" ht="15" customHeight="1" x14ac:dyDescent="0.15">
      <c r="E388" s="1109"/>
      <c r="F388" s="1109"/>
      <c r="G388" s="1109"/>
      <c r="H388" s="1110"/>
      <c r="I388" s="1110"/>
      <c r="K388" s="1111"/>
      <c r="O388" s="1113"/>
      <c r="T388" s="1112"/>
    </row>
    <row r="389" spans="5:20" s="1089" customFormat="1" ht="15" customHeight="1" x14ac:dyDescent="0.15">
      <c r="E389" s="1109"/>
      <c r="F389" s="1109"/>
      <c r="G389" s="1109"/>
      <c r="H389" s="1110"/>
      <c r="I389" s="1110"/>
      <c r="K389" s="1111"/>
      <c r="O389" s="1113"/>
      <c r="T389" s="1112"/>
    </row>
    <row r="390" spans="5:20" s="1089" customFormat="1" ht="15" customHeight="1" x14ac:dyDescent="0.15">
      <c r="E390" s="1109"/>
      <c r="F390" s="1109"/>
      <c r="G390" s="1109"/>
      <c r="H390" s="1110"/>
      <c r="I390" s="1110"/>
      <c r="K390" s="1111"/>
      <c r="O390" s="1113"/>
      <c r="T390" s="1112"/>
    </row>
    <row r="391" spans="5:20" s="1089" customFormat="1" ht="15" customHeight="1" x14ac:dyDescent="0.15">
      <c r="E391" s="1109"/>
      <c r="F391" s="1109"/>
      <c r="G391" s="1109"/>
      <c r="H391" s="1110"/>
      <c r="I391" s="1110"/>
      <c r="K391" s="1111"/>
      <c r="O391" s="1113"/>
      <c r="T391" s="1112"/>
    </row>
    <row r="392" spans="5:20" s="1089" customFormat="1" ht="15" customHeight="1" x14ac:dyDescent="0.15">
      <c r="E392" s="1109"/>
      <c r="F392" s="1109"/>
      <c r="G392" s="1109"/>
      <c r="H392" s="1110"/>
      <c r="I392" s="1110"/>
      <c r="K392" s="1111"/>
      <c r="O392" s="1113"/>
      <c r="T392" s="1112"/>
    </row>
    <row r="393" spans="5:20" s="1089" customFormat="1" ht="15" customHeight="1" x14ac:dyDescent="0.15">
      <c r="E393" s="1109"/>
      <c r="F393" s="1109"/>
      <c r="G393" s="1109"/>
      <c r="H393" s="1110"/>
      <c r="I393" s="1110"/>
      <c r="K393" s="1111"/>
      <c r="O393" s="1113"/>
      <c r="T393" s="1112"/>
    </row>
    <row r="394" spans="5:20" s="1089" customFormat="1" ht="15" customHeight="1" x14ac:dyDescent="0.15">
      <c r="E394" s="1109"/>
      <c r="F394" s="1109"/>
      <c r="G394" s="1109"/>
      <c r="H394" s="1110"/>
      <c r="I394" s="1110"/>
      <c r="K394" s="1111"/>
      <c r="O394" s="1113"/>
      <c r="T394" s="1112"/>
    </row>
    <row r="395" spans="5:20" s="1089" customFormat="1" ht="15" customHeight="1" x14ac:dyDescent="0.15">
      <c r="E395" s="1109"/>
      <c r="F395" s="1109"/>
      <c r="G395" s="1109"/>
      <c r="H395" s="1110"/>
      <c r="I395" s="1110"/>
      <c r="K395" s="1111"/>
      <c r="O395" s="1113"/>
      <c r="T395" s="1112"/>
    </row>
    <row r="396" spans="5:20" s="1089" customFormat="1" ht="15" customHeight="1" x14ac:dyDescent="0.15">
      <c r="E396" s="1109"/>
      <c r="F396" s="1109"/>
      <c r="G396" s="1109"/>
      <c r="H396" s="1110"/>
      <c r="I396" s="1110"/>
      <c r="K396" s="1111"/>
      <c r="O396" s="1113"/>
      <c r="T396" s="1112"/>
    </row>
    <row r="397" spans="5:20" s="1089" customFormat="1" ht="15" customHeight="1" x14ac:dyDescent="0.15">
      <c r="E397" s="1109"/>
      <c r="F397" s="1109"/>
      <c r="G397" s="1109"/>
      <c r="H397" s="1110"/>
      <c r="I397" s="1110"/>
      <c r="K397" s="1111"/>
      <c r="O397" s="1113"/>
      <c r="T397" s="1112"/>
    </row>
    <row r="398" spans="5:20" s="1089" customFormat="1" ht="15" customHeight="1" x14ac:dyDescent="0.15">
      <c r="E398" s="1109"/>
      <c r="F398" s="1109"/>
      <c r="G398" s="1109"/>
      <c r="H398" s="1110"/>
      <c r="I398" s="1110"/>
      <c r="K398" s="1111"/>
      <c r="O398" s="1113"/>
      <c r="T398" s="1112"/>
    </row>
    <row r="399" spans="5:20" s="1089" customFormat="1" ht="15" customHeight="1" x14ac:dyDescent="0.15">
      <c r="E399" s="1109"/>
      <c r="F399" s="1109"/>
      <c r="G399" s="1109"/>
      <c r="H399" s="1110"/>
      <c r="I399" s="1110"/>
      <c r="K399" s="1111"/>
      <c r="O399" s="1113"/>
      <c r="T399" s="1112"/>
    </row>
    <row r="400" spans="5:20" s="1089" customFormat="1" ht="15" customHeight="1" x14ac:dyDescent="0.15">
      <c r="E400" s="1109"/>
      <c r="F400" s="1109"/>
      <c r="G400" s="1109"/>
      <c r="H400" s="1110"/>
      <c r="I400" s="1110"/>
      <c r="K400" s="1111"/>
      <c r="O400" s="1113"/>
      <c r="T400" s="1112"/>
    </row>
    <row r="401" spans="5:20" s="1089" customFormat="1" ht="15" customHeight="1" x14ac:dyDescent="0.15">
      <c r="E401" s="1109"/>
      <c r="F401" s="1109"/>
      <c r="G401" s="1109"/>
      <c r="H401" s="1110"/>
      <c r="I401" s="1110"/>
      <c r="K401" s="1111"/>
      <c r="O401" s="1113"/>
      <c r="T401" s="1112"/>
    </row>
    <row r="402" spans="5:20" s="1089" customFormat="1" ht="15" customHeight="1" x14ac:dyDescent="0.15">
      <c r="E402" s="1109"/>
      <c r="F402" s="1109"/>
      <c r="G402" s="1109"/>
      <c r="H402" s="1110"/>
      <c r="I402" s="1110"/>
      <c r="K402" s="1111"/>
      <c r="O402" s="1113"/>
      <c r="T402" s="1112"/>
    </row>
    <row r="403" spans="5:20" s="1089" customFormat="1" ht="15" customHeight="1" x14ac:dyDescent="0.15">
      <c r="E403" s="1109"/>
      <c r="F403" s="1109"/>
      <c r="G403" s="1109"/>
      <c r="H403" s="1110"/>
      <c r="I403" s="1110"/>
      <c r="K403" s="1111"/>
      <c r="O403" s="1113"/>
      <c r="T403" s="1112"/>
    </row>
    <row r="404" spans="5:20" s="1089" customFormat="1" ht="15" customHeight="1" x14ac:dyDescent="0.15">
      <c r="E404" s="1109"/>
      <c r="F404" s="1109"/>
      <c r="G404" s="1109"/>
      <c r="H404" s="1110"/>
      <c r="I404" s="1110"/>
      <c r="K404" s="1111"/>
      <c r="O404" s="1113"/>
      <c r="T404" s="1112"/>
    </row>
    <row r="405" spans="5:20" s="1089" customFormat="1" ht="15" customHeight="1" x14ac:dyDescent="0.15">
      <c r="E405" s="1109"/>
      <c r="F405" s="1109"/>
      <c r="G405" s="1109"/>
      <c r="H405" s="1110"/>
      <c r="I405" s="1110"/>
      <c r="K405" s="1111"/>
      <c r="O405" s="1113"/>
      <c r="T405" s="1112"/>
    </row>
    <row r="406" spans="5:20" s="1089" customFormat="1" ht="15" customHeight="1" x14ac:dyDescent="0.15">
      <c r="E406" s="1109"/>
      <c r="F406" s="1109"/>
      <c r="G406" s="1109"/>
      <c r="H406" s="1110"/>
      <c r="I406" s="1110"/>
      <c r="K406" s="1111"/>
      <c r="O406" s="1113"/>
      <c r="T406" s="1112"/>
    </row>
    <row r="407" spans="5:20" s="1089" customFormat="1" ht="15" customHeight="1" x14ac:dyDescent="0.15">
      <c r="E407" s="1109"/>
      <c r="F407" s="1109"/>
      <c r="G407" s="1109"/>
      <c r="H407" s="1110"/>
      <c r="I407" s="1110"/>
      <c r="K407" s="1111"/>
      <c r="O407" s="1113"/>
      <c r="T407" s="1112"/>
    </row>
    <row r="408" spans="5:20" s="1089" customFormat="1" ht="15" customHeight="1" x14ac:dyDescent="0.15">
      <c r="E408" s="1109"/>
      <c r="F408" s="1109"/>
      <c r="G408" s="1109"/>
      <c r="H408" s="1110"/>
      <c r="I408" s="1110"/>
      <c r="K408" s="1111"/>
      <c r="O408" s="1113"/>
      <c r="T408" s="1112"/>
    </row>
    <row r="409" spans="5:20" s="1089" customFormat="1" ht="15" customHeight="1" x14ac:dyDescent="0.15">
      <c r="E409" s="1109"/>
      <c r="F409" s="1109"/>
      <c r="G409" s="1109"/>
      <c r="H409" s="1110"/>
      <c r="I409" s="1110"/>
      <c r="K409" s="1111"/>
      <c r="O409" s="1113"/>
      <c r="T409" s="1112"/>
    </row>
    <row r="410" spans="5:20" s="1089" customFormat="1" ht="15" customHeight="1" x14ac:dyDescent="0.15">
      <c r="E410" s="1109"/>
      <c r="F410" s="1109"/>
      <c r="G410" s="1109"/>
      <c r="H410" s="1110"/>
      <c r="I410" s="1110"/>
      <c r="K410" s="1111"/>
      <c r="O410" s="1113"/>
      <c r="T410" s="1112"/>
    </row>
    <row r="411" spans="5:20" s="1089" customFormat="1" ht="15" customHeight="1" x14ac:dyDescent="0.15">
      <c r="E411" s="1109"/>
      <c r="F411" s="1109"/>
      <c r="G411" s="1109"/>
      <c r="H411" s="1110"/>
      <c r="I411" s="1110"/>
      <c r="K411" s="1111"/>
      <c r="O411" s="1113"/>
      <c r="T411" s="1112"/>
    </row>
    <row r="412" spans="5:20" s="1089" customFormat="1" ht="15" customHeight="1" x14ac:dyDescent="0.15">
      <c r="E412" s="1109"/>
      <c r="F412" s="1109"/>
      <c r="G412" s="1109"/>
      <c r="H412" s="1110"/>
      <c r="I412" s="1110"/>
      <c r="K412" s="1111"/>
      <c r="O412" s="1113"/>
      <c r="T412" s="1112"/>
    </row>
    <row r="413" spans="5:20" s="1089" customFormat="1" ht="15" customHeight="1" x14ac:dyDescent="0.15">
      <c r="E413" s="1109"/>
      <c r="F413" s="1109"/>
      <c r="G413" s="1109"/>
      <c r="H413" s="1110"/>
      <c r="I413" s="1110"/>
      <c r="K413" s="1111"/>
      <c r="O413" s="1113"/>
      <c r="T413" s="1112"/>
    </row>
    <row r="414" spans="5:20" s="1089" customFormat="1" ht="15" customHeight="1" x14ac:dyDescent="0.15">
      <c r="E414" s="1109"/>
      <c r="F414" s="1109"/>
      <c r="G414" s="1109"/>
      <c r="H414" s="1110"/>
      <c r="I414" s="1110"/>
      <c r="K414" s="1111"/>
      <c r="O414" s="1113"/>
      <c r="T414" s="1112"/>
    </row>
    <row r="415" spans="5:20" s="1089" customFormat="1" ht="15" customHeight="1" x14ac:dyDescent="0.15">
      <c r="E415" s="1109"/>
      <c r="F415" s="1109"/>
      <c r="G415" s="1109"/>
      <c r="H415" s="1110"/>
      <c r="I415" s="1110"/>
      <c r="K415" s="1111"/>
      <c r="O415" s="1113"/>
      <c r="T415" s="1112"/>
    </row>
    <row r="416" spans="5:20" s="1089" customFormat="1" ht="15" customHeight="1" x14ac:dyDescent="0.15">
      <c r="E416" s="1109"/>
      <c r="F416" s="1109"/>
      <c r="G416" s="1109"/>
      <c r="H416" s="1110"/>
      <c r="I416" s="1110"/>
      <c r="K416" s="1111"/>
      <c r="O416" s="1113"/>
      <c r="T416" s="1112"/>
    </row>
    <row r="417" spans="5:20" s="1089" customFormat="1" ht="15" customHeight="1" x14ac:dyDescent="0.15">
      <c r="E417" s="1109"/>
      <c r="F417" s="1109"/>
      <c r="G417" s="1109"/>
      <c r="H417" s="1110"/>
      <c r="I417" s="1110"/>
      <c r="K417" s="1111"/>
      <c r="O417" s="1113"/>
      <c r="T417" s="1112"/>
    </row>
    <row r="418" spans="5:20" s="1089" customFormat="1" ht="15" customHeight="1" x14ac:dyDescent="0.15">
      <c r="E418" s="1109"/>
      <c r="F418" s="1109"/>
      <c r="G418" s="1109"/>
      <c r="H418" s="1110"/>
      <c r="I418" s="1110"/>
      <c r="K418" s="1111"/>
      <c r="O418" s="1113"/>
      <c r="T418" s="1112"/>
    </row>
    <row r="419" spans="5:20" s="1089" customFormat="1" ht="15" customHeight="1" x14ac:dyDescent="0.15">
      <c r="E419" s="1109"/>
      <c r="F419" s="1109"/>
      <c r="G419" s="1109"/>
      <c r="H419" s="1110"/>
      <c r="I419" s="1110"/>
      <c r="K419" s="1111"/>
      <c r="O419" s="1113"/>
      <c r="T419" s="1112"/>
    </row>
    <row r="420" spans="5:20" s="1089" customFormat="1" ht="15" customHeight="1" x14ac:dyDescent="0.15">
      <c r="E420" s="1109"/>
      <c r="F420" s="1109"/>
      <c r="G420" s="1109"/>
      <c r="H420" s="1110"/>
      <c r="I420" s="1110"/>
      <c r="K420" s="1111"/>
      <c r="O420" s="1113"/>
      <c r="T420" s="1112"/>
    </row>
    <row r="421" spans="5:20" s="1089" customFormat="1" ht="15" customHeight="1" x14ac:dyDescent="0.15">
      <c r="E421" s="1109"/>
      <c r="F421" s="1109"/>
      <c r="G421" s="1109"/>
      <c r="H421" s="1110"/>
      <c r="I421" s="1110"/>
      <c r="K421" s="1111"/>
      <c r="O421" s="1113"/>
      <c r="T421" s="1112"/>
    </row>
    <row r="422" spans="5:20" s="1089" customFormat="1" ht="15" customHeight="1" x14ac:dyDescent="0.15">
      <c r="E422" s="1109"/>
      <c r="F422" s="1109"/>
      <c r="G422" s="1109"/>
      <c r="H422" s="1110"/>
      <c r="I422" s="1110"/>
      <c r="K422" s="1111"/>
      <c r="O422" s="1113"/>
      <c r="T422" s="1112"/>
    </row>
    <row r="423" spans="5:20" s="1089" customFormat="1" ht="15" customHeight="1" x14ac:dyDescent="0.15">
      <c r="E423" s="1109"/>
      <c r="F423" s="1109"/>
      <c r="G423" s="1109"/>
      <c r="H423" s="1110"/>
      <c r="I423" s="1110"/>
      <c r="K423" s="1111"/>
      <c r="O423" s="1113"/>
      <c r="T423" s="1112"/>
    </row>
    <row r="424" spans="5:20" s="1089" customFormat="1" ht="15" customHeight="1" x14ac:dyDescent="0.15">
      <c r="E424" s="1109"/>
      <c r="F424" s="1109"/>
      <c r="G424" s="1109"/>
      <c r="H424" s="1110"/>
      <c r="I424" s="1110"/>
      <c r="K424" s="1111"/>
      <c r="O424" s="1113"/>
      <c r="T424" s="1112"/>
    </row>
    <row r="425" spans="5:20" s="1089" customFormat="1" ht="15" customHeight="1" x14ac:dyDescent="0.15">
      <c r="E425" s="1109"/>
      <c r="F425" s="1109"/>
      <c r="G425" s="1109"/>
      <c r="H425" s="1110"/>
      <c r="I425" s="1110"/>
      <c r="K425" s="1111"/>
      <c r="O425" s="1113"/>
      <c r="T425" s="1112"/>
    </row>
    <row r="426" spans="5:20" s="1089" customFormat="1" ht="15" customHeight="1" x14ac:dyDescent="0.15">
      <c r="E426" s="1109"/>
      <c r="F426" s="1109"/>
      <c r="G426" s="1109"/>
      <c r="H426" s="1110"/>
      <c r="I426" s="1110"/>
      <c r="K426" s="1111"/>
      <c r="O426" s="1113"/>
      <c r="T426" s="1112"/>
    </row>
    <row r="427" spans="5:20" s="1089" customFormat="1" ht="15" customHeight="1" x14ac:dyDescent="0.15">
      <c r="E427" s="1109"/>
      <c r="F427" s="1109"/>
      <c r="G427" s="1109"/>
      <c r="H427" s="1110"/>
      <c r="I427" s="1110"/>
      <c r="K427" s="1111"/>
      <c r="O427" s="1113"/>
      <c r="T427" s="1112"/>
    </row>
    <row r="428" spans="5:20" s="1089" customFormat="1" ht="15" customHeight="1" x14ac:dyDescent="0.15">
      <c r="E428" s="1109"/>
      <c r="F428" s="1109"/>
      <c r="G428" s="1109"/>
      <c r="H428" s="1110"/>
      <c r="I428" s="1110"/>
      <c r="K428" s="1111"/>
      <c r="O428" s="1113"/>
      <c r="T428" s="1112"/>
    </row>
    <row r="429" spans="5:20" s="1089" customFormat="1" ht="15" customHeight="1" x14ac:dyDescent="0.15">
      <c r="E429" s="1109"/>
      <c r="F429" s="1109"/>
      <c r="G429" s="1109"/>
      <c r="H429" s="1110"/>
      <c r="I429" s="1110"/>
      <c r="K429" s="1111"/>
      <c r="O429" s="1113"/>
      <c r="T429" s="1112"/>
    </row>
    <row r="430" spans="5:20" s="1089" customFormat="1" ht="15" customHeight="1" x14ac:dyDescent="0.15">
      <c r="E430" s="1109"/>
      <c r="F430" s="1109"/>
      <c r="G430" s="1109"/>
      <c r="H430" s="1110"/>
      <c r="I430" s="1110"/>
      <c r="K430" s="1111"/>
      <c r="O430" s="1113"/>
      <c r="T430" s="1112"/>
    </row>
    <row r="431" spans="5:20" s="1089" customFormat="1" ht="15" customHeight="1" x14ac:dyDescent="0.15">
      <c r="E431" s="1109"/>
      <c r="F431" s="1109"/>
      <c r="G431" s="1109"/>
      <c r="H431" s="1110"/>
      <c r="I431" s="1110"/>
      <c r="K431" s="1111"/>
      <c r="O431" s="1113"/>
      <c r="T431" s="1112"/>
    </row>
    <row r="432" spans="5:20" s="1089" customFormat="1" ht="15" customHeight="1" x14ac:dyDescent="0.15">
      <c r="E432" s="1109"/>
      <c r="F432" s="1109"/>
      <c r="G432" s="1109"/>
      <c r="H432" s="1110"/>
      <c r="I432" s="1110"/>
      <c r="K432" s="1111"/>
      <c r="O432" s="1113"/>
      <c r="T432" s="1112"/>
    </row>
    <row r="433" spans="5:20" s="1089" customFormat="1" ht="15" customHeight="1" x14ac:dyDescent="0.15">
      <c r="E433" s="1109"/>
      <c r="F433" s="1109"/>
      <c r="G433" s="1109"/>
      <c r="H433" s="1110"/>
      <c r="I433" s="1110"/>
      <c r="K433" s="1111"/>
      <c r="O433" s="1113"/>
      <c r="T433" s="1112"/>
    </row>
    <row r="434" spans="5:20" s="1089" customFormat="1" ht="15" customHeight="1" x14ac:dyDescent="0.15">
      <c r="E434" s="1109"/>
      <c r="F434" s="1109"/>
      <c r="G434" s="1109"/>
      <c r="H434" s="1110"/>
      <c r="I434" s="1110"/>
      <c r="K434" s="1111"/>
      <c r="O434" s="1113"/>
      <c r="T434" s="1112"/>
    </row>
    <row r="435" spans="5:20" s="1089" customFormat="1" ht="15" customHeight="1" x14ac:dyDescent="0.15">
      <c r="E435" s="1109"/>
      <c r="F435" s="1109"/>
      <c r="G435" s="1109"/>
      <c r="H435" s="1110"/>
      <c r="I435" s="1110"/>
      <c r="K435" s="1111"/>
      <c r="O435" s="1113"/>
      <c r="T435" s="1112"/>
    </row>
    <row r="436" spans="5:20" s="1089" customFormat="1" ht="15" customHeight="1" x14ac:dyDescent="0.15">
      <c r="E436" s="1109"/>
      <c r="F436" s="1109"/>
      <c r="G436" s="1109"/>
      <c r="H436" s="1110"/>
      <c r="I436" s="1110"/>
      <c r="K436" s="1111"/>
      <c r="O436" s="1113"/>
      <c r="T436" s="1112"/>
    </row>
    <row r="437" spans="5:20" s="1089" customFormat="1" ht="15" customHeight="1" x14ac:dyDescent="0.15">
      <c r="E437" s="1109"/>
      <c r="F437" s="1109"/>
      <c r="G437" s="1109"/>
      <c r="H437" s="1110"/>
      <c r="I437" s="1110"/>
      <c r="K437" s="1111"/>
      <c r="O437" s="1113"/>
      <c r="T437" s="1112"/>
    </row>
    <row r="438" spans="5:20" s="1089" customFormat="1" ht="15" customHeight="1" x14ac:dyDescent="0.15">
      <c r="E438" s="1109"/>
      <c r="F438" s="1109"/>
      <c r="G438" s="1109"/>
      <c r="H438" s="1110"/>
      <c r="I438" s="1110"/>
      <c r="K438" s="1111"/>
      <c r="O438" s="1113"/>
      <c r="T438" s="1112"/>
    </row>
    <row r="439" spans="5:20" s="1089" customFormat="1" ht="15" customHeight="1" x14ac:dyDescent="0.15">
      <c r="E439" s="1109"/>
      <c r="F439" s="1109"/>
      <c r="G439" s="1109"/>
      <c r="H439" s="1110"/>
      <c r="I439" s="1110"/>
      <c r="K439" s="1111"/>
      <c r="O439" s="1113"/>
      <c r="T439" s="1112"/>
    </row>
    <row r="440" spans="5:20" s="1089" customFormat="1" ht="15" customHeight="1" x14ac:dyDescent="0.15">
      <c r="E440" s="1109"/>
      <c r="F440" s="1109"/>
      <c r="G440" s="1109"/>
      <c r="H440" s="1110"/>
      <c r="I440" s="1110"/>
      <c r="K440" s="1111"/>
      <c r="O440" s="1113"/>
      <c r="T440" s="1112"/>
    </row>
    <row r="441" spans="5:20" s="1089" customFormat="1" ht="15" customHeight="1" x14ac:dyDescent="0.15">
      <c r="E441" s="1109"/>
      <c r="F441" s="1109"/>
      <c r="G441" s="1109"/>
      <c r="H441" s="1110"/>
      <c r="I441" s="1110"/>
      <c r="K441" s="1111"/>
      <c r="O441" s="1113"/>
      <c r="T441" s="1112"/>
    </row>
    <row r="442" spans="5:20" s="1089" customFormat="1" ht="15" customHeight="1" x14ac:dyDescent="0.15">
      <c r="E442" s="1109"/>
      <c r="F442" s="1109"/>
      <c r="G442" s="1109"/>
      <c r="H442" s="1110"/>
      <c r="I442" s="1110"/>
      <c r="K442" s="1111"/>
      <c r="O442" s="1113"/>
      <c r="T442" s="1112"/>
    </row>
    <row r="443" spans="5:20" s="1089" customFormat="1" ht="15" customHeight="1" x14ac:dyDescent="0.15">
      <c r="E443" s="1109"/>
      <c r="F443" s="1109"/>
      <c r="G443" s="1109"/>
      <c r="H443" s="1110"/>
      <c r="I443" s="1110"/>
      <c r="K443" s="1111"/>
      <c r="O443" s="1113"/>
      <c r="T443" s="1112"/>
    </row>
    <row r="444" spans="5:20" s="1089" customFormat="1" ht="15" customHeight="1" x14ac:dyDescent="0.15">
      <c r="E444" s="1109"/>
      <c r="F444" s="1109"/>
      <c r="G444" s="1109"/>
      <c r="H444" s="1110"/>
      <c r="I444" s="1110"/>
      <c r="K444" s="1111"/>
      <c r="O444" s="1113"/>
      <c r="T444" s="1112"/>
    </row>
    <row r="445" spans="5:20" s="1089" customFormat="1" ht="15" customHeight="1" x14ac:dyDescent="0.15">
      <c r="E445" s="1109"/>
      <c r="F445" s="1109"/>
      <c r="G445" s="1109"/>
      <c r="H445" s="1110"/>
      <c r="I445" s="1110"/>
      <c r="K445" s="1111"/>
      <c r="O445" s="1113"/>
      <c r="T445" s="1112"/>
    </row>
    <row r="446" spans="5:20" s="1089" customFormat="1" ht="15" customHeight="1" x14ac:dyDescent="0.15">
      <c r="E446" s="1109"/>
      <c r="F446" s="1109"/>
      <c r="G446" s="1109"/>
      <c r="H446" s="1110"/>
      <c r="I446" s="1110"/>
      <c r="K446" s="1111"/>
      <c r="O446" s="1113"/>
      <c r="T446" s="1112"/>
    </row>
    <row r="447" spans="5:20" s="1089" customFormat="1" ht="15" customHeight="1" x14ac:dyDescent="0.15">
      <c r="E447" s="1109"/>
      <c r="F447" s="1109"/>
      <c r="G447" s="1109"/>
      <c r="H447" s="1110"/>
      <c r="I447" s="1110"/>
      <c r="K447" s="1111"/>
      <c r="O447" s="1113"/>
      <c r="T447" s="1112"/>
    </row>
    <row r="448" spans="5:20" s="1089" customFormat="1" ht="15" customHeight="1" x14ac:dyDescent="0.15">
      <c r="E448" s="1109"/>
      <c r="F448" s="1109"/>
      <c r="G448" s="1109"/>
      <c r="H448" s="1110"/>
      <c r="I448" s="1110"/>
      <c r="K448" s="1111"/>
      <c r="O448" s="1113"/>
      <c r="T448" s="1112"/>
    </row>
    <row r="449" spans="5:20" s="1089" customFormat="1" ht="15" customHeight="1" x14ac:dyDescent="0.15">
      <c r="E449" s="1109"/>
      <c r="F449" s="1109"/>
      <c r="G449" s="1109"/>
      <c r="H449" s="1110"/>
      <c r="I449" s="1110"/>
      <c r="K449" s="1111"/>
      <c r="O449" s="1113"/>
      <c r="T449" s="1112"/>
    </row>
    <row r="450" spans="5:20" s="1089" customFormat="1" ht="15" customHeight="1" x14ac:dyDescent="0.15">
      <c r="E450" s="1109"/>
      <c r="F450" s="1109"/>
      <c r="G450" s="1109"/>
      <c r="H450" s="1110"/>
      <c r="I450" s="1110"/>
      <c r="K450" s="1111"/>
      <c r="O450" s="1113"/>
      <c r="T450" s="1112"/>
    </row>
    <row r="451" spans="5:20" s="1089" customFormat="1" ht="15" customHeight="1" x14ac:dyDescent="0.15">
      <c r="E451" s="1109"/>
      <c r="F451" s="1109"/>
      <c r="G451" s="1109"/>
      <c r="H451" s="1110"/>
      <c r="I451" s="1110"/>
      <c r="K451" s="1111"/>
      <c r="O451" s="1113"/>
      <c r="T451" s="1112"/>
    </row>
    <row r="452" spans="5:20" s="1089" customFormat="1" ht="15" customHeight="1" x14ac:dyDescent="0.15">
      <c r="E452" s="1109"/>
      <c r="F452" s="1109"/>
      <c r="G452" s="1109"/>
      <c r="H452" s="1110"/>
      <c r="I452" s="1110"/>
      <c r="K452" s="1111"/>
      <c r="O452" s="1113"/>
      <c r="T452" s="1112"/>
    </row>
    <row r="453" spans="5:20" s="1089" customFormat="1" ht="15" customHeight="1" x14ac:dyDescent="0.15">
      <c r="E453" s="1109"/>
      <c r="F453" s="1109"/>
      <c r="G453" s="1109"/>
      <c r="H453" s="1110"/>
      <c r="I453" s="1110"/>
      <c r="K453" s="1111"/>
      <c r="O453" s="1113"/>
      <c r="T453" s="1112"/>
    </row>
    <row r="454" spans="5:20" s="1089" customFormat="1" ht="15" customHeight="1" x14ac:dyDescent="0.15">
      <c r="E454" s="1109"/>
      <c r="F454" s="1109"/>
      <c r="G454" s="1109"/>
      <c r="H454" s="1110"/>
      <c r="I454" s="1110"/>
      <c r="K454" s="1111"/>
      <c r="O454" s="1113"/>
      <c r="T454" s="1112"/>
    </row>
    <row r="455" spans="5:20" s="1089" customFormat="1" ht="15" customHeight="1" x14ac:dyDescent="0.15">
      <c r="E455" s="1109"/>
      <c r="F455" s="1109"/>
      <c r="G455" s="1109"/>
      <c r="H455" s="1110"/>
      <c r="I455" s="1110"/>
      <c r="K455" s="1111"/>
      <c r="O455" s="1113"/>
      <c r="T455" s="1112"/>
    </row>
    <row r="456" spans="5:20" s="1089" customFormat="1" ht="15" customHeight="1" x14ac:dyDescent="0.15">
      <c r="E456" s="1109"/>
      <c r="F456" s="1109"/>
      <c r="G456" s="1109"/>
      <c r="H456" s="1110"/>
      <c r="I456" s="1110"/>
      <c r="K456" s="1111"/>
      <c r="O456" s="1113"/>
      <c r="T456" s="1112"/>
    </row>
    <row r="457" spans="5:20" s="1089" customFormat="1" ht="15" customHeight="1" x14ac:dyDescent="0.15">
      <c r="E457" s="1109"/>
      <c r="F457" s="1109"/>
      <c r="G457" s="1109"/>
      <c r="H457" s="1110"/>
      <c r="I457" s="1110"/>
      <c r="K457" s="1111"/>
      <c r="O457" s="1113"/>
      <c r="T457" s="1112"/>
    </row>
    <row r="458" spans="5:20" s="1089" customFormat="1" ht="15" customHeight="1" x14ac:dyDescent="0.15">
      <c r="E458" s="1109"/>
      <c r="F458" s="1109"/>
      <c r="G458" s="1109"/>
      <c r="H458" s="1110"/>
      <c r="I458" s="1110"/>
      <c r="K458" s="1111"/>
      <c r="O458" s="1113"/>
      <c r="T458" s="1112"/>
    </row>
    <row r="459" spans="5:20" s="1089" customFormat="1" ht="15" customHeight="1" x14ac:dyDescent="0.15">
      <c r="E459" s="1109"/>
      <c r="F459" s="1109"/>
      <c r="G459" s="1109"/>
      <c r="H459" s="1110"/>
      <c r="I459" s="1110"/>
      <c r="K459" s="1111"/>
      <c r="O459" s="1113"/>
      <c r="T459" s="1112"/>
    </row>
    <row r="460" spans="5:20" s="1089" customFormat="1" ht="15" customHeight="1" x14ac:dyDescent="0.15">
      <c r="E460" s="1109"/>
      <c r="F460" s="1109"/>
      <c r="G460" s="1109"/>
      <c r="H460" s="1110"/>
      <c r="I460" s="1110"/>
      <c r="K460" s="1111"/>
      <c r="O460" s="1113"/>
      <c r="T460" s="1112"/>
    </row>
    <row r="461" spans="5:20" s="1089" customFormat="1" ht="15" customHeight="1" x14ac:dyDescent="0.15">
      <c r="E461" s="1109"/>
      <c r="F461" s="1109"/>
      <c r="G461" s="1109"/>
      <c r="H461" s="1110"/>
      <c r="I461" s="1110"/>
      <c r="K461" s="1111"/>
      <c r="O461" s="1113"/>
      <c r="T461" s="1112"/>
    </row>
    <row r="462" spans="5:20" s="1089" customFormat="1" ht="15" customHeight="1" x14ac:dyDescent="0.15">
      <c r="E462" s="1109"/>
      <c r="F462" s="1109"/>
      <c r="G462" s="1109"/>
      <c r="H462" s="1110"/>
      <c r="I462" s="1110"/>
      <c r="K462" s="1111"/>
      <c r="O462" s="1113"/>
      <c r="T462" s="1112"/>
    </row>
    <row r="463" spans="5:20" s="1089" customFormat="1" ht="15" customHeight="1" x14ac:dyDescent="0.15">
      <c r="E463" s="1109"/>
      <c r="F463" s="1109"/>
      <c r="G463" s="1109"/>
      <c r="H463" s="1110"/>
      <c r="I463" s="1110"/>
      <c r="K463" s="1111"/>
      <c r="O463" s="1113"/>
      <c r="T463" s="1112"/>
    </row>
    <row r="464" spans="5:20" s="1089" customFormat="1" ht="15" customHeight="1" x14ac:dyDescent="0.15">
      <c r="E464" s="1109"/>
      <c r="F464" s="1109"/>
      <c r="G464" s="1109"/>
      <c r="H464" s="1110"/>
      <c r="I464" s="1110"/>
      <c r="K464" s="1111"/>
      <c r="O464" s="1113"/>
      <c r="T464" s="1112"/>
    </row>
    <row r="465" spans="5:20" s="1089" customFormat="1" ht="15" customHeight="1" x14ac:dyDescent="0.15">
      <c r="E465" s="1109"/>
      <c r="F465" s="1109"/>
      <c r="G465" s="1109"/>
      <c r="H465" s="1110"/>
      <c r="I465" s="1110"/>
      <c r="K465" s="1111"/>
      <c r="O465" s="1113"/>
      <c r="T465" s="1112"/>
    </row>
    <row r="466" spans="5:20" s="1089" customFormat="1" ht="15" customHeight="1" x14ac:dyDescent="0.15">
      <c r="E466" s="1109"/>
      <c r="F466" s="1109"/>
      <c r="G466" s="1109"/>
      <c r="H466" s="1110"/>
      <c r="I466" s="1110"/>
      <c r="K466" s="1111"/>
      <c r="O466" s="1113"/>
      <c r="T466" s="1112"/>
    </row>
    <row r="467" spans="5:20" s="1089" customFormat="1" ht="15" customHeight="1" x14ac:dyDescent="0.15">
      <c r="E467" s="1109"/>
      <c r="F467" s="1109"/>
      <c r="G467" s="1109"/>
      <c r="H467" s="1110"/>
      <c r="I467" s="1110"/>
      <c r="K467" s="1111"/>
      <c r="O467" s="1113"/>
      <c r="T467" s="1112"/>
    </row>
    <row r="468" spans="5:20" s="1089" customFormat="1" ht="15" customHeight="1" x14ac:dyDescent="0.15">
      <c r="E468" s="1109"/>
      <c r="F468" s="1109"/>
      <c r="G468" s="1109"/>
      <c r="H468" s="1110"/>
      <c r="I468" s="1110"/>
      <c r="K468" s="1111"/>
      <c r="O468" s="1113"/>
      <c r="T468" s="1112"/>
    </row>
    <row r="469" spans="5:20" s="1089" customFormat="1" ht="15" customHeight="1" x14ac:dyDescent="0.15">
      <c r="E469" s="1109"/>
      <c r="F469" s="1109"/>
      <c r="G469" s="1109"/>
      <c r="H469" s="1110"/>
      <c r="I469" s="1110"/>
      <c r="K469" s="1111"/>
      <c r="O469" s="1113"/>
      <c r="T469" s="1112"/>
    </row>
    <row r="470" spans="5:20" s="1089" customFormat="1" ht="15" customHeight="1" x14ac:dyDescent="0.15">
      <c r="E470" s="1109"/>
      <c r="F470" s="1109"/>
      <c r="G470" s="1109"/>
      <c r="H470" s="1110"/>
      <c r="I470" s="1110"/>
      <c r="K470" s="1111"/>
      <c r="O470" s="1113"/>
      <c r="T470" s="1112"/>
    </row>
    <row r="471" spans="5:20" s="1089" customFormat="1" ht="15" customHeight="1" x14ac:dyDescent="0.15">
      <c r="E471" s="1109"/>
      <c r="F471" s="1109"/>
      <c r="G471" s="1109"/>
      <c r="H471" s="1110"/>
      <c r="I471" s="1110"/>
      <c r="K471" s="1111"/>
      <c r="O471" s="1113"/>
      <c r="T471" s="1112"/>
    </row>
    <row r="472" spans="5:20" s="1089" customFormat="1" ht="15" customHeight="1" x14ac:dyDescent="0.15">
      <c r="E472" s="1109"/>
      <c r="F472" s="1109"/>
      <c r="G472" s="1109"/>
      <c r="H472" s="1110"/>
      <c r="I472" s="1110"/>
      <c r="K472" s="1111"/>
      <c r="O472" s="1113"/>
      <c r="T472" s="1112"/>
    </row>
    <row r="473" spans="5:20" s="1089" customFormat="1" ht="15" customHeight="1" x14ac:dyDescent="0.15">
      <c r="E473" s="1109"/>
      <c r="F473" s="1109"/>
      <c r="G473" s="1109"/>
      <c r="H473" s="1110"/>
      <c r="I473" s="1110"/>
      <c r="K473" s="1111"/>
      <c r="O473" s="1113"/>
      <c r="T473" s="1112"/>
    </row>
    <row r="474" spans="5:20" s="1089" customFormat="1" ht="15" customHeight="1" x14ac:dyDescent="0.15">
      <c r="E474" s="1109"/>
      <c r="F474" s="1109"/>
      <c r="G474" s="1109"/>
      <c r="H474" s="1110"/>
      <c r="I474" s="1110"/>
      <c r="K474" s="1111"/>
      <c r="O474" s="1113"/>
      <c r="T474" s="1112"/>
    </row>
    <row r="475" spans="5:20" s="1089" customFormat="1" ht="15" customHeight="1" x14ac:dyDescent="0.15">
      <c r="E475" s="1109"/>
      <c r="F475" s="1109"/>
      <c r="G475" s="1109"/>
      <c r="H475" s="1110"/>
      <c r="I475" s="1110"/>
      <c r="K475" s="1111"/>
      <c r="O475" s="1113"/>
      <c r="T475" s="1112"/>
    </row>
    <row r="476" spans="5:20" s="1089" customFormat="1" ht="15" customHeight="1" x14ac:dyDescent="0.15">
      <c r="E476" s="1109"/>
      <c r="F476" s="1109"/>
      <c r="G476" s="1109"/>
      <c r="H476" s="1110"/>
      <c r="I476" s="1110"/>
      <c r="K476" s="1111"/>
      <c r="O476" s="1113"/>
      <c r="T476" s="1112"/>
    </row>
    <row r="477" spans="5:20" s="1089" customFormat="1" ht="15" customHeight="1" x14ac:dyDescent="0.15">
      <c r="E477" s="1109"/>
      <c r="F477" s="1109"/>
      <c r="G477" s="1109"/>
      <c r="H477" s="1110"/>
      <c r="I477" s="1110"/>
      <c r="K477" s="1111"/>
      <c r="O477" s="1113"/>
      <c r="T477" s="1112"/>
    </row>
    <row r="478" spans="5:20" s="1089" customFormat="1" ht="15" customHeight="1" x14ac:dyDescent="0.15">
      <c r="E478" s="1109"/>
      <c r="F478" s="1109"/>
      <c r="G478" s="1109"/>
      <c r="H478" s="1110"/>
      <c r="I478" s="1110"/>
      <c r="K478" s="1111"/>
      <c r="O478" s="1113"/>
      <c r="T478" s="1112"/>
    </row>
    <row r="479" spans="5:20" s="1089" customFormat="1" ht="15" customHeight="1" x14ac:dyDescent="0.15">
      <c r="E479" s="1109"/>
      <c r="F479" s="1109"/>
      <c r="G479" s="1109"/>
      <c r="H479" s="1110"/>
      <c r="I479" s="1110"/>
      <c r="K479" s="1111"/>
      <c r="O479" s="1113"/>
      <c r="T479" s="1112"/>
    </row>
    <row r="480" spans="5:20" s="1089" customFormat="1" ht="15" customHeight="1" x14ac:dyDescent="0.15">
      <c r="E480" s="1109"/>
      <c r="F480" s="1109"/>
      <c r="G480" s="1109"/>
      <c r="H480" s="1110"/>
      <c r="I480" s="1110"/>
      <c r="K480" s="1111"/>
      <c r="O480" s="1113"/>
      <c r="T480" s="1112"/>
    </row>
    <row r="481" spans="5:20" s="1089" customFormat="1" ht="15" customHeight="1" x14ac:dyDescent="0.15">
      <c r="E481" s="1109"/>
      <c r="F481" s="1109"/>
      <c r="G481" s="1109"/>
      <c r="H481" s="1110"/>
      <c r="I481" s="1110"/>
      <c r="K481" s="1111"/>
      <c r="O481" s="1113"/>
      <c r="T481" s="1112"/>
    </row>
    <row r="482" spans="5:20" s="1089" customFormat="1" ht="15" customHeight="1" x14ac:dyDescent="0.15">
      <c r="E482" s="1109"/>
      <c r="F482" s="1109"/>
      <c r="G482" s="1109"/>
      <c r="H482" s="1110"/>
      <c r="I482" s="1110"/>
      <c r="K482" s="1111"/>
      <c r="O482" s="1113"/>
      <c r="T482" s="1112"/>
    </row>
    <row r="483" spans="5:20" s="1089" customFormat="1" ht="15" customHeight="1" x14ac:dyDescent="0.15">
      <c r="E483" s="1109"/>
      <c r="F483" s="1109"/>
      <c r="G483" s="1109"/>
      <c r="H483" s="1110"/>
      <c r="I483" s="1110"/>
      <c r="K483" s="1111"/>
      <c r="O483" s="1113"/>
      <c r="T483" s="1112"/>
    </row>
    <row r="484" spans="5:20" s="1089" customFormat="1" ht="15" customHeight="1" x14ac:dyDescent="0.15">
      <c r="E484" s="1109"/>
      <c r="F484" s="1109"/>
      <c r="G484" s="1109"/>
      <c r="H484" s="1110"/>
      <c r="I484" s="1110"/>
      <c r="K484" s="1111"/>
      <c r="O484" s="1113"/>
      <c r="T484" s="1112"/>
    </row>
    <row r="485" spans="5:20" s="1089" customFormat="1" ht="15" customHeight="1" x14ac:dyDescent="0.15">
      <c r="E485" s="1109"/>
      <c r="F485" s="1109"/>
      <c r="G485" s="1109"/>
      <c r="H485" s="1110"/>
      <c r="I485" s="1110"/>
      <c r="K485" s="1111"/>
      <c r="O485" s="1113"/>
      <c r="T485" s="1112"/>
    </row>
    <row r="486" spans="5:20" s="1089" customFormat="1" ht="15" customHeight="1" x14ac:dyDescent="0.15">
      <c r="E486" s="1109"/>
      <c r="F486" s="1109"/>
      <c r="G486" s="1109"/>
      <c r="H486" s="1110"/>
      <c r="I486" s="1110"/>
      <c r="K486" s="1111"/>
      <c r="O486" s="1113"/>
      <c r="T486" s="1112"/>
    </row>
    <row r="487" spans="5:20" s="1089" customFormat="1" ht="15" customHeight="1" x14ac:dyDescent="0.15">
      <c r="E487" s="1109"/>
      <c r="F487" s="1109"/>
      <c r="G487" s="1109"/>
      <c r="H487" s="1110"/>
      <c r="I487" s="1110"/>
      <c r="K487" s="1111"/>
      <c r="O487" s="1113"/>
      <c r="T487" s="1112"/>
    </row>
    <row r="488" spans="5:20" s="1089" customFormat="1" ht="15" customHeight="1" x14ac:dyDescent="0.15">
      <c r="E488" s="1109"/>
      <c r="F488" s="1109"/>
      <c r="G488" s="1109"/>
      <c r="H488" s="1110"/>
      <c r="I488" s="1110"/>
      <c r="K488" s="1111"/>
      <c r="O488" s="1113"/>
      <c r="T488" s="1112"/>
    </row>
    <row r="489" spans="5:20" s="1089" customFormat="1" ht="15" customHeight="1" x14ac:dyDescent="0.15">
      <c r="E489" s="1109"/>
      <c r="F489" s="1109"/>
      <c r="G489" s="1109"/>
      <c r="H489" s="1110"/>
      <c r="I489" s="1110"/>
      <c r="K489" s="1111"/>
      <c r="O489" s="1113"/>
      <c r="T489" s="1112"/>
    </row>
    <row r="490" spans="5:20" s="1089" customFormat="1" ht="15" customHeight="1" x14ac:dyDescent="0.15">
      <c r="E490" s="1109"/>
      <c r="F490" s="1109"/>
      <c r="G490" s="1109"/>
      <c r="H490" s="1110"/>
      <c r="I490" s="1110"/>
      <c r="K490" s="1111"/>
      <c r="O490" s="1113"/>
      <c r="T490" s="1112"/>
    </row>
    <row r="491" spans="5:20" s="1089" customFormat="1" ht="15" customHeight="1" x14ac:dyDescent="0.15">
      <c r="E491" s="1109"/>
      <c r="F491" s="1109"/>
      <c r="G491" s="1109"/>
      <c r="H491" s="1110"/>
      <c r="I491" s="1110"/>
      <c r="K491" s="1111"/>
      <c r="O491" s="1113"/>
      <c r="T491" s="1112"/>
    </row>
    <row r="492" spans="5:20" s="1089" customFormat="1" ht="15" customHeight="1" x14ac:dyDescent="0.15">
      <c r="E492" s="1109"/>
      <c r="F492" s="1109"/>
      <c r="G492" s="1109"/>
      <c r="H492" s="1110"/>
      <c r="I492" s="1110"/>
      <c r="K492" s="1111"/>
      <c r="O492" s="1113"/>
      <c r="T492" s="1112"/>
    </row>
    <row r="493" spans="5:20" s="1089" customFormat="1" ht="15" customHeight="1" x14ac:dyDescent="0.15">
      <c r="E493" s="1109"/>
      <c r="F493" s="1109"/>
      <c r="G493" s="1109"/>
      <c r="H493" s="1110"/>
      <c r="I493" s="1110"/>
      <c r="K493" s="1111"/>
      <c r="O493" s="1113"/>
      <c r="T493" s="1112"/>
    </row>
    <row r="494" spans="5:20" s="1089" customFormat="1" ht="15" customHeight="1" x14ac:dyDescent="0.15">
      <c r="E494" s="1109"/>
      <c r="F494" s="1109"/>
      <c r="G494" s="1109"/>
      <c r="H494" s="1110"/>
      <c r="I494" s="1110"/>
      <c r="K494" s="1111"/>
      <c r="O494" s="1113"/>
      <c r="T494" s="1112"/>
    </row>
    <row r="495" spans="5:20" s="1089" customFormat="1" ht="15" customHeight="1" x14ac:dyDescent="0.15">
      <c r="E495" s="1109"/>
      <c r="F495" s="1109"/>
      <c r="G495" s="1109"/>
      <c r="H495" s="1110"/>
      <c r="I495" s="1110"/>
      <c r="K495" s="1111"/>
      <c r="O495" s="1113"/>
      <c r="T495" s="1112"/>
    </row>
    <row r="496" spans="5:20" s="1089" customFormat="1" ht="15" customHeight="1" x14ac:dyDescent="0.15">
      <c r="E496" s="1109"/>
      <c r="F496" s="1109"/>
      <c r="G496" s="1109"/>
      <c r="H496" s="1110"/>
      <c r="I496" s="1110"/>
      <c r="K496" s="1111"/>
      <c r="O496" s="1113"/>
      <c r="T496" s="1112"/>
    </row>
    <row r="497" spans="5:20" s="1089" customFormat="1" ht="15" customHeight="1" x14ac:dyDescent="0.15">
      <c r="E497" s="1109"/>
      <c r="F497" s="1109"/>
      <c r="G497" s="1109"/>
      <c r="H497" s="1110"/>
      <c r="I497" s="1110"/>
      <c r="K497" s="1111"/>
      <c r="O497" s="1113"/>
      <c r="T497" s="1112"/>
    </row>
    <row r="498" spans="5:20" s="1089" customFormat="1" ht="15" customHeight="1" x14ac:dyDescent="0.15">
      <c r="E498" s="1109"/>
      <c r="F498" s="1109"/>
      <c r="G498" s="1109"/>
      <c r="H498" s="1110"/>
      <c r="I498" s="1110"/>
      <c r="K498" s="1111"/>
      <c r="O498" s="1113"/>
      <c r="T498" s="1112"/>
    </row>
    <row r="499" spans="5:20" s="1089" customFormat="1" ht="15" customHeight="1" x14ac:dyDescent="0.15">
      <c r="E499" s="1109"/>
      <c r="F499" s="1109"/>
      <c r="G499" s="1109"/>
      <c r="H499" s="1110"/>
      <c r="I499" s="1110"/>
      <c r="K499" s="1111"/>
      <c r="O499" s="1113"/>
      <c r="T499" s="1112"/>
    </row>
    <row r="500" spans="5:20" s="1089" customFormat="1" ht="15" customHeight="1" x14ac:dyDescent="0.15">
      <c r="E500" s="1109"/>
      <c r="F500" s="1109"/>
      <c r="G500" s="1109"/>
      <c r="H500" s="1110"/>
      <c r="I500" s="1110"/>
      <c r="K500" s="1111"/>
      <c r="O500" s="1113"/>
      <c r="T500" s="1112"/>
    </row>
    <row r="501" spans="5:20" s="1089" customFormat="1" ht="15" customHeight="1" x14ac:dyDescent="0.15">
      <c r="E501" s="1109"/>
      <c r="F501" s="1109"/>
      <c r="G501" s="1109"/>
      <c r="H501" s="1110"/>
      <c r="I501" s="1110"/>
      <c r="K501" s="1111"/>
      <c r="O501" s="1113"/>
      <c r="T501" s="1112"/>
    </row>
    <row r="502" spans="5:20" s="1089" customFormat="1" ht="15" customHeight="1" x14ac:dyDescent="0.15">
      <c r="E502" s="1109"/>
      <c r="F502" s="1109"/>
      <c r="G502" s="1109"/>
      <c r="H502" s="1110"/>
      <c r="I502" s="1110"/>
      <c r="K502" s="1111"/>
      <c r="O502" s="1113"/>
      <c r="T502" s="1112"/>
    </row>
    <row r="503" spans="5:20" s="1089" customFormat="1" ht="15" customHeight="1" x14ac:dyDescent="0.15">
      <c r="E503" s="1109"/>
      <c r="F503" s="1109"/>
      <c r="G503" s="1109"/>
      <c r="H503" s="1110"/>
      <c r="I503" s="1110"/>
      <c r="K503" s="1111"/>
      <c r="O503" s="1113"/>
      <c r="T503" s="1112"/>
    </row>
    <row r="504" spans="5:20" s="1089" customFormat="1" ht="15" customHeight="1" x14ac:dyDescent="0.15">
      <c r="E504" s="1109"/>
      <c r="F504" s="1109"/>
      <c r="G504" s="1109"/>
      <c r="H504" s="1110"/>
      <c r="I504" s="1110"/>
      <c r="K504" s="1111"/>
      <c r="O504" s="1113"/>
      <c r="T504" s="1112"/>
    </row>
    <row r="505" spans="5:20" s="1089" customFormat="1" ht="15" customHeight="1" x14ac:dyDescent="0.15">
      <c r="E505" s="1109"/>
      <c r="F505" s="1109"/>
      <c r="G505" s="1109"/>
      <c r="H505" s="1110"/>
      <c r="I505" s="1110"/>
      <c r="K505" s="1111"/>
      <c r="O505" s="1113"/>
      <c r="T505" s="1112"/>
    </row>
    <row r="506" spans="5:20" s="1089" customFormat="1" ht="15" customHeight="1" x14ac:dyDescent="0.15">
      <c r="E506" s="1109"/>
      <c r="F506" s="1109"/>
      <c r="G506" s="1109"/>
      <c r="H506" s="1110"/>
      <c r="I506" s="1110"/>
      <c r="K506" s="1111"/>
      <c r="O506" s="1113"/>
      <c r="T506" s="1112"/>
    </row>
    <row r="507" spans="5:20" s="1089" customFormat="1" ht="15" customHeight="1" x14ac:dyDescent="0.15">
      <c r="E507" s="1109"/>
      <c r="F507" s="1109"/>
      <c r="G507" s="1109"/>
      <c r="H507" s="1110"/>
      <c r="I507" s="1110"/>
      <c r="K507" s="1111"/>
      <c r="O507" s="1113"/>
      <c r="T507" s="1112"/>
    </row>
    <row r="508" spans="5:20" s="1089" customFormat="1" ht="15" customHeight="1" x14ac:dyDescent="0.15">
      <c r="E508" s="1109"/>
      <c r="F508" s="1109"/>
      <c r="G508" s="1109"/>
      <c r="H508" s="1110"/>
      <c r="I508" s="1110"/>
      <c r="K508" s="1111"/>
      <c r="O508" s="1113"/>
      <c r="T508" s="1112"/>
    </row>
    <row r="509" spans="5:20" s="1089" customFormat="1" ht="15" customHeight="1" x14ac:dyDescent="0.15">
      <c r="E509" s="1109"/>
      <c r="F509" s="1109"/>
      <c r="G509" s="1109"/>
      <c r="H509" s="1110"/>
      <c r="I509" s="1110"/>
      <c r="K509" s="1111"/>
      <c r="O509" s="1113"/>
      <c r="T509" s="1112"/>
    </row>
    <row r="510" spans="5:20" s="1089" customFormat="1" ht="15" customHeight="1" x14ac:dyDescent="0.15">
      <c r="E510" s="1109"/>
      <c r="F510" s="1109"/>
      <c r="G510" s="1109"/>
      <c r="H510" s="1110"/>
      <c r="I510" s="1110"/>
      <c r="K510" s="1111"/>
      <c r="O510" s="1113"/>
      <c r="T510" s="1112"/>
    </row>
    <row r="511" spans="5:20" s="1089" customFormat="1" ht="15" customHeight="1" x14ac:dyDescent="0.15">
      <c r="E511" s="1109"/>
      <c r="F511" s="1109"/>
      <c r="G511" s="1109"/>
      <c r="H511" s="1110"/>
      <c r="I511" s="1110"/>
      <c r="K511" s="1111"/>
      <c r="O511" s="1113"/>
      <c r="T511" s="1112"/>
    </row>
    <row r="512" spans="5:20" s="1089" customFormat="1" ht="15" customHeight="1" x14ac:dyDescent="0.15">
      <c r="E512" s="1109"/>
      <c r="F512" s="1109"/>
      <c r="G512" s="1109"/>
      <c r="H512" s="1110"/>
      <c r="I512" s="1110"/>
      <c r="K512" s="1111"/>
      <c r="O512" s="1113"/>
      <c r="T512" s="1112"/>
    </row>
    <row r="513" spans="5:20" s="1089" customFormat="1" ht="15" customHeight="1" x14ac:dyDescent="0.15">
      <c r="E513" s="1109"/>
      <c r="F513" s="1109"/>
      <c r="G513" s="1109"/>
      <c r="H513" s="1110"/>
      <c r="I513" s="1110"/>
      <c r="K513" s="1111"/>
      <c r="O513" s="1113"/>
      <c r="T513" s="1112"/>
    </row>
    <row r="514" spans="5:20" s="1089" customFormat="1" ht="15" customHeight="1" x14ac:dyDescent="0.15">
      <c r="E514" s="1109"/>
      <c r="F514" s="1109"/>
      <c r="G514" s="1109"/>
      <c r="H514" s="1110"/>
      <c r="I514" s="1110"/>
      <c r="K514" s="1111"/>
      <c r="O514" s="1113"/>
      <c r="T514" s="1112"/>
    </row>
    <row r="515" spans="5:20" s="1089" customFormat="1" ht="15" customHeight="1" x14ac:dyDescent="0.15">
      <c r="E515" s="1109"/>
      <c r="F515" s="1109"/>
      <c r="G515" s="1109"/>
      <c r="H515" s="1110"/>
      <c r="I515" s="1110"/>
      <c r="K515" s="1111"/>
      <c r="O515" s="1113"/>
      <c r="T515" s="1112"/>
    </row>
    <row r="516" spans="5:20" s="1089" customFormat="1" ht="15" customHeight="1" x14ac:dyDescent="0.15">
      <c r="E516" s="1109"/>
      <c r="F516" s="1109"/>
      <c r="G516" s="1109"/>
      <c r="H516" s="1110"/>
      <c r="I516" s="1110"/>
      <c r="K516" s="1111"/>
      <c r="O516" s="1113"/>
      <c r="T516" s="1112"/>
    </row>
    <row r="517" spans="5:20" s="1089" customFormat="1" ht="15" customHeight="1" x14ac:dyDescent="0.15">
      <c r="E517" s="1109"/>
      <c r="F517" s="1109"/>
      <c r="G517" s="1109"/>
      <c r="H517" s="1110"/>
      <c r="I517" s="1110"/>
      <c r="K517" s="1111"/>
      <c r="O517" s="1113"/>
      <c r="T517" s="1112"/>
    </row>
    <row r="518" spans="5:20" s="1089" customFormat="1" ht="15" customHeight="1" x14ac:dyDescent="0.15">
      <c r="E518" s="1109"/>
      <c r="F518" s="1109"/>
      <c r="G518" s="1109"/>
      <c r="H518" s="1110"/>
      <c r="I518" s="1110"/>
      <c r="K518" s="1111"/>
      <c r="O518" s="1113"/>
      <c r="T518" s="1112"/>
    </row>
    <row r="519" spans="5:20" s="1089" customFormat="1" ht="15" customHeight="1" x14ac:dyDescent="0.15">
      <c r="E519" s="1109"/>
      <c r="F519" s="1109"/>
      <c r="G519" s="1109"/>
      <c r="H519" s="1110"/>
      <c r="I519" s="1110"/>
      <c r="K519" s="1111"/>
      <c r="O519" s="1113"/>
      <c r="T519" s="1112"/>
    </row>
    <row r="520" spans="5:20" s="1089" customFormat="1" ht="15" customHeight="1" x14ac:dyDescent="0.15">
      <c r="E520" s="1109"/>
      <c r="F520" s="1109"/>
      <c r="G520" s="1109"/>
      <c r="H520" s="1110"/>
      <c r="I520" s="1110"/>
      <c r="K520" s="1111"/>
      <c r="O520" s="1113"/>
      <c r="T520" s="1112"/>
    </row>
    <row r="521" spans="5:20" s="1089" customFormat="1" ht="15" customHeight="1" x14ac:dyDescent="0.15">
      <c r="E521" s="1109"/>
      <c r="F521" s="1109"/>
      <c r="G521" s="1109"/>
      <c r="H521" s="1110"/>
      <c r="I521" s="1110"/>
      <c r="K521" s="1111"/>
      <c r="O521" s="1113"/>
      <c r="T521" s="1112"/>
    </row>
    <row r="522" spans="5:20" s="1089" customFormat="1" ht="15" customHeight="1" x14ac:dyDescent="0.15">
      <c r="E522" s="1109"/>
      <c r="F522" s="1109"/>
      <c r="G522" s="1109"/>
      <c r="H522" s="1110"/>
      <c r="I522" s="1110"/>
      <c r="K522" s="1111"/>
      <c r="O522" s="1113"/>
      <c r="T522" s="1112"/>
    </row>
    <row r="523" spans="5:20" s="1089" customFormat="1" ht="15" customHeight="1" x14ac:dyDescent="0.15">
      <c r="E523" s="1109"/>
      <c r="F523" s="1109"/>
      <c r="G523" s="1109"/>
      <c r="H523" s="1110"/>
      <c r="I523" s="1110"/>
      <c r="K523" s="1111"/>
      <c r="O523" s="1113"/>
      <c r="T523" s="1112"/>
    </row>
    <row r="524" spans="5:20" s="1089" customFormat="1" ht="15" customHeight="1" x14ac:dyDescent="0.15">
      <c r="E524" s="1109"/>
      <c r="F524" s="1109"/>
      <c r="G524" s="1109"/>
      <c r="H524" s="1110"/>
      <c r="I524" s="1110"/>
      <c r="K524" s="1111"/>
      <c r="O524" s="1113"/>
      <c r="T524" s="1112"/>
    </row>
    <row r="525" spans="5:20" s="1089" customFormat="1" ht="15" customHeight="1" x14ac:dyDescent="0.15">
      <c r="E525" s="1109"/>
      <c r="F525" s="1109"/>
      <c r="G525" s="1109"/>
      <c r="H525" s="1110"/>
      <c r="I525" s="1110"/>
      <c r="K525" s="1111"/>
      <c r="O525" s="1113"/>
      <c r="T525" s="1112"/>
    </row>
    <row r="526" spans="5:20" s="1089" customFormat="1" ht="15" customHeight="1" x14ac:dyDescent="0.15">
      <c r="E526" s="1109"/>
      <c r="F526" s="1109"/>
      <c r="G526" s="1109"/>
      <c r="H526" s="1110"/>
      <c r="I526" s="1110"/>
      <c r="K526" s="1111"/>
      <c r="O526" s="1113"/>
      <c r="T526" s="1112"/>
    </row>
    <row r="527" spans="5:20" s="1089" customFormat="1" ht="15" customHeight="1" x14ac:dyDescent="0.15">
      <c r="E527" s="1109"/>
      <c r="F527" s="1109"/>
      <c r="G527" s="1109"/>
      <c r="H527" s="1110"/>
      <c r="I527" s="1110"/>
      <c r="K527" s="1111"/>
      <c r="O527" s="1113"/>
      <c r="T527" s="1112"/>
    </row>
    <row r="528" spans="5:20" s="1089" customFormat="1" ht="15" customHeight="1" x14ac:dyDescent="0.15">
      <c r="E528" s="1109"/>
      <c r="F528" s="1109"/>
      <c r="G528" s="1109"/>
      <c r="H528" s="1110"/>
      <c r="I528" s="1110"/>
      <c r="K528" s="1111"/>
      <c r="O528" s="1113"/>
      <c r="T528" s="1112"/>
    </row>
    <row r="529" spans="5:20" s="1089" customFormat="1" ht="15" customHeight="1" x14ac:dyDescent="0.15">
      <c r="E529" s="1109"/>
      <c r="F529" s="1109"/>
      <c r="G529" s="1109"/>
      <c r="H529" s="1110"/>
      <c r="I529" s="1110"/>
      <c r="K529" s="1111"/>
      <c r="O529" s="1113"/>
      <c r="T529" s="1112"/>
    </row>
    <row r="530" spans="5:20" s="1089" customFormat="1" ht="15" customHeight="1" x14ac:dyDescent="0.15">
      <c r="E530" s="1109"/>
      <c r="F530" s="1109"/>
      <c r="G530" s="1109"/>
      <c r="H530" s="1110"/>
      <c r="I530" s="1110"/>
      <c r="K530" s="1111"/>
      <c r="O530" s="1113"/>
      <c r="T530" s="1112"/>
    </row>
    <row r="531" spans="5:20" s="1089" customFormat="1" ht="15" customHeight="1" x14ac:dyDescent="0.15">
      <c r="E531" s="1109"/>
      <c r="F531" s="1109"/>
      <c r="G531" s="1109"/>
      <c r="H531" s="1110"/>
      <c r="I531" s="1110"/>
      <c r="K531" s="1111"/>
      <c r="O531" s="1113"/>
      <c r="T531" s="1112"/>
    </row>
    <row r="532" spans="5:20" s="1089" customFormat="1" ht="15" customHeight="1" x14ac:dyDescent="0.15">
      <c r="E532" s="1109"/>
      <c r="F532" s="1109"/>
      <c r="G532" s="1109"/>
      <c r="H532" s="1110"/>
      <c r="I532" s="1110"/>
      <c r="K532" s="1111"/>
      <c r="O532" s="1113"/>
      <c r="T532" s="1112"/>
    </row>
    <row r="533" spans="5:20" s="1089" customFormat="1" ht="15" customHeight="1" x14ac:dyDescent="0.15">
      <c r="E533" s="1109"/>
      <c r="F533" s="1109"/>
      <c r="G533" s="1109"/>
      <c r="H533" s="1110"/>
      <c r="I533" s="1110"/>
      <c r="K533" s="1111"/>
      <c r="O533" s="1113"/>
      <c r="T533" s="1112"/>
    </row>
    <row r="534" spans="5:20" s="1089" customFormat="1" ht="15" customHeight="1" x14ac:dyDescent="0.15">
      <c r="E534" s="1109"/>
      <c r="F534" s="1109"/>
      <c r="G534" s="1109"/>
      <c r="H534" s="1110"/>
      <c r="I534" s="1110"/>
      <c r="K534" s="1111"/>
      <c r="O534" s="1113"/>
      <c r="T534" s="1112"/>
    </row>
    <row r="535" spans="5:20" s="1089" customFormat="1" ht="15" customHeight="1" x14ac:dyDescent="0.15">
      <c r="E535" s="1109"/>
      <c r="F535" s="1109"/>
      <c r="G535" s="1109"/>
      <c r="H535" s="1110"/>
      <c r="I535" s="1110"/>
      <c r="K535" s="1111"/>
      <c r="O535" s="1113"/>
      <c r="T535" s="1112"/>
    </row>
    <row r="536" spans="5:20" s="1089" customFormat="1" ht="15" customHeight="1" x14ac:dyDescent="0.15">
      <c r="E536" s="1109"/>
      <c r="F536" s="1109"/>
      <c r="G536" s="1109"/>
      <c r="H536" s="1110"/>
      <c r="I536" s="1110"/>
      <c r="K536" s="1111"/>
      <c r="O536" s="1113"/>
      <c r="T536" s="1112"/>
    </row>
    <row r="537" spans="5:20" s="1089" customFormat="1" ht="15" customHeight="1" x14ac:dyDescent="0.15">
      <c r="E537" s="1109"/>
      <c r="F537" s="1109"/>
      <c r="G537" s="1109"/>
      <c r="H537" s="1110"/>
      <c r="I537" s="1110"/>
      <c r="K537" s="1111"/>
      <c r="O537" s="1113"/>
      <c r="T537" s="1112"/>
    </row>
    <row r="538" spans="5:20" s="1089" customFormat="1" ht="15" customHeight="1" x14ac:dyDescent="0.15">
      <c r="E538" s="1109"/>
      <c r="F538" s="1109"/>
      <c r="G538" s="1109"/>
      <c r="H538" s="1110"/>
      <c r="I538" s="1110"/>
      <c r="K538" s="1111"/>
      <c r="O538" s="1113"/>
      <c r="T538" s="1112"/>
    </row>
    <row r="539" spans="5:20" s="1089" customFormat="1" ht="15" customHeight="1" x14ac:dyDescent="0.15">
      <c r="E539" s="1109"/>
      <c r="F539" s="1109"/>
      <c r="G539" s="1109"/>
      <c r="H539" s="1110"/>
      <c r="I539" s="1110"/>
      <c r="K539" s="1111"/>
      <c r="O539" s="1113"/>
      <c r="T539" s="1112"/>
    </row>
    <row r="540" spans="5:20" s="1089" customFormat="1" ht="15" customHeight="1" x14ac:dyDescent="0.15">
      <c r="E540" s="1109"/>
      <c r="F540" s="1109"/>
      <c r="G540" s="1109"/>
      <c r="H540" s="1110"/>
      <c r="I540" s="1110"/>
      <c r="K540" s="1111"/>
      <c r="O540" s="1113"/>
      <c r="T540" s="1112"/>
    </row>
    <row r="541" spans="5:20" s="1089" customFormat="1" ht="15" customHeight="1" x14ac:dyDescent="0.15">
      <c r="E541" s="1109"/>
      <c r="F541" s="1109"/>
      <c r="G541" s="1109"/>
      <c r="H541" s="1110"/>
      <c r="I541" s="1110"/>
      <c r="K541" s="1111"/>
      <c r="O541" s="1113"/>
      <c r="T541" s="1112"/>
    </row>
    <row r="542" spans="5:20" s="1089" customFormat="1" ht="15" customHeight="1" x14ac:dyDescent="0.15">
      <c r="E542" s="1109"/>
      <c r="F542" s="1109"/>
      <c r="G542" s="1109"/>
      <c r="H542" s="1110"/>
      <c r="I542" s="1110"/>
      <c r="K542" s="1111"/>
      <c r="O542" s="1113"/>
      <c r="T542" s="1112"/>
    </row>
    <row r="543" spans="5:20" s="1089" customFormat="1" ht="15" customHeight="1" x14ac:dyDescent="0.15">
      <c r="E543" s="1109"/>
      <c r="F543" s="1109"/>
      <c r="G543" s="1109"/>
      <c r="H543" s="1110"/>
      <c r="I543" s="1110"/>
      <c r="K543" s="1111"/>
      <c r="O543" s="1113"/>
      <c r="T543" s="1112"/>
    </row>
    <row r="544" spans="5:20" s="1089" customFormat="1" ht="15" customHeight="1" x14ac:dyDescent="0.15">
      <c r="E544" s="1109"/>
      <c r="F544" s="1109"/>
      <c r="G544" s="1109"/>
      <c r="H544" s="1110"/>
      <c r="I544" s="1110"/>
      <c r="K544" s="1111"/>
      <c r="O544" s="1113"/>
      <c r="T544" s="1112"/>
    </row>
    <row r="545" spans="5:20" s="1089" customFormat="1" ht="15" customHeight="1" x14ac:dyDescent="0.15">
      <c r="E545" s="1109"/>
      <c r="F545" s="1109"/>
      <c r="G545" s="1109"/>
      <c r="H545" s="1110"/>
      <c r="I545" s="1110"/>
      <c r="K545" s="1111"/>
      <c r="O545" s="1113"/>
      <c r="T545" s="1112"/>
    </row>
    <row r="546" spans="5:20" s="1089" customFormat="1" ht="15" customHeight="1" x14ac:dyDescent="0.15">
      <c r="E546" s="1109"/>
      <c r="F546" s="1109"/>
      <c r="G546" s="1109"/>
      <c r="H546" s="1110"/>
      <c r="I546" s="1110"/>
      <c r="K546" s="1111"/>
      <c r="O546" s="1113"/>
      <c r="T546" s="1112"/>
    </row>
    <row r="547" spans="5:20" s="1089" customFormat="1" ht="15" customHeight="1" x14ac:dyDescent="0.15">
      <c r="E547" s="1109"/>
      <c r="F547" s="1109"/>
      <c r="G547" s="1109"/>
      <c r="H547" s="1110"/>
      <c r="I547" s="1110"/>
      <c r="K547" s="1111"/>
      <c r="O547" s="1113"/>
      <c r="T547" s="1112"/>
    </row>
    <row r="548" spans="5:20" s="1089" customFormat="1" ht="15" customHeight="1" x14ac:dyDescent="0.15">
      <c r="E548" s="1109"/>
      <c r="F548" s="1109"/>
      <c r="G548" s="1109"/>
      <c r="H548" s="1110"/>
      <c r="I548" s="1110"/>
      <c r="K548" s="1111"/>
      <c r="O548" s="1113"/>
      <c r="T548" s="1112"/>
    </row>
    <row r="549" spans="5:20" s="1089" customFormat="1" ht="15" customHeight="1" x14ac:dyDescent="0.15">
      <c r="E549" s="1109"/>
      <c r="F549" s="1109"/>
      <c r="G549" s="1109"/>
      <c r="H549" s="1110"/>
      <c r="I549" s="1110"/>
      <c r="K549" s="1111"/>
      <c r="O549" s="1113"/>
      <c r="T549" s="1112"/>
    </row>
    <row r="550" spans="5:20" s="1089" customFormat="1" ht="15" customHeight="1" x14ac:dyDescent="0.15">
      <c r="E550" s="1109"/>
      <c r="F550" s="1109"/>
      <c r="G550" s="1109"/>
      <c r="H550" s="1110"/>
      <c r="I550" s="1110"/>
      <c r="K550" s="1111"/>
      <c r="O550" s="1113"/>
      <c r="T550" s="1112"/>
    </row>
    <row r="551" spans="5:20" s="1089" customFormat="1" ht="15" customHeight="1" x14ac:dyDescent="0.15">
      <c r="E551" s="1109"/>
      <c r="F551" s="1109"/>
      <c r="G551" s="1109"/>
      <c r="H551" s="1110"/>
      <c r="I551" s="1110"/>
      <c r="K551" s="1111"/>
      <c r="O551" s="1113"/>
      <c r="T551" s="1112"/>
    </row>
    <row r="552" spans="5:20" s="1089" customFormat="1" ht="15" customHeight="1" x14ac:dyDescent="0.15">
      <c r="E552" s="1109"/>
      <c r="F552" s="1109"/>
      <c r="G552" s="1109"/>
      <c r="H552" s="1110"/>
      <c r="I552" s="1110"/>
      <c r="K552" s="1111"/>
      <c r="O552" s="1113"/>
      <c r="T552" s="1112"/>
    </row>
    <row r="553" spans="5:20" s="1089" customFormat="1" ht="15" customHeight="1" x14ac:dyDescent="0.15">
      <c r="E553" s="1109"/>
      <c r="F553" s="1109"/>
      <c r="G553" s="1109"/>
      <c r="H553" s="1110"/>
      <c r="I553" s="1110"/>
      <c r="K553" s="1111"/>
      <c r="O553" s="1113"/>
      <c r="T553" s="1112"/>
    </row>
    <row r="554" spans="5:20" s="1089" customFormat="1" ht="15" customHeight="1" x14ac:dyDescent="0.15">
      <c r="E554" s="1109"/>
      <c r="F554" s="1109"/>
      <c r="G554" s="1109"/>
      <c r="H554" s="1110"/>
      <c r="I554" s="1110"/>
      <c r="K554" s="1111"/>
      <c r="O554" s="1113"/>
      <c r="T554" s="1112"/>
    </row>
    <row r="555" spans="5:20" s="1089" customFormat="1" ht="15" customHeight="1" x14ac:dyDescent="0.15">
      <c r="E555" s="1109"/>
      <c r="F555" s="1109"/>
      <c r="G555" s="1109"/>
      <c r="H555" s="1110"/>
      <c r="I555" s="1110"/>
      <c r="K555" s="1111"/>
      <c r="O555" s="1113"/>
      <c r="T555" s="1112"/>
    </row>
    <row r="556" spans="5:20" s="1089" customFormat="1" ht="15" customHeight="1" x14ac:dyDescent="0.15">
      <c r="E556" s="1109"/>
      <c r="F556" s="1109"/>
      <c r="G556" s="1109"/>
      <c r="H556" s="1110"/>
      <c r="I556" s="1110"/>
      <c r="K556" s="1111"/>
      <c r="O556" s="1113"/>
      <c r="T556" s="1112"/>
    </row>
    <row r="557" spans="5:20" s="1089" customFormat="1" ht="15" customHeight="1" x14ac:dyDescent="0.15">
      <c r="E557" s="1109"/>
      <c r="F557" s="1109"/>
      <c r="G557" s="1109"/>
      <c r="H557" s="1110"/>
      <c r="I557" s="1110"/>
      <c r="K557" s="1111"/>
      <c r="O557" s="1113"/>
      <c r="T557" s="1112"/>
    </row>
    <row r="558" spans="5:20" s="1089" customFormat="1" ht="15" customHeight="1" x14ac:dyDescent="0.15">
      <c r="E558" s="1109"/>
      <c r="F558" s="1109"/>
      <c r="G558" s="1109"/>
      <c r="H558" s="1110"/>
      <c r="I558" s="1110"/>
      <c r="K558" s="1111"/>
      <c r="O558" s="1113"/>
      <c r="T558" s="1112"/>
    </row>
    <row r="559" spans="5:20" s="1089" customFormat="1" ht="15" customHeight="1" x14ac:dyDescent="0.15">
      <c r="E559" s="1109"/>
      <c r="F559" s="1109"/>
      <c r="G559" s="1109"/>
      <c r="H559" s="1110"/>
      <c r="I559" s="1110"/>
      <c r="K559" s="1111"/>
      <c r="O559" s="1113"/>
      <c r="T559" s="1112"/>
    </row>
    <row r="560" spans="5:20" s="1089" customFormat="1" ht="15" customHeight="1" x14ac:dyDescent="0.15">
      <c r="E560" s="1109"/>
      <c r="F560" s="1109"/>
      <c r="G560" s="1109"/>
      <c r="H560" s="1110"/>
      <c r="I560" s="1110"/>
      <c r="K560" s="1111"/>
      <c r="O560" s="1113"/>
      <c r="T560" s="1112"/>
    </row>
    <row r="561" spans="5:20" s="1089" customFormat="1" ht="15" customHeight="1" x14ac:dyDescent="0.15">
      <c r="E561" s="1109"/>
      <c r="F561" s="1109"/>
      <c r="G561" s="1109"/>
      <c r="H561" s="1110"/>
      <c r="I561" s="1110"/>
      <c r="K561" s="1111"/>
      <c r="O561" s="1113"/>
      <c r="T561" s="1112"/>
    </row>
    <row r="562" spans="5:20" s="1089" customFormat="1" ht="15" customHeight="1" x14ac:dyDescent="0.15">
      <c r="E562" s="1109"/>
      <c r="F562" s="1109"/>
      <c r="G562" s="1109"/>
      <c r="H562" s="1110"/>
      <c r="I562" s="1110"/>
      <c r="K562" s="1111"/>
      <c r="O562" s="1113"/>
      <c r="T562" s="1112"/>
    </row>
    <row r="563" spans="5:20" s="1089" customFormat="1" ht="15" customHeight="1" x14ac:dyDescent="0.15">
      <c r="E563" s="1109"/>
      <c r="F563" s="1109"/>
      <c r="G563" s="1109"/>
      <c r="H563" s="1110"/>
      <c r="I563" s="1110"/>
      <c r="K563" s="1111"/>
      <c r="O563" s="1113"/>
      <c r="T563" s="1112"/>
    </row>
    <row r="564" spans="5:20" s="1089" customFormat="1" ht="15" customHeight="1" x14ac:dyDescent="0.15">
      <c r="E564" s="1109"/>
      <c r="F564" s="1109"/>
      <c r="G564" s="1109"/>
      <c r="H564" s="1110"/>
      <c r="I564" s="1110"/>
      <c r="K564" s="1111"/>
      <c r="O564" s="1113"/>
      <c r="T564" s="1112"/>
    </row>
    <row r="565" spans="5:20" s="1089" customFormat="1" ht="15" customHeight="1" x14ac:dyDescent="0.15">
      <c r="E565" s="1109"/>
      <c r="F565" s="1109"/>
      <c r="G565" s="1109"/>
      <c r="H565" s="1110"/>
      <c r="I565" s="1110"/>
      <c r="K565" s="1111"/>
      <c r="O565" s="1113"/>
      <c r="T565" s="1112"/>
    </row>
    <row r="566" spans="5:20" s="1089" customFormat="1" ht="15" customHeight="1" x14ac:dyDescent="0.15">
      <c r="E566" s="1109"/>
      <c r="F566" s="1109"/>
      <c r="G566" s="1109"/>
      <c r="H566" s="1110"/>
      <c r="I566" s="1110"/>
      <c r="K566" s="1111"/>
      <c r="O566" s="1113"/>
      <c r="T566" s="1112"/>
    </row>
    <row r="567" spans="5:20" s="1089" customFormat="1" ht="15" customHeight="1" x14ac:dyDescent="0.15">
      <c r="E567" s="1109"/>
      <c r="F567" s="1109"/>
      <c r="G567" s="1109"/>
      <c r="H567" s="1110"/>
      <c r="I567" s="1110"/>
      <c r="K567" s="1111"/>
      <c r="O567" s="1113"/>
      <c r="T567" s="1112"/>
    </row>
    <row r="568" spans="5:20" s="1089" customFormat="1" ht="15" customHeight="1" x14ac:dyDescent="0.15">
      <c r="E568" s="1109"/>
      <c r="F568" s="1109"/>
      <c r="G568" s="1109"/>
      <c r="H568" s="1110"/>
      <c r="I568" s="1110"/>
      <c r="K568" s="1111"/>
      <c r="O568" s="1113"/>
      <c r="T568" s="1112"/>
    </row>
    <row r="569" spans="5:20" s="1089" customFormat="1" ht="15" customHeight="1" x14ac:dyDescent="0.15">
      <c r="E569" s="1109"/>
      <c r="F569" s="1109"/>
      <c r="G569" s="1109"/>
      <c r="H569" s="1110"/>
      <c r="I569" s="1110"/>
      <c r="K569" s="1111"/>
      <c r="O569" s="1113"/>
      <c r="T569" s="1112"/>
    </row>
    <row r="570" spans="5:20" s="1089" customFormat="1" ht="15" customHeight="1" x14ac:dyDescent="0.15">
      <c r="E570" s="1109"/>
      <c r="F570" s="1109"/>
      <c r="G570" s="1109"/>
      <c r="H570" s="1110"/>
      <c r="I570" s="1110"/>
      <c r="K570" s="1111"/>
      <c r="O570" s="1113"/>
      <c r="T570" s="1112"/>
    </row>
    <row r="571" spans="5:20" s="1089" customFormat="1" ht="15" customHeight="1" x14ac:dyDescent="0.15">
      <c r="E571" s="1109"/>
      <c r="F571" s="1109"/>
      <c r="G571" s="1109"/>
      <c r="H571" s="1110"/>
      <c r="I571" s="1110"/>
      <c r="K571" s="1111"/>
      <c r="O571" s="1113"/>
      <c r="T571" s="1112"/>
    </row>
    <row r="572" spans="5:20" s="1089" customFormat="1" ht="15" customHeight="1" x14ac:dyDescent="0.15">
      <c r="E572" s="1109"/>
      <c r="F572" s="1109"/>
      <c r="G572" s="1109"/>
      <c r="H572" s="1110"/>
      <c r="I572" s="1110"/>
      <c r="K572" s="1111"/>
      <c r="O572" s="1113"/>
      <c r="T572" s="1112"/>
    </row>
    <row r="573" spans="5:20" s="1089" customFormat="1" ht="15" customHeight="1" x14ac:dyDescent="0.15">
      <c r="E573" s="1109"/>
      <c r="F573" s="1109"/>
      <c r="G573" s="1109"/>
      <c r="H573" s="1110"/>
      <c r="I573" s="1110"/>
      <c r="K573" s="1111"/>
      <c r="O573" s="1113"/>
      <c r="T573" s="1112"/>
    </row>
    <row r="574" spans="5:20" s="1089" customFormat="1" ht="15" customHeight="1" x14ac:dyDescent="0.15">
      <c r="E574" s="1109"/>
      <c r="F574" s="1109"/>
      <c r="G574" s="1109"/>
      <c r="H574" s="1110"/>
      <c r="I574" s="1110"/>
      <c r="K574" s="1111"/>
      <c r="O574" s="1113"/>
      <c r="T574" s="1112"/>
    </row>
    <row r="575" spans="5:20" s="1089" customFormat="1" ht="15" customHeight="1" x14ac:dyDescent="0.15">
      <c r="E575" s="1109"/>
      <c r="F575" s="1109"/>
      <c r="G575" s="1109"/>
      <c r="H575" s="1110"/>
      <c r="I575" s="1110"/>
      <c r="K575" s="1111"/>
      <c r="O575" s="1113"/>
      <c r="T575" s="1112"/>
    </row>
    <row r="576" spans="5:20" s="1089" customFormat="1" ht="15" customHeight="1" x14ac:dyDescent="0.15">
      <c r="E576" s="1109"/>
      <c r="F576" s="1109"/>
      <c r="G576" s="1109"/>
      <c r="H576" s="1110"/>
      <c r="I576" s="1110"/>
      <c r="K576" s="1111"/>
      <c r="O576" s="1113"/>
      <c r="T576" s="1112"/>
    </row>
    <row r="577" spans="5:20" s="1089" customFormat="1" ht="15" customHeight="1" x14ac:dyDescent="0.15">
      <c r="E577" s="1109"/>
      <c r="F577" s="1109"/>
      <c r="G577" s="1109"/>
      <c r="H577" s="1110"/>
      <c r="I577" s="1110"/>
      <c r="K577" s="1111"/>
      <c r="O577" s="1113"/>
      <c r="T577" s="1112"/>
    </row>
    <row r="578" spans="5:20" s="1089" customFormat="1" ht="15" customHeight="1" x14ac:dyDescent="0.15">
      <c r="E578" s="1109"/>
      <c r="F578" s="1109"/>
      <c r="G578" s="1109"/>
      <c r="H578" s="1110"/>
      <c r="I578" s="1110"/>
      <c r="K578" s="1111"/>
      <c r="O578" s="1113"/>
      <c r="T578" s="1112"/>
    </row>
    <row r="579" spans="5:20" s="1089" customFormat="1" ht="15" customHeight="1" x14ac:dyDescent="0.15">
      <c r="E579" s="1109"/>
      <c r="F579" s="1109"/>
      <c r="G579" s="1109"/>
      <c r="H579" s="1110"/>
      <c r="I579" s="1110"/>
      <c r="K579" s="1111"/>
      <c r="O579" s="1113"/>
      <c r="T579" s="1112"/>
    </row>
    <row r="580" spans="5:20" s="1089" customFormat="1" ht="15" customHeight="1" x14ac:dyDescent="0.15">
      <c r="E580" s="1109"/>
      <c r="F580" s="1109"/>
      <c r="G580" s="1109"/>
      <c r="H580" s="1110"/>
      <c r="I580" s="1110"/>
      <c r="K580" s="1111"/>
      <c r="O580" s="1113"/>
      <c r="T580" s="1112"/>
    </row>
    <row r="581" spans="5:20" s="1089" customFormat="1" ht="15" customHeight="1" x14ac:dyDescent="0.15">
      <c r="E581" s="1109"/>
      <c r="F581" s="1109"/>
      <c r="G581" s="1109"/>
      <c r="H581" s="1110"/>
      <c r="I581" s="1110"/>
      <c r="K581" s="1111"/>
      <c r="O581" s="1113"/>
      <c r="T581" s="1112"/>
    </row>
    <row r="582" spans="5:20" s="1089" customFormat="1" ht="15" customHeight="1" x14ac:dyDescent="0.15">
      <c r="E582" s="1109"/>
      <c r="F582" s="1109"/>
      <c r="G582" s="1109"/>
      <c r="H582" s="1110"/>
      <c r="I582" s="1110"/>
      <c r="K582" s="1111"/>
      <c r="O582" s="1113"/>
      <c r="T582" s="1112"/>
    </row>
    <row r="583" spans="5:20" s="1089" customFormat="1" ht="15" customHeight="1" x14ac:dyDescent="0.15">
      <c r="E583" s="1109"/>
      <c r="F583" s="1109"/>
      <c r="G583" s="1109"/>
      <c r="H583" s="1110"/>
      <c r="I583" s="1110"/>
      <c r="K583" s="1111"/>
      <c r="O583" s="1113"/>
      <c r="T583" s="1112"/>
    </row>
    <row r="584" spans="5:20" s="1089" customFormat="1" ht="15" customHeight="1" x14ac:dyDescent="0.15">
      <c r="E584" s="1109"/>
      <c r="F584" s="1109"/>
      <c r="G584" s="1109"/>
      <c r="H584" s="1110"/>
      <c r="I584" s="1110"/>
      <c r="K584" s="1111"/>
      <c r="O584" s="1113"/>
      <c r="T584" s="1112"/>
    </row>
    <row r="585" spans="5:20" s="1089" customFormat="1" ht="15" customHeight="1" x14ac:dyDescent="0.15">
      <c r="E585" s="1109"/>
      <c r="F585" s="1109"/>
      <c r="G585" s="1109"/>
      <c r="H585" s="1110"/>
      <c r="I585" s="1110"/>
      <c r="K585" s="1111"/>
      <c r="O585" s="1113"/>
      <c r="T585" s="1112"/>
    </row>
    <row r="586" spans="5:20" s="1089" customFormat="1" ht="15" customHeight="1" x14ac:dyDescent="0.15">
      <c r="E586" s="1109"/>
      <c r="F586" s="1109"/>
      <c r="G586" s="1109"/>
      <c r="H586" s="1110"/>
      <c r="I586" s="1110"/>
      <c r="K586" s="1111"/>
      <c r="O586" s="1113"/>
      <c r="T586" s="1112"/>
    </row>
    <row r="587" spans="5:20" s="1089" customFormat="1" ht="15" customHeight="1" x14ac:dyDescent="0.15">
      <c r="E587" s="1109"/>
      <c r="F587" s="1109"/>
      <c r="G587" s="1109"/>
      <c r="H587" s="1110"/>
      <c r="I587" s="1110"/>
      <c r="K587" s="1111"/>
      <c r="O587" s="1113"/>
      <c r="T587" s="1112"/>
    </row>
    <row r="588" spans="5:20" s="1089" customFormat="1" ht="15" customHeight="1" x14ac:dyDescent="0.15">
      <c r="E588" s="1109"/>
      <c r="F588" s="1109"/>
      <c r="G588" s="1109"/>
      <c r="H588" s="1110"/>
      <c r="I588" s="1110"/>
      <c r="K588" s="1111"/>
      <c r="O588" s="1113"/>
      <c r="T588" s="1112"/>
    </row>
    <row r="589" spans="5:20" s="1089" customFormat="1" ht="15" customHeight="1" x14ac:dyDescent="0.15">
      <c r="E589" s="1109"/>
      <c r="F589" s="1109"/>
      <c r="G589" s="1109"/>
      <c r="H589" s="1110"/>
      <c r="I589" s="1110"/>
      <c r="K589" s="1111"/>
      <c r="O589" s="1113"/>
      <c r="T589" s="1112"/>
    </row>
    <row r="590" spans="5:20" s="1089" customFormat="1" ht="15" customHeight="1" x14ac:dyDescent="0.15">
      <c r="E590" s="1109"/>
      <c r="F590" s="1109"/>
      <c r="G590" s="1109"/>
      <c r="H590" s="1110"/>
      <c r="I590" s="1110"/>
      <c r="K590" s="1111"/>
      <c r="O590" s="1113"/>
      <c r="T590" s="1112"/>
    </row>
    <row r="591" spans="5:20" s="1089" customFormat="1" ht="15" customHeight="1" x14ac:dyDescent="0.15">
      <c r="E591" s="1109"/>
      <c r="F591" s="1109"/>
      <c r="G591" s="1109"/>
      <c r="H591" s="1110"/>
      <c r="I591" s="1110"/>
      <c r="K591" s="1111"/>
      <c r="O591" s="1113"/>
      <c r="T591" s="1112"/>
    </row>
    <row r="592" spans="5:20" s="1089" customFormat="1" ht="15" customHeight="1" x14ac:dyDescent="0.15">
      <c r="E592" s="1109"/>
      <c r="F592" s="1109"/>
      <c r="G592" s="1109"/>
      <c r="H592" s="1110"/>
      <c r="I592" s="1110"/>
      <c r="K592" s="1111"/>
      <c r="O592" s="1113"/>
      <c r="T592" s="1112"/>
    </row>
    <row r="593" spans="5:20" s="1089" customFormat="1" ht="15" customHeight="1" x14ac:dyDescent="0.15">
      <c r="E593" s="1109"/>
      <c r="F593" s="1109"/>
      <c r="G593" s="1109"/>
      <c r="H593" s="1110"/>
      <c r="I593" s="1110"/>
      <c r="K593" s="1111"/>
      <c r="O593" s="1113"/>
      <c r="T593" s="1112"/>
    </row>
    <row r="594" spans="5:20" s="1089" customFormat="1" ht="15" customHeight="1" x14ac:dyDescent="0.15">
      <c r="E594" s="1109"/>
      <c r="F594" s="1109"/>
      <c r="G594" s="1109"/>
      <c r="H594" s="1110"/>
      <c r="I594" s="1110"/>
      <c r="K594" s="1111"/>
      <c r="O594" s="1113"/>
      <c r="T594" s="1112"/>
    </row>
    <row r="595" spans="5:20" s="1089" customFormat="1" ht="15" customHeight="1" x14ac:dyDescent="0.15">
      <c r="E595" s="1109"/>
      <c r="F595" s="1109"/>
      <c r="G595" s="1109"/>
      <c r="H595" s="1110"/>
      <c r="I595" s="1110"/>
      <c r="K595" s="1111"/>
      <c r="O595" s="1113"/>
      <c r="T595" s="1112"/>
    </row>
    <row r="596" spans="5:20" s="1089" customFormat="1" ht="15" customHeight="1" x14ac:dyDescent="0.15">
      <c r="E596" s="1109"/>
      <c r="F596" s="1109"/>
      <c r="G596" s="1109"/>
      <c r="H596" s="1110"/>
      <c r="I596" s="1110"/>
      <c r="K596" s="1111"/>
      <c r="O596" s="1113"/>
      <c r="T596" s="1112"/>
    </row>
    <row r="597" spans="5:20" s="1089" customFormat="1" ht="15" customHeight="1" x14ac:dyDescent="0.15">
      <c r="E597" s="1109"/>
      <c r="F597" s="1109"/>
      <c r="G597" s="1109"/>
      <c r="H597" s="1110"/>
      <c r="I597" s="1110"/>
      <c r="K597" s="1111"/>
      <c r="O597" s="1113"/>
      <c r="T597" s="1112"/>
    </row>
    <row r="598" spans="5:20" s="1089" customFormat="1" ht="15" customHeight="1" x14ac:dyDescent="0.15">
      <c r="E598" s="1109"/>
      <c r="F598" s="1109"/>
      <c r="G598" s="1109"/>
      <c r="H598" s="1110"/>
      <c r="I598" s="1110"/>
      <c r="K598" s="1111"/>
      <c r="O598" s="1113"/>
      <c r="T598" s="1112"/>
    </row>
    <row r="599" spans="5:20" s="1089" customFormat="1" ht="15" customHeight="1" x14ac:dyDescent="0.15">
      <c r="E599" s="1109"/>
      <c r="F599" s="1109"/>
      <c r="G599" s="1109"/>
      <c r="H599" s="1110"/>
      <c r="I599" s="1110"/>
      <c r="K599" s="1111"/>
      <c r="O599" s="1113"/>
      <c r="T599" s="1112"/>
    </row>
    <row r="600" spans="5:20" s="1089" customFormat="1" ht="15" customHeight="1" x14ac:dyDescent="0.15">
      <c r="E600" s="1109"/>
      <c r="F600" s="1109"/>
      <c r="G600" s="1109"/>
      <c r="H600" s="1110"/>
      <c r="I600" s="1110"/>
      <c r="K600" s="1111"/>
      <c r="O600" s="1113"/>
      <c r="T600" s="1112"/>
    </row>
    <row r="601" spans="5:20" s="1089" customFormat="1" ht="15" customHeight="1" x14ac:dyDescent="0.15">
      <c r="E601" s="1109"/>
      <c r="F601" s="1109"/>
      <c r="G601" s="1109"/>
      <c r="H601" s="1110"/>
      <c r="I601" s="1110"/>
      <c r="K601" s="1111"/>
      <c r="O601" s="1113"/>
      <c r="T601" s="1112"/>
    </row>
    <row r="602" spans="5:20" s="1089" customFormat="1" ht="15" customHeight="1" x14ac:dyDescent="0.15">
      <c r="E602" s="1109"/>
      <c r="F602" s="1109"/>
      <c r="G602" s="1109"/>
      <c r="H602" s="1110"/>
      <c r="I602" s="1110"/>
      <c r="K602" s="1111"/>
      <c r="O602" s="1113"/>
      <c r="T602" s="1112"/>
    </row>
    <row r="603" spans="5:20" s="1089" customFormat="1" ht="15" customHeight="1" x14ac:dyDescent="0.15">
      <c r="E603" s="1109"/>
      <c r="F603" s="1109"/>
      <c r="G603" s="1109"/>
      <c r="H603" s="1110"/>
      <c r="I603" s="1110"/>
      <c r="K603" s="1111"/>
      <c r="O603" s="1113"/>
      <c r="T603" s="1112"/>
    </row>
    <row r="604" spans="5:20" s="1089" customFormat="1" ht="15" customHeight="1" x14ac:dyDescent="0.15">
      <c r="E604" s="1109"/>
      <c r="F604" s="1109"/>
      <c r="G604" s="1109"/>
      <c r="H604" s="1110"/>
      <c r="I604" s="1110"/>
      <c r="K604" s="1111"/>
      <c r="O604" s="1113"/>
      <c r="T604" s="1112"/>
    </row>
    <row r="605" spans="5:20" s="1089" customFormat="1" ht="15" customHeight="1" x14ac:dyDescent="0.15">
      <c r="E605" s="1109"/>
      <c r="F605" s="1109"/>
      <c r="G605" s="1109"/>
      <c r="H605" s="1110"/>
      <c r="I605" s="1110"/>
      <c r="K605" s="1111"/>
      <c r="O605" s="1113"/>
      <c r="T605" s="1112"/>
    </row>
    <row r="606" spans="5:20" s="1089" customFormat="1" ht="15" customHeight="1" x14ac:dyDescent="0.15">
      <c r="E606" s="1109"/>
      <c r="F606" s="1109"/>
      <c r="G606" s="1109"/>
      <c r="H606" s="1110"/>
      <c r="I606" s="1110"/>
      <c r="K606" s="1111"/>
      <c r="O606" s="1113"/>
      <c r="T606" s="1112"/>
    </row>
    <row r="607" spans="5:20" s="1089" customFormat="1" ht="15" customHeight="1" x14ac:dyDescent="0.15">
      <c r="E607" s="1109"/>
      <c r="F607" s="1109"/>
      <c r="G607" s="1109"/>
      <c r="H607" s="1110"/>
      <c r="I607" s="1110"/>
      <c r="K607" s="1111"/>
      <c r="O607" s="1113"/>
      <c r="T607" s="1112"/>
    </row>
    <row r="608" spans="5:20" s="1089" customFormat="1" ht="15" customHeight="1" x14ac:dyDescent="0.15">
      <c r="E608" s="1109"/>
      <c r="F608" s="1109"/>
      <c r="G608" s="1109"/>
      <c r="H608" s="1110"/>
      <c r="I608" s="1110"/>
      <c r="K608" s="1111"/>
      <c r="O608" s="1113"/>
      <c r="T608" s="1112"/>
    </row>
    <row r="609" spans="5:20" s="1089" customFormat="1" ht="15" customHeight="1" x14ac:dyDescent="0.15">
      <c r="E609" s="1109"/>
      <c r="F609" s="1109"/>
      <c r="G609" s="1109"/>
      <c r="H609" s="1110"/>
      <c r="I609" s="1110"/>
      <c r="K609" s="1111"/>
      <c r="O609" s="1113"/>
      <c r="T609" s="1112"/>
    </row>
    <row r="610" spans="5:20" s="1089" customFormat="1" ht="15" customHeight="1" x14ac:dyDescent="0.15">
      <c r="E610" s="1109"/>
      <c r="F610" s="1109"/>
      <c r="G610" s="1109"/>
      <c r="H610" s="1110"/>
      <c r="I610" s="1110"/>
      <c r="K610" s="1111"/>
      <c r="O610" s="1113"/>
      <c r="T610" s="1112"/>
    </row>
    <row r="611" spans="5:20" s="1089" customFormat="1" ht="15" customHeight="1" x14ac:dyDescent="0.15">
      <c r="E611" s="1109"/>
      <c r="F611" s="1109"/>
      <c r="G611" s="1109"/>
      <c r="H611" s="1110"/>
      <c r="I611" s="1110"/>
      <c r="K611" s="1111"/>
      <c r="O611" s="1113"/>
      <c r="T611" s="1112"/>
    </row>
    <row r="612" spans="5:20" s="1089" customFormat="1" ht="15" customHeight="1" x14ac:dyDescent="0.15">
      <c r="E612" s="1109"/>
      <c r="F612" s="1109"/>
      <c r="G612" s="1109"/>
      <c r="H612" s="1110"/>
      <c r="I612" s="1110"/>
      <c r="K612" s="1111"/>
      <c r="O612" s="1113"/>
      <c r="T612" s="1112"/>
    </row>
    <row r="613" spans="5:20" s="1089" customFormat="1" ht="15" customHeight="1" x14ac:dyDescent="0.15">
      <c r="E613" s="1109"/>
      <c r="F613" s="1109"/>
      <c r="G613" s="1109"/>
      <c r="H613" s="1110"/>
      <c r="I613" s="1110"/>
      <c r="K613" s="1111"/>
      <c r="O613" s="1113"/>
      <c r="T613" s="1112"/>
    </row>
    <row r="614" spans="5:20" s="1089" customFormat="1" ht="15" customHeight="1" x14ac:dyDescent="0.15">
      <c r="E614" s="1109"/>
      <c r="F614" s="1109"/>
      <c r="G614" s="1109"/>
      <c r="H614" s="1110"/>
      <c r="I614" s="1110"/>
      <c r="K614" s="1111"/>
      <c r="O614" s="1113"/>
      <c r="T614" s="1112"/>
    </row>
    <row r="615" spans="5:20" s="1089" customFormat="1" ht="15" customHeight="1" x14ac:dyDescent="0.15">
      <c r="E615" s="1109"/>
      <c r="F615" s="1109"/>
      <c r="G615" s="1109"/>
      <c r="H615" s="1110"/>
      <c r="I615" s="1110"/>
      <c r="K615" s="1111"/>
      <c r="O615" s="1113"/>
      <c r="T615" s="1112"/>
    </row>
    <row r="616" spans="5:20" s="1089" customFormat="1" ht="15" customHeight="1" x14ac:dyDescent="0.15">
      <c r="E616" s="1109"/>
      <c r="F616" s="1109"/>
      <c r="G616" s="1109"/>
      <c r="H616" s="1110"/>
      <c r="I616" s="1110"/>
      <c r="K616" s="1111"/>
      <c r="O616" s="1113"/>
      <c r="T616" s="1112"/>
    </row>
    <row r="617" spans="5:20" s="1089" customFormat="1" ht="15" customHeight="1" x14ac:dyDescent="0.15">
      <c r="E617" s="1109"/>
      <c r="F617" s="1109"/>
      <c r="G617" s="1109"/>
      <c r="H617" s="1110"/>
      <c r="I617" s="1110"/>
      <c r="K617" s="1111"/>
      <c r="O617" s="1113"/>
      <c r="T617" s="1112"/>
    </row>
    <row r="618" spans="5:20" s="1089" customFormat="1" ht="15" customHeight="1" x14ac:dyDescent="0.15">
      <c r="E618" s="1109"/>
      <c r="F618" s="1109"/>
      <c r="G618" s="1109"/>
      <c r="H618" s="1110"/>
      <c r="I618" s="1110"/>
      <c r="K618" s="1111"/>
      <c r="O618" s="1113"/>
      <c r="T618" s="1112"/>
    </row>
    <row r="619" spans="5:20" s="1089" customFormat="1" ht="15" customHeight="1" x14ac:dyDescent="0.15">
      <c r="E619" s="1109"/>
      <c r="F619" s="1109"/>
      <c r="G619" s="1109"/>
      <c r="H619" s="1110"/>
      <c r="I619" s="1110"/>
      <c r="K619" s="1111"/>
      <c r="O619" s="1113"/>
      <c r="T619" s="1112"/>
    </row>
    <row r="620" spans="5:20" s="1089" customFormat="1" ht="15" customHeight="1" x14ac:dyDescent="0.15">
      <c r="E620" s="1109"/>
      <c r="F620" s="1109"/>
      <c r="G620" s="1109"/>
      <c r="H620" s="1110"/>
      <c r="I620" s="1110"/>
      <c r="K620" s="1111"/>
      <c r="O620" s="1113"/>
      <c r="T620" s="1112"/>
    </row>
    <row r="621" spans="5:20" s="1089" customFormat="1" ht="15" customHeight="1" x14ac:dyDescent="0.15">
      <c r="E621" s="1109"/>
      <c r="F621" s="1109"/>
      <c r="G621" s="1109"/>
      <c r="H621" s="1110"/>
      <c r="I621" s="1110"/>
      <c r="K621" s="1111"/>
      <c r="O621" s="1113"/>
      <c r="T621" s="1112"/>
    </row>
    <row r="622" spans="5:20" s="1089" customFormat="1" ht="15" customHeight="1" x14ac:dyDescent="0.15">
      <c r="E622" s="1109"/>
      <c r="F622" s="1109"/>
      <c r="G622" s="1109"/>
      <c r="H622" s="1110"/>
      <c r="I622" s="1110"/>
      <c r="K622" s="1111"/>
      <c r="O622" s="1113"/>
      <c r="T622" s="1112"/>
    </row>
    <row r="623" spans="5:20" s="1089" customFormat="1" ht="15" customHeight="1" x14ac:dyDescent="0.15">
      <c r="E623" s="1109"/>
      <c r="F623" s="1109"/>
      <c r="G623" s="1109"/>
      <c r="H623" s="1110"/>
      <c r="I623" s="1110"/>
      <c r="K623" s="1111"/>
      <c r="O623" s="1113"/>
      <c r="T623" s="1112"/>
    </row>
    <row r="624" spans="5:20" s="1089" customFormat="1" ht="15" customHeight="1" x14ac:dyDescent="0.15">
      <c r="E624" s="1109"/>
      <c r="F624" s="1109"/>
      <c r="G624" s="1109"/>
      <c r="H624" s="1110"/>
      <c r="I624" s="1110"/>
      <c r="K624" s="1111"/>
      <c r="O624" s="1113"/>
      <c r="T624" s="1112"/>
    </row>
    <row r="625" spans="5:20" s="1089" customFormat="1" ht="15" customHeight="1" x14ac:dyDescent="0.15">
      <c r="E625" s="1109"/>
      <c r="F625" s="1109"/>
      <c r="G625" s="1109"/>
      <c r="H625" s="1110"/>
      <c r="I625" s="1110"/>
      <c r="K625" s="1111"/>
      <c r="O625" s="1113"/>
      <c r="T625" s="1112"/>
    </row>
    <row r="626" spans="5:20" s="1089" customFormat="1" ht="15" customHeight="1" x14ac:dyDescent="0.15">
      <c r="E626" s="1109"/>
      <c r="F626" s="1109"/>
      <c r="G626" s="1109"/>
      <c r="H626" s="1110"/>
      <c r="I626" s="1110"/>
      <c r="K626" s="1111"/>
      <c r="O626" s="1113"/>
      <c r="T626" s="1112"/>
    </row>
    <row r="627" spans="5:20" s="1089" customFormat="1" ht="15" customHeight="1" x14ac:dyDescent="0.15">
      <c r="E627" s="1109"/>
      <c r="F627" s="1109"/>
      <c r="G627" s="1109"/>
      <c r="H627" s="1110"/>
      <c r="I627" s="1110"/>
      <c r="K627" s="1111"/>
      <c r="O627" s="1113"/>
      <c r="T627" s="1112"/>
    </row>
    <row r="628" spans="5:20" s="1089" customFormat="1" ht="15" customHeight="1" x14ac:dyDescent="0.15">
      <c r="E628" s="1109"/>
      <c r="F628" s="1109"/>
      <c r="G628" s="1109"/>
      <c r="H628" s="1110"/>
      <c r="I628" s="1110"/>
      <c r="K628" s="1111"/>
      <c r="O628" s="1113"/>
      <c r="T628" s="1112"/>
    </row>
    <row r="629" spans="5:20" s="1089" customFormat="1" ht="15" customHeight="1" x14ac:dyDescent="0.15">
      <c r="E629" s="1109"/>
      <c r="F629" s="1109"/>
      <c r="G629" s="1109"/>
      <c r="H629" s="1110"/>
      <c r="I629" s="1110"/>
      <c r="K629" s="1111"/>
      <c r="O629" s="1113"/>
      <c r="T629" s="1112"/>
    </row>
    <row r="630" spans="5:20" s="1089" customFormat="1" ht="15" customHeight="1" x14ac:dyDescent="0.15">
      <c r="E630" s="1109"/>
      <c r="F630" s="1109"/>
      <c r="G630" s="1109"/>
      <c r="H630" s="1110"/>
      <c r="I630" s="1110"/>
      <c r="K630" s="1111"/>
      <c r="O630" s="1113"/>
      <c r="T630" s="1112"/>
    </row>
    <row r="631" spans="5:20" s="1089" customFormat="1" ht="15" customHeight="1" x14ac:dyDescent="0.15">
      <c r="E631" s="1109"/>
      <c r="F631" s="1109"/>
      <c r="G631" s="1109"/>
      <c r="H631" s="1110"/>
      <c r="I631" s="1110"/>
      <c r="K631" s="1111"/>
      <c r="O631" s="1113"/>
      <c r="T631" s="1112"/>
    </row>
    <row r="632" spans="5:20" s="1089" customFormat="1" ht="15" customHeight="1" x14ac:dyDescent="0.15">
      <c r="E632" s="1109"/>
      <c r="F632" s="1109"/>
      <c r="G632" s="1109"/>
      <c r="H632" s="1110"/>
      <c r="I632" s="1110"/>
      <c r="K632" s="1111"/>
      <c r="O632" s="1113"/>
      <c r="T632" s="1112"/>
    </row>
    <row r="633" spans="5:20" s="1089" customFormat="1" ht="15" customHeight="1" x14ac:dyDescent="0.15">
      <c r="E633" s="1109"/>
      <c r="F633" s="1109"/>
      <c r="G633" s="1109"/>
      <c r="H633" s="1110"/>
      <c r="I633" s="1110"/>
      <c r="K633" s="1111"/>
      <c r="O633" s="1113"/>
      <c r="T633" s="1112"/>
    </row>
    <row r="634" spans="5:20" s="1089" customFormat="1" ht="15" customHeight="1" x14ac:dyDescent="0.15">
      <c r="E634" s="1109"/>
      <c r="F634" s="1109"/>
      <c r="G634" s="1109"/>
      <c r="H634" s="1110"/>
      <c r="I634" s="1110"/>
      <c r="K634" s="1111"/>
      <c r="O634" s="1113"/>
      <c r="T634" s="1112"/>
    </row>
    <row r="635" spans="5:20" s="1089" customFormat="1" ht="15" customHeight="1" x14ac:dyDescent="0.15">
      <c r="E635" s="1109"/>
      <c r="F635" s="1109"/>
      <c r="G635" s="1109"/>
      <c r="H635" s="1110"/>
      <c r="I635" s="1110"/>
      <c r="K635" s="1111"/>
      <c r="O635" s="1113"/>
      <c r="T635" s="1112"/>
    </row>
    <row r="636" spans="5:20" s="1089" customFormat="1" ht="15" customHeight="1" x14ac:dyDescent="0.15">
      <c r="E636" s="1109"/>
      <c r="F636" s="1109"/>
      <c r="G636" s="1109"/>
      <c r="H636" s="1110"/>
      <c r="I636" s="1110"/>
      <c r="K636" s="1111"/>
      <c r="O636" s="1113"/>
      <c r="T636" s="1112"/>
    </row>
    <row r="637" spans="5:20" s="1089" customFormat="1" ht="15" customHeight="1" x14ac:dyDescent="0.15">
      <c r="E637" s="1109"/>
      <c r="F637" s="1109"/>
      <c r="G637" s="1109"/>
      <c r="H637" s="1110"/>
      <c r="I637" s="1110"/>
      <c r="K637" s="1111"/>
      <c r="O637" s="1113"/>
      <c r="T637" s="1112"/>
    </row>
    <row r="638" spans="5:20" s="1089" customFormat="1" ht="15" customHeight="1" x14ac:dyDescent="0.15">
      <c r="E638" s="1109"/>
      <c r="F638" s="1109"/>
      <c r="G638" s="1109"/>
      <c r="H638" s="1110"/>
      <c r="I638" s="1110"/>
      <c r="K638" s="1111"/>
      <c r="O638" s="1113"/>
      <c r="T638" s="1112"/>
    </row>
    <row r="639" spans="5:20" s="1089" customFormat="1" ht="15" customHeight="1" x14ac:dyDescent="0.15">
      <c r="E639" s="1109"/>
      <c r="F639" s="1109"/>
      <c r="G639" s="1109"/>
      <c r="H639" s="1110"/>
      <c r="I639" s="1110"/>
      <c r="K639" s="1111"/>
      <c r="O639" s="1113"/>
      <c r="T639" s="1112"/>
    </row>
    <row r="640" spans="5:20" s="1089" customFormat="1" ht="15" customHeight="1" x14ac:dyDescent="0.15">
      <c r="E640" s="1109"/>
      <c r="F640" s="1109"/>
      <c r="G640" s="1109"/>
      <c r="H640" s="1110"/>
      <c r="I640" s="1110"/>
      <c r="K640" s="1111"/>
      <c r="O640" s="1113"/>
      <c r="T640" s="1112"/>
    </row>
    <row r="641" spans="5:20" s="1089" customFormat="1" ht="15" customHeight="1" x14ac:dyDescent="0.15">
      <c r="E641" s="1109"/>
      <c r="F641" s="1109"/>
      <c r="G641" s="1109"/>
      <c r="H641" s="1110"/>
      <c r="I641" s="1110"/>
      <c r="K641" s="1111"/>
      <c r="O641" s="1113"/>
      <c r="T641" s="1112"/>
    </row>
    <row r="642" spans="5:20" s="1089" customFormat="1" ht="15" customHeight="1" x14ac:dyDescent="0.15">
      <c r="E642" s="1109"/>
      <c r="F642" s="1109"/>
      <c r="G642" s="1109"/>
      <c r="H642" s="1110"/>
      <c r="I642" s="1110"/>
      <c r="K642" s="1111"/>
      <c r="O642" s="1113"/>
      <c r="T642" s="1112"/>
    </row>
    <row r="643" spans="5:20" s="1089" customFormat="1" ht="15" customHeight="1" x14ac:dyDescent="0.15">
      <c r="E643" s="1109"/>
      <c r="F643" s="1109"/>
      <c r="G643" s="1109"/>
      <c r="H643" s="1110"/>
      <c r="I643" s="1110"/>
      <c r="K643" s="1111"/>
      <c r="O643" s="1113"/>
      <c r="T643" s="1112"/>
    </row>
    <row r="644" spans="5:20" s="1089" customFormat="1" ht="15" customHeight="1" x14ac:dyDescent="0.15">
      <c r="E644" s="1109"/>
      <c r="F644" s="1109"/>
      <c r="G644" s="1109"/>
      <c r="H644" s="1110"/>
      <c r="I644" s="1110"/>
      <c r="K644" s="1111"/>
      <c r="O644" s="1113"/>
      <c r="T644" s="1112"/>
    </row>
    <row r="645" spans="5:20" s="1089" customFormat="1" ht="15" customHeight="1" x14ac:dyDescent="0.15">
      <c r="E645" s="1109"/>
      <c r="F645" s="1109"/>
      <c r="G645" s="1109"/>
      <c r="H645" s="1110"/>
      <c r="I645" s="1110"/>
      <c r="K645" s="1111"/>
      <c r="O645" s="1113"/>
      <c r="T645" s="1112"/>
    </row>
    <row r="646" spans="5:20" s="1089" customFormat="1" ht="15" customHeight="1" x14ac:dyDescent="0.15">
      <c r="E646" s="1109"/>
      <c r="F646" s="1109"/>
      <c r="G646" s="1109"/>
      <c r="H646" s="1110"/>
      <c r="I646" s="1110"/>
      <c r="K646" s="1111"/>
      <c r="O646" s="1113"/>
      <c r="T646" s="1112"/>
    </row>
    <row r="647" spans="5:20" s="1089" customFormat="1" ht="15" customHeight="1" x14ac:dyDescent="0.15">
      <c r="E647" s="1109"/>
      <c r="F647" s="1109"/>
      <c r="G647" s="1109"/>
      <c r="H647" s="1110"/>
      <c r="I647" s="1110"/>
      <c r="K647" s="1111"/>
      <c r="O647" s="1113"/>
      <c r="T647" s="1112"/>
    </row>
    <row r="648" spans="5:20" s="1089" customFormat="1" ht="15" customHeight="1" x14ac:dyDescent="0.15">
      <c r="E648" s="1109"/>
      <c r="F648" s="1109"/>
      <c r="G648" s="1109"/>
      <c r="H648" s="1110"/>
      <c r="I648" s="1110"/>
      <c r="K648" s="1111"/>
      <c r="O648" s="1113"/>
      <c r="T648" s="1112"/>
    </row>
    <row r="649" spans="5:20" s="1089" customFormat="1" ht="15" customHeight="1" x14ac:dyDescent="0.15">
      <c r="E649" s="1109"/>
      <c r="F649" s="1109"/>
      <c r="G649" s="1109"/>
      <c r="H649" s="1110"/>
      <c r="I649" s="1110"/>
      <c r="K649" s="1111"/>
      <c r="O649" s="1113"/>
      <c r="T649" s="1112"/>
    </row>
    <row r="650" spans="5:20" s="1089" customFormat="1" ht="15" customHeight="1" x14ac:dyDescent="0.15">
      <c r="E650" s="1109"/>
      <c r="F650" s="1109"/>
      <c r="G650" s="1109"/>
      <c r="H650" s="1110"/>
      <c r="I650" s="1110"/>
      <c r="K650" s="1111"/>
      <c r="O650" s="1113"/>
      <c r="T650" s="1112"/>
    </row>
    <row r="651" spans="5:20" s="1089" customFormat="1" ht="15" customHeight="1" x14ac:dyDescent="0.15">
      <c r="E651" s="1109"/>
      <c r="F651" s="1109"/>
      <c r="G651" s="1109"/>
      <c r="H651" s="1110"/>
      <c r="I651" s="1110"/>
      <c r="K651" s="1111"/>
      <c r="O651" s="1113"/>
      <c r="T651" s="1112"/>
    </row>
    <row r="652" spans="5:20" s="1089" customFormat="1" ht="15" customHeight="1" x14ac:dyDescent="0.15">
      <c r="E652" s="1109"/>
      <c r="F652" s="1109"/>
      <c r="G652" s="1109"/>
      <c r="H652" s="1110"/>
      <c r="I652" s="1110"/>
      <c r="K652" s="1111"/>
      <c r="O652" s="1113"/>
      <c r="T652" s="1112"/>
    </row>
    <row r="653" spans="5:20" s="1089" customFormat="1" ht="15" customHeight="1" x14ac:dyDescent="0.15">
      <c r="E653" s="1109"/>
      <c r="F653" s="1109"/>
      <c r="G653" s="1109"/>
      <c r="H653" s="1110"/>
      <c r="I653" s="1110"/>
      <c r="K653" s="1111"/>
      <c r="O653" s="1113"/>
      <c r="T653" s="1112"/>
    </row>
    <row r="654" spans="5:20" s="1089" customFormat="1" ht="15" customHeight="1" x14ac:dyDescent="0.15">
      <c r="E654" s="1109"/>
      <c r="F654" s="1109"/>
      <c r="G654" s="1109"/>
      <c r="H654" s="1110"/>
      <c r="I654" s="1110"/>
      <c r="K654" s="1111"/>
      <c r="O654" s="1113"/>
      <c r="T654" s="1112"/>
    </row>
    <row r="655" spans="5:20" s="1089" customFormat="1" ht="15" customHeight="1" x14ac:dyDescent="0.15">
      <c r="E655" s="1109"/>
      <c r="F655" s="1109"/>
      <c r="G655" s="1109"/>
      <c r="H655" s="1110"/>
      <c r="I655" s="1110"/>
      <c r="K655" s="1111"/>
      <c r="O655" s="1113"/>
      <c r="T655" s="1112"/>
    </row>
    <row r="656" spans="5:20" s="1089" customFormat="1" ht="15" customHeight="1" x14ac:dyDescent="0.15">
      <c r="E656" s="1109"/>
      <c r="F656" s="1109"/>
      <c r="G656" s="1109"/>
      <c r="H656" s="1110"/>
      <c r="I656" s="1110"/>
      <c r="K656" s="1111"/>
      <c r="O656" s="1113"/>
      <c r="T656" s="1112"/>
    </row>
    <row r="657" spans="5:20" s="1089" customFormat="1" ht="15" customHeight="1" x14ac:dyDescent="0.15">
      <c r="E657" s="1109"/>
      <c r="F657" s="1109"/>
      <c r="G657" s="1109"/>
      <c r="H657" s="1110"/>
      <c r="I657" s="1110"/>
      <c r="K657" s="1111"/>
      <c r="O657" s="1113"/>
      <c r="T657" s="1112"/>
    </row>
    <row r="658" spans="5:20" s="1089" customFormat="1" ht="15" customHeight="1" x14ac:dyDescent="0.15">
      <c r="E658" s="1109"/>
      <c r="F658" s="1109"/>
      <c r="G658" s="1109"/>
      <c r="H658" s="1110"/>
      <c r="I658" s="1110"/>
      <c r="K658" s="1111"/>
      <c r="O658" s="1113"/>
      <c r="T658" s="1112"/>
    </row>
    <row r="659" spans="5:20" s="1089" customFormat="1" ht="15" customHeight="1" x14ac:dyDescent="0.15">
      <c r="E659" s="1109"/>
      <c r="F659" s="1109"/>
      <c r="G659" s="1109"/>
      <c r="H659" s="1110"/>
      <c r="I659" s="1110"/>
      <c r="K659" s="1111"/>
      <c r="O659" s="1113"/>
      <c r="T659" s="1112"/>
    </row>
    <row r="660" spans="5:20" s="1089" customFormat="1" ht="15" customHeight="1" x14ac:dyDescent="0.15">
      <c r="E660" s="1109"/>
      <c r="F660" s="1109"/>
      <c r="G660" s="1109"/>
      <c r="H660" s="1110"/>
      <c r="I660" s="1110"/>
      <c r="K660" s="1111"/>
      <c r="O660" s="1113"/>
      <c r="T660" s="1112"/>
    </row>
    <row r="661" spans="5:20" s="1089" customFormat="1" ht="15" customHeight="1" x14ac:dyDescent="0.15">
      <c r="E661" s="1109"/>
      <c r="F661" s="1109"/>
      <c r="G661" s="1109"/>
      <c r="H661" s="1110"/>
      <c r="I661" s="1110"/>
      <c r="K661" s="1111"/>
      <c r="O661" s="1113"/>
      <c r="T661" s="1112"/>
    </row>
    <row r="662" spans="5:20" s="1089" customFormat="1" ht="15" customHeight="1" x14ac:dyDescent="0.15">
      <c r="E662" s="1109"/>
      <c r="F662" s="1109"/>
      <c r="G662" s="1109"/>
      <c r="H662" s="1110"/>
      <c r="I662" s="1110"/>
      <c r="K662" s="1111"/>
      <c r="O662" s="1113"/>
      <c r="T662" s="1112"/>
    </row>
    <row r="663" spans="5:20" s="1089" customFormat="1" ht="15" customHeight="1" x14ac:dyDescent="0.15">
      <c r="E663" s="1109"/>
      <c r="F663" s="1109"/>
      <c r="G663" s="1109"/>
      <c r="H663" s="1110"/>
      <c r="I663" s="1110"/>
      <c r="K663" s="1111"/>
      <c r="O663" s="1113"/>
      <c r="T663" s="1112"/>
    </row>
    <row r="664" spans="5:20" s="1089" customFormat="1" ht="15" customHeight="1" x14ac:dyDescent="0.15">
      <c r="E664" s="1109"/>
      <c r="F664" s="1109"/>
      <c r="G664" s="1109"/>
      <c r="H664" s="1110"/>
      <c r="I664" s="1110"/>
      <c r="K664" s="1111"/>
      <c r="O664" s="1113"/>
      <c r="T664" s="1112"/>
    </row>
    <row r="665" spans="5:20" s="1089" customFormat="1" ht="15" customHeight="1" x14ac:dyDescent="0.15">
      <c r="E665" s="1109"/>
      <c r="F665" s="1109"/>
      <c r="G665" s="1109"/>
      <c r="H665" s="1110"/>
      <c r="I665" s="1110"/>
      <c r="K665" s="1111"/>
      <c r="O665" s="1113"/>
      <c r="T665" s="1112"/>
    </row>
    <row r="666" spans="5:20" s="1089" customFormat="1" ht="15" customHeight="1" x14ac:dyDescent="0.15">
      <c r="E666" s="1109"/>
      <c r="F666" s="1109"/>
      <c r="G666" s="1109"/>
      <c r="H666" s="1110"/>
      <c r="I666" s="1110"/>
      <c r="K666" s="1111"/>
      <c r="O666" s="1113"/>
      <c r="T666" s="1112"/>
    </row>
    <row r="667" spans="5:20" s="1089" customFormat="1" ht="15" customHeight="1" x14ac:dyDescent="0.15">
      <c r="E667" s="1109"/>
      <c r="F667" s="1109"/>
      <c r="G667" s="1109"/>
      <c r="H667" s="1110"/>
      <c r="I667" s="1110"/>
      <c r="K667" s="1111"/>
      <c r="O667" s="1113"/>
      <c r="T667" s="1112"/>
    </row>
    <row r="668" spans="5:20" s="1089" customFormat="1" ht="15" customHeight="1" x14ac:dyDescent="0.15">
      <c r="E668" s="1109"/>
      <c r="F668" s="1109"/>
      <c r="G668" s="1109"/>
      <c r="H668" s="1110"/>
      <c r="I668" s="1110"/>
      <c r="K668" s="1111"/>
      <c r="O668" s="1113"/>
      <c r="T668" s="1112"/>
    </row>
    <row r="669" spans="5:20" s="1089" customFormat="1" ht="15" customHeight="1" x14ac:dyDescent="0.15">
      <c r="E669" s="1109"/>
      <c r="F669" s="1109"/>
      <c r="G669" s="1109"/>
      <c r="H669" s="1110"/>
      <c r="I669" s="1110"/>
      <c r="K669" s="1111"/>
      <c r="O669" s="1113"/>
      <c r="T669" s="1112"/>
    </row>
    <row r="670" spans="5:20" s="1089" customFormat="1" ht="15" customHeight="1" x14ac:dyDescent="0.15">
      <c r="E670" s="1109"/>
      <c r="F670" s="1109"/>
      <c r="G670" s="1109"/>
      <c r="H670" s="1110"/>
      <c r="I670" s="1110"/>
      <c r="K670" s="1111"/>
      <c r="O670" s="1113"/>
      <c r="T670" s="1112"/>
    </row>
    <row r="671" spans="5:20" s="1089" customFormat="1" ht="15" customHeight="1" x14ac:dyDescent="0.15">
      <c r="E671" s="1109"/>
      <c r="F671" s="1109"/>
      <c r="G671" s="1109"/>
      <c r="H671" s="1110"/>
      <c r="I671" s="1110"/>
      <c r="K671" s="1111"/>
      <c r="O671" s="1113"/>
      <c r="T671" s="1112"/>
    </row>
    <row r="672" spans="5:20" s="1089" customFormat="1" ht="15" customHeight="1" x14ac:dyDescent="0.15">
      <c r="E672" s="1109"/>
      <c r="F672" s="1109"/>
      <c r="G672" s="1109"/>
      <c r="H672" s="1110"/>
      <c r="I672" s="1110"/>
      <c r="K672" s="1111"/>
      <c r="O672" s="1113"/>
      <c r="T672" s="1112"/>
    </row>
    <row r="673" spans="5:20" s="1089" customFormat="1" ht="15" customHeight="1" x14ac:dyDescent="0.15">
      <c r="E673" s="1109"/>
      <c r="F673" s="1109"/>
      <c r="G673" s="1109"/>
      <c r="H673" s="1110"/>
      <c r="I673" s="1110"/>
      <c r="K673" s="1111"/>
      <c r="O673" s="1113"/>
      <c r="T673" s="1112"/>
    </row>
    <row r="674" spans="5:20" s="1089" customFormat="1" ht="15" customHeight="1" x14ac:dyDescent="0.15">
      <c r="E674" s="1109"/>
      <c r="F674" s="1109"/>
      <c r="G674" s="1109"/>
      <c r="H674" s="1110"/>
      <c r="I674" s="1110"/>
      <c r="K674" s="1111"/>
      <c r="O674" s="1113"/>
      <c r="T674" s="1112"/>
    </row>
    <row r="675" spans="5:20" s="1089" customFormat="1" ht="15" customHeight="1" x14ac:dyDescent="0.15">
      <c r="E675" s="1109"/>
      <c r="F675" s="1109"/>
      <c r="G675" s="1109"/>
      <c r="H675" s="1110"/>
      <c r="I675" s="1110"/>
      <c r="K675" s="1111"/>
      <c r="O675" s="1113"/>
      <c r="T675" s="1112"/>
    </row>
    <row r="676" spans="5:20" s="1089" customFormat="1" ht="15" customHeight="1" x14ac:dyDescent="0.15">
      <c r="E676" s="1109"/>
      <c r="F676" s="1109"/>
      <c r="G676" s="1109"/>
      <c r="H676" s="1110"/>
      <c r="I676" s="1110"/>
      <c r="K676" s="1111"/>
      <c r="O676" s="1113"/>
      <c r="T676" s="1112"/>
    </row>
    <row r="677" spans="5:20" s="1089" customFormat="1" ht="15" customHeight="1" x14ac:dyDescent="0.15">
      <c r="E677" s="1109"/>
      <c r="F677" s="1109"/>
      <c r="G677" s="1109"/>
      <c r="H677" s="1110"/>
      <c r="I677" s="1110"/>
      <c r="K677" s="1111"/>
      <c r="O677" s="1113"/>
      <c r="T677" s="1112"/>
    </row>
    <row r="678" spans="5:20" s="1089" customFormat="1" ht="15" customHeight="1" x14ac:dyDescent="0.15">
      <c r="E678" s="1109"/>
      <c r="F678" s="1109"/>
      <c r="G678" s="1109"/>
      <c r="H678" s="1110"/>
      <c r="I678" s="1110"/>
      <c r="K678" s="1111"/>
      <c r="O678" s="1113"/>
      <c r="T678" s="1112"/>
    </row>
    <row r="679" spans="5:20" s="1089" customFormat="1" ht="15" customHeight="1" x14ac:dyDescent="0.15">
      <c r="E679" s="1109"/>
      <c r="F679" s="1109"/>
      <c r="G679" s="1109"/>
      <c r="H679" s="1110"/>
      <c r="I679" s="1110"/>
      <c r="K679" s="1111"/>
      <c r="O679" s="1113"/>
      <c r="T679" s="1112"/>
    </row>
    <row r="680" spans="5:20" s="1089" customFormat="1" ht="15" customHeight="1" x14ac:dyDescent="0.15">
      <c r="E680" s="1109"/>
      <c r="F680" s="1109"/>
      <c r="G680" s="1109"/>
      <c r="H680" s="1110"/>
      <c r="I680" s="1110"/>
      <c r="K680" s="1111"/>
      <c r="O680" s="1113"/>
      <c r="T680" s="1112"/>
    </row>
    <row r="681" spans="5:20" s="1089" customFormat="1" ht="15" customHeight="1" x14ac:dyDescent="0.15">
      <c r="E681" s="1109"/>
      <c r="F681" s="1109"/>
      <c r="G681" s="1109"/>
      <c r="H681" s="1110"/>
      <c r="I681" s="1110"/>
      <c r="K681" s="1111"/>
      <c r="O681" s="1113"/>
      <c r="T681" s="1112"/>
    </row>
    <row r="682" spans="5:20" s="1089" customFormat="1" ht="15" customHeight="1" x14ac:dyDescent="0.15">
      <c r="E682" s="1109"/>
      <c r="F682" s="1109"/>
      <c r="G682" s="1109"/>
      <c r="H682" s="1110"/>
      <c r="I682" s="1110"/>
      <c r="K682" s="1111"/>
      <c r="O682" s="1113"/>
      <c r="T682" s="1112"/>
    </row>
    <row r="683" spans="5:20" s="1089" customFormat="1" ht="15" customHeight="1" x14ac:dyDescent="0.15">
      <c r="E683" s="1109"/>
      <c r="F683" s="1109"/>
      <c r="G683" s="1109"/>
      <c r="H683" s="1110"/>
      <c r="I683" s="1110"/>
      <c r="K683" s="1111"/>
      <c r="O683" s="1113"/>
      <c r="T683" s="1112"/>
    </row>
    <row r="684" spans="5:20" s="1089" customFormat="1" ht="15" customHeight="1" x14ac:dyDescent="0.15">
      <c r="E684" s="1109"/>
      <c r="F684" s="1109"/>
      <c r="G684" s="1109"/>
      <c r="H684" s="1110"/>
      <c r="I684" s="1110"/>
      <c r="K684" s="1111"/>
      <c r="O684" s="1113"/>
      <c r="T684" s="1112"/>
    </row>
    <row r="685" spans="5:20" s="1089" customFormat="1" ht="15" customHeight="1" x14ac:dyDescent="0.15">
      <c r="E685" s="1109"/>
      <c r="F685" s="1109"/>
      <c r="G685" s="1109"/>
      <c r="H685" s="1110"/>
      <c r="I685" s="1110"/>
      <c r="K685" s="1111"/>
      <c r="O685" s="1113"/>
      <c r="T685" s="1112"/>
    </row>
    <row r="686" spans="5:20" s="1089" customFormat="1" ht="15" customHeight="1" x14ac:dyDescent="0.15">
      <c r="E686" s="1109"/>
      <c r="F686" s="1109"/>
      <c r="G686" s="1109"/>
      <c r="H686" s="1110"/>
      <c r="I686" s="1110"/>
      <c r="K686" s="1111"/>
      <c r="O686" s="1113"/>
      <c r="T686" s="1112"/>
    </row>
    <row r="687" spans="5:20" s="1089" customFormat="1" ht="15" customHeight="1" x14ac:dyDescent="0.15">
      <c r="E687" s="1109"/>
      <c r="F687" s="1109"/>
      <c r="G687" s="1109"/>
      <c r="H687" s="1110"/>
      <c r="I687" s="1110"/>
      <c r="K687" s="1111"/>
      <c r="O687" s="1113"/>
      <c r="T687" s="1112"/>
    </row>
    <row r="688" spans="5:20" s="1089" customFormat="1" ht="15" customHeight="1" x14ac:dyDescent="0.15">
      <c r="E688" s="1109"/>
      <c r="F688" s="1109"/>
      <c r="G688" s="1109"/>
      <c r="H688" s="1110"/>
      <c r="I688" s="1110"/>
      <c r="K688" s="1111"/>
      <c r="O688" s="1113"/>
      <c r="T688" s="1112"/>
    </row>
    <row r="689" spans="5:20" s="1089" customFormat="1" ht="15" customHeight="1" x14ac:dyDescent="0.15">
      <c r="E689" s="1109"/>
      <c r="F689" s="1109"/>
      <c r="G689" s="1109"/>
      <c r="H689" s="1110"/>
      <c r="I689" s="1110"/>
      <c r="K689" s="1111"/>
      <c r="O689" s="1113"/>
      <c r="T689" s="1112"/>
    </row>
    <row r="690" spans="5:20" s="1089" customFormat="1" ht="15" customHeight="1" x14ac:dyDescent="0.15">
      <c r="E690" s="1109"/>
      <c r="F690" s="1109"/>
      <c r="G690" s="1109"/>
      <c r="H690" s="1110"/>
      <c r="I690" s="1110"/>
      <c r="K690" s="1111"/>
      <c r="O690" s="1113"/>
      <c r="T690" s="1112"/>
    </row>
    <row r="691" spans="5:20" s="1089" customFormat="1" ht="15" customHeight="1" x14ac:dyDescent="0.15">
      <c r="E691" s="1109"/>
      <c r="F691" s="1109"/>
      <c r="G691" s="1109"/>
      <c r="H691" s="1110"/>
      <c r="I691" s="1110"/>
      <c r="K691" s="1111"/>
      <c r="O691" s="1113"/>
      <c r="T691" s="1112"/>
    </row>
    <row r="692" spans="5:20" s="1089" customFormat="1" ht="15" customHeight="1" x14ac:dyDescent="0.15">
      <c r="E692" s="1109"/>
      <c r="F692" s="1109"/>
      <c r="G692" s="1109"/>
      <c r="H692" s="1110"/>
      <c r="I692" s="1110"/>
      <c r="K692" s="1111"/>
      <c r="O692" s="1113"/>
      <c r="T692" s="1112"/>
    </row>
    <row r="693" spans="5:20" s="1089" customFormat="1" ht="15" customHeight="1" x14ac:dyDescent="0.15">
      <c r="E693" s="1109"/>
      <c r="F693" s="1109"/>
      <c r="G693" s="1109"/>
      <c r="H693" s="1110"/>
      <c r="I693" s="1110"/>
      <c r="K693" s="1111"/>
      <c r="O693" s="1113"/>
      <c r="T693" s="1112"/>
    </row>
    <row r="694" spans="5:20" s="1089" customFormat="1" ht="15" customHeight="1" x14ac:dyDescent="0.15">
      <c r="E694" s="1109"/>
      <c r="F694" s="1109"/>
      <c r="G694" s="1109"/>
      <c r="H694" s="1110"/>
      <c r="I694" s="1110"/>
      <c r="K694" s="1111"/>
      <c r="O694" s="1113"/>
      <c r="T694" s="1112"/>
    </row>
    <row r="695" spans="5:20" s="1089" customFormat="1" ht="15" customHeight="1" x14ac:dyDescent="0.15">
      <c r="E695" s="1109"/>
      <c r="F695" s="1109"/>
      <c r="G695" s="1109"/>
      <c r="H695" s="1110"/>
      <c r="I695" s="1110"/>
      <c r="K695" s="1111"/>
      <c r="O695" s="1113"/>
      <c r="T695" s="1112"/>
    </row>
    <row r="696" spans="5:20" s="1089" customFormat="1" ht="15" customHeight="1" x14ac:dyDescent="0.15">
      <c r="E696" s="1109"/>
      <c r="F696" s="1109"/>
      <c r="G696" s="1109"/>
      <c r="H696" s="1110"/>
      <c r="I696" s="1110"/>
      <c r="K696" s="1111"/>
      <c r="O696" s="1113"/>
      <c r="T696" s="1112"/>
    </row>
    <row r="697" spans="5:20" s="1089" customFormat="1" ht="15" customHeight="1" x14ac:dyDescent="0.15">
      <c r="E697" s="1109"/>
      <c r="F697" s="1109"/>
      <c r="G697" s="1109"/>
      <c r="H697" s="1110"/>
      <c r="I697" s="1110"/>
      <c r="K697" s="1111"/>
      <c r="O697" s="1113"/>
      <c r="T697" s="1112"/>
    </row>
    <row r="698" spans="5:20" s="1089" customFormat="1" ht="15" customHeight="1" x14ac:dyDescent="0.15">
      <c r="E698" s="1109"/>
      <c r="F698" s="1109"/>
      <c r="G698" s="1109"/>
      <c r="H698" s="1110"/>
      <c r="I698" s="1110"/>
      <c r="K698" s="1111"/>
      <c r="O698" s="1113"/>
      <c r="T698" s="1112"/>
    </row>
    <row r="699" spans="5:20" s="1089" customFormat="1" ht="15" customHeight="1" x14ac:dyDescent="0.15">
      <c r="E699" s="1109"/>
      <c r="F699" s="1109"/>
      <c r="G699" s="1109"/>
      <c r="H699" s="1110"/>
      <c r="I699" s="1110"/>
      <c r="K699" s="1111"/>
      <c r="O699" s="1113"/>
      <c r="T699" s="1112"/>
    </row>
    <row r="700" spans="5:20" s="1089" customFormat="1" ht="15" customHeight="1" x14ac:dyDescent="0.15">
      <c r="E700" s="1109"/>
      <c r="F700" s="1109"/>
      <c r="G700" s="1109"/>
      <c r="H700" s="1110"/>
      <c r="I700" s="1110"/>
      <c r="K700" s="1111"/>
      <c r="O700" s="1113"/>
      <c r="T700" s="1112"/>
    </row>
    <row r="701" spans="5:20" s="1089" customFormat="1" ht="15" customHeight="1" x14ac:dyDescent="0.15">
      <c r="E701" s="1109"/>
      <c r="F701" s="1109"/>
      <c r="G701" s="1109"/>
      <c r="H701" s="1110"/>
      <c r="I701" s="1110"/>
      <c r="K701" s="1111"/>
      <c r="O701" s="1113"/>
      <c r="T701" s="1112"/>
    </row>
    <row r="702" spans="5:20" s="1089" customFormat="1" ht="15" customHeight="1" x14ac:dyDescent="0.15">
      <c r="E702" s="1109"/>
      <c r="F702" s="1109"/>
      <c r="G702" s="1109"/>
      <c r="H702" s="1110"/>
      <c r="I702" s="1110"/>
      <c r="K702" s="1111"/>
      <c r="O702" s="1113"/>
      <c r="T702" s="1112"/>
    </row>
    <row r="703" spans="5:20" s="1089" customFormat="1" ht="15" customHeight="1" x14ac:dyDescent="0.15">
      <c r="E703" s="1109"/>
      <c r="F703" s="1109"/>
      <c r="G703" s="1109"/>
      <c r="H703" s="1110"/>
      <c r="I703" s="1110"/>
      <c r="K703" s="1111"/>
      <c r="O703" s="1113"/>
      <c r="T703" s="1112"/>
    </row>
    <row r="704" spans="5:20" s="1089" customFormat="1" ht="15" customHeight="1" x14ac:dyDescent="0.15">
      <c r="E704" s="1109"/>
      <c r="F704" s="1109"/>
      <c r="G704" s="1109"/>
      <c r="H704" s="1110"/>
      <c r="I704" s="1110"/>
      <c r="K704" s="1111"/>
      <c r="O704" s="1113"/>
      <c r="T704" s="1112"/>
    </row>
    <row r="705" spans="5:20" s="1089" customFormat="1" ht="15" customHeight="1" x14ac:dyDescent="0.15">
      <c r="E705" s="1109"/>
      <c r="F705" s="1109"/>
      <c r="G705" s="1109"/>
      <c r="H705" s="1110"/>
      <c r="I705" s="1110"/>
      <c r="K705" s="1111"/>
      <c r="O705" s="1113"/>
      <c r="T705" s="1112"/>
    </row>
    <row r="706" spans="5:20" s="1089" customFormat="1" ht="15" customHeight="1" x14ac:dyDescent="0.15">
      <c r="E706" s="1109"/>
      <c r="F706" s="1109"/>
      <c r="G706" s="1109"/>
      <c r="H706" s="1110"/>
      <c r="I706" s="1110"/>
      <c r="K706" s="1111"/>
      <c r="O706" s="1113"/>
      <c r="T706" s="1112"/>
    </row>
    <row r="707" spans="5:20" s="1089" customFormat="1" ht="15" customHeight="1" x14ac:dyDescent="0.15">
      <c r="E707" s="1109"/>
      <c r="F707" s="1109"/>
      <c r="G707" s="1109"/>
      <c r="H707" s="1110"/>
      <c r="I707" s="1110"/>
      <c r="K707" s="1111"/>
      <c r="O707" s="1113"/>
      <c r="T707" s="1112"/>
    </row>
    <row r="708" spans="5:20" s="1089" customFormat="1" ht="15" customHeight="1" x14ac:dyDescent="0.15">
      <c r="E708" s="1109"/>
      <c r="F708" s="1109"/>
      <c r="G708" s="1109"/>
      <c r="H708" s="1110"/>
      <c r="I708" s="1110"/>
      <c r="K708" s="1111"/>
      <c r="O708" s="1113"/>
      <c r="T708" s="1112"/>
    </row>
    <row r="709" spans="5:20" s="1089" customFormat="1" ht="15" customHeight="1" x14ac:dyDescent="0.15">
      <c r="E709" s="1109"/>
      <c r="F709" s="1109"/>
      <c r="G709" s="1109"/>
      <c r="H709" s="1110"/>
      <c r="I709" s="1110"/>
      <c r="K709" s="1111"/>
      <c r="O709" s="1113"/>
      <c r="T709" s="1112"/>
    </row>
    <row r="710" spans="5:20" s="1089" customFormat="1" ht="15" customHeight="1" x14ac:dyDescent="0.15">
      <c r="E710" s="1109"/>
      <c r="F710" s="1109"/>
      <c r="G710" s="1109"/>
      <c r="H710" s="1110"/>
      <c r="I710" s="1110"/>
      <c r="K710" s="1111"/>
      <c r="O710" s="1113"/>
      <c r="T710" s="1112"/>
    </row>
    <row r="711" spans="5:20" s="1089" customFormat="1" ht="15" customHeight="1" x14ac:dyDescent="0.15">
      <c r="E711" s="1109"/>
      <c r="F711" s="1109"/>
      <c r="G711" s="1109"/>
      <c r="H711" s="1110"/>
      <c r="I711" s="1110"/>
      <c r="K711" s="1111"/>
      <c r="O711" s="1113"/>
      <c r="T711" s="1112"/>
    </row>
    <row r="712" spans="5:20" s="1089" customFormat="1" ht="15" customHeight="1" x14ac:dyDescent="0.15">
      <c r="E712" s="1109"/>
      <c r="F712" s="1109"/>
      <c r="G712" s="1109"/>
      <c r="H712" s="1110"/>
      <c r="I712" s="1110"/>
      <c r="K712" s="1111"/>
      <c r="O712" s="1113"/>
      <c r="T712" s="1112"/>
    </row>
    <row r="713" spans="5:20" s="1089" customFormat="1" ht="15" customHeight="1" x14ac:dyDescent="0.15">
      <c r="E713" s="1109"/>
      <c r="F713" s="1109"/>
      <c r="G713" s="1109"/>
      <c r="H713" s="1110"/>
      <c r="I713" s="1110"/>
      <c r="K713" s="1111"/>
      <c r="O713" s="1113"/>
      <c r="T713" s="1112"/>
    </row>
    <row r="714" spans="5:20" s="1089" customFormat="1" ht="15" customHeight="1" x14ac:dyDescent="0.15">
      <c r="E714" s="1109"/>
      <c r="F714" s="1109"/>
      <c r="G714" s="1109"/>
      <c r="H714" s="1110"/>
      <c r="I714" s="1110"/>
      <c r="K714" s="1111"/>
      <c r="O714" s="1113"/>
      <c r="T714" s="1112"/>
    </row>
    <row r="715" spans="5:20" s="1089" customFormat="1" ht="15" customHeight="1" x14ac:dyDescent="0.15">
      <c r="E715" s="1109"/>
      <c r="F715" s="1109"/>
      <c r="G715" s="1109"/>
      <c r="H715" s="1110"/>
      <c r="I715" s="1110"/>
      <c r="K715" s="1111"/>
      <c r="O715" s="1113"/>
      <c r="T715" s="1112"/>
    </row>
    <row r="716" spans="5:20" s="1089" customFormat="1" ht="15" customHeight="1" x14ac:dyDescent="0.15">
      <c r="E716" s="1109"/>
      <c r="F716" s="1109"/>
      <c r="G716" s="1109"/>
      <c r="H716" s="1110"/>
      <c r="I716" s="1110"/>
      <c r="K716" s="1111"/>
      <c r="O716" s="1113"/>
      <c r="T716" s="1112"/>
    </row>
    <row r="717" spans="5:20" s="1089" customFormat="1" ht="15" customHeight="1" x14ac:dyDescent="0.15">
      <c r="E717" s="1109"/>
      <c r="F717" s="1109"/>
      <c r="G717" s="1109"/>
      <c r="H717" s="1110"/>
      <c r="I717" s="1110"/>
      <c r="K717" s="1111"/>
      <c r="O717" s="1113"/>
      <c r="T717" s="1112"/>
    </row>
    <row r="718" spans="5:20" s="1089" customFormat="1" ht="15" customHeight="1" x14ac:dyDescent="0.15">
      <c r="E718" s="1109"/>
      <c r="F718" s="1109"/>
      <c r="G718" s="1109"/>
      <c r="H718" s="1110"/>
      <c r="I718" s="1110"/>
      <c r="K718" s="1111"/>
      <c r="O718" s="1113"/>
      <c r="T718" s="1112"/>
    </row>
    <row r="719" spans="5:20" s="1089" customFormat="1" ht="15" customHeight="1" x14ac:dyDescent="0.15">
      <c r="E719" s="1109"/>
      <c r="F719" s="1109"/>
      <c r="G719" s="1109"/>
      <c r="H719" s="1110"/>
      <c r="I719" s="1110"/>
      <c r="K719" s="1111"/>
      <c r="O719" s="1113"/>
      <c r="T719" s="1112"/>
    </row>
    <row r="720" spans="5:20" s="1089" customFormat="1" ht="15" customHeight="1" x14ac:dyDescent="0.15">
      <c r="E720" s="1109"/>
      <c r="F720" s="1109"/>
      <c r="G720" s="1109"/>
      <c r="H720" s="1110"/>
      <c r="I720" s="1110"/>
      <c r="K720" s="1111"/>
      <c r="O720" s="1113"/>
      <c r="T720" s="1112"/>
    </row>
    <row r="721" spans="5:20" s="1089" customFormat="1" ht="15" customHeight="1" x14ac:dyDescent="0.15">
      <c r="E721" s="1109"/>
      <c r="F721" s="1109"/>
      <c r="G721" s="1109"/>
      <c r="H721" s="1110"/>
      <c r="I721" s="1110"/>
      <c r="K721" s="1111"/>
      <c r="O721" s="1113"/>
      <c r="T721" s="1112"/>
    </row>
    <row r="722" spans="5:20" s="1089" customFormat="1" ht="15" customHeight="1" x14ac:dyDescent="0.15">
      <c r="E722" s="1109"/>
      <c r="F722" s="1109"/>
      <c r="G722" s="1109"/>
      <c r="H722" s="1110"/>
      <c r="I722" s="1110"/>
      <c r="K722" s="1111"/>
      <c r="O722" s="1113"/>
      <c r="T722" s="1112"/>
    </row>
    <row r="723" spans="5:20" s="1089" customFormat="1" ht="15" customHeight="1" x14ac:dyDescent="0.15">
      <c r="E723" s="1109"/>
      <c r="F723" s="1109"/>
      <c r="G723" s="1109"/>
      <c r="H723" s="1110"/>
      <c r="I723" s="1110"/>
      <c r="K723" s="1111"/>
      <c r="O723" s="1113"/>
      <c r="T723" s="1112"/>
    </row>
    <row r="724" spans="5:20" s="1089" customFormat="1" ht="15" customHeight="1" x14ac:dyDescent="0.15">
      <c r="E724" s="1109"/>
      <c r="F724" s="1109"/>
      <c r="G724" s="1109"/>
      <c r="H724" s="1110"/>
      <c r="I724" s="1110"/>
      <c r="K724" s="1111"/>
      <c r="O724" s="1113"/>
      <c r="T724" s="1112"/>
    </row>
    <row r="725" spans="5:20" s="1089" customFormat="1" ht="15" customHeight="1" x14ac:dyDescent="0.15">
      <c r="E725" s="1109"/>
      <c r="F725" s="1109"/>
      <c r="G725" s="1109"/>
      <c r="H725" s="1110"/>
      <c r="I725" s="1110"/>
      <c r="K725" s="1111"/>
      <c r="O725" s="1113"/>
      <c r="T725" s="1112"/>
    </row>
    <row r="726" spans="5:20" s="1089" customFormat="1" ht="15" customHeight="1" x14ac:dyDescent="0.15">
      <c r="E726" s="1109"/>
      <c r="F726" s="1109"/>
      <c r="G726" s="1109"/>
      <c r="H726" s="1110"/>
      <c r="I726" s="1110"/>
      <c r="K726" s="1111"/>
      <c r="O726" s="1113"/>
      <c r="T726" s="1112"/>
    </row>
    <row r="727" spans="5:20" s="1089" customFormat="1" ht="15" customHeight="1" x14ac:dyDescent="0.15">
      <c r="E727" s="1109"/>
      <c r="F727" s="1109"/>
      <c r="G727" s="1109"/>
      <c r="H727" s="1110"/>
      <c r="I727" s="1110"/>
      <c r="K727" s="1111"/>
      <c r="O727" s="1113"/>
      <c r="T727" s="1112"/>
    </row>
    <row r="728" spans="5:20" s="1089" customFormat="1" ht="15" customHeight="1" x14ac:dyDescent="0.15">
      <c r="E728" s="1109"/>
      <c r="F728" s="1109"/>
      <c r="G728" s="1109"/>
      <c r="H728" s="1110"/>
      <c r="I728" s="1110"/>
      <c r="K728" s="1111"/>
      <c r="O728" s="1113"/>
      <c r="T728" s="1112"/>
    </row>
    <row r="729" spans="5:20" s="1089" customFormat="1" ht="15" customHeight="1" x14ac:dyDescent="0.15">
      <c r="E729" s="1109"/>
      <c r="F729" s="1109"/>
      <c r="G729" s="1109"/>
      <c r="H729" s="1110"/>
      <c r="I729" s="1110"/>
      <c r="K729" s="1111"/>
      <c r="O729" s="1113"/>
      <c r="T729" s="1112"/>
    </row>
    <row r="730" spans="5:20" s="1089" customFormat="1" ht="15" customHeight="1" x14ac:dyDescent="0.15">
      <c r="E730" s="1109"/>
      <c r="F730" s="1109"/>
      <c r="G730" s="1109"/>
      <c r="H730" s="1110"/>
      <c r="I730" s="1110"/>
      <c r="K730" s="1111"/>
      <c r="O730" s="1113"/>
      <c r="T730" s="1112"/>
    </row>
    <row r="731" spans="5:20" s="1089" customFormat="1" ht="15" customHeight="1" x14ac:dyDescent="0.15">
      <c r="E731" s="1109"/>
      <c r="F731" s="1109"/>
      <c r="G731" s="1109"/>
      <c r="H731" s="1110"/>
      <c r="I731" s="1110"/>
      <c r="K731" s="1111"/>
      <c r="O731" s="1113"/>
      <c r="T731" s="1112"/>
    </row>
    <row r="732" spans="5:20" s="1089" customFormat="1" ht="15" customHeight="1" x14ac:dyDescent="0.15">
      <c r="E732" s="1109"/>
      <c r="F732" s="1109"/>
      <c r="G732" s="1109"/>
      <c r="H732" s="1110"/>
      <c r="I732" s="1110"/>
      <c r="K732" s="1111"/>
      <c r="O732" s="1113"/>
      <c r="T732" s="1112"/>
    </row>
    <row r="733" spans="5:20" s="1089" customFormat="1" ht="15" customHeight="1" x14ac:dyDescent="0.15">
      <c r="E733" s="1109"/>
      <c r="F733" s="1109"/>
      <c r="G733" s="1109"/>
      <c r="H733" s="1110"/>
      <c r="I733" s="1110"/>
      <c r="K733" s="1111"/>
      <c r="O733" s="1113"/>
      <c r="T733" s="1112"/>
    </row>
    <row r="734" spans="5:20" s="1089" customFormat="1" ht="15" customHeight="1" x14ac:dyDescent="0.15">
      <c r="E734" s="1109"/>
      <c r="F734" s="1109"/>
      <c r="G734" s="1109"/>
      <c r="H734" s="1110"/>
      <c r="I734" s="1110"/>
      <c r="K734" s="1111"/>
      <c r="O734" s="1113"/>
      <c r="T734" s="1112"/>
    </row>
    <row r="735" spans="5:20" s="1089" customFormat="1" ht="15" customHeight="1" x14ac:dyDescent="0.15">
      <c r="E735" s="1109"/>
      <c r="F735" s="1109"/>
      <c r="G735" s="1109"/>
      <c r="H735" s="1110"/>
      <c r="I735" s="1110"/>
      <c r="K735" s="1111"/>
      <c r="O735" s="1113"/>
      <c r="T735" s="1112"/>
    </row>
    <row r="736" spans="5:20" s="1089" customFormat="1" ht="15" customHeight="1" x14ac:dyDescent="0.15">
      <c r="E736" s="1109"/>
      <c r="F736" s="1109"/>
      <c r="G736" s="1109"/>
      <c r="H736" s="1110"/>
      <c r="I736" s="1110"/>
      <c r="K736" s="1111"/>
      <c r="O736" s="1113"/>
      <c r="T736" s="1112"/>
    </row>
    <row r="737" spans="5:20" s="1089" customFormat="1" ht="15" customHeight="1" x14ac:dyDescent="0.15">
      <c r="E737" s="1109"/>
      <c r="F737" s="1109"/>
      <c r="G737" s="1109"/>
      <c r="H737" s="1110"/>
      <c r="I737" s="1110"/>
      <c r="K737" s="1111"/>
      <c r="O737" s="1113"/>
      <c r="T737" s="1112"/>
    </row>
    <row r="738" spans="5:20" s="1089" customFormat="1" ht="15" customHeight="1" x14ac:dyDescent="0.15">
      <c r="E738" s="1109"/>
      <c r="F738" s="1109"/>
      <c r="G738" s="1109"/>
      <c r="H738" s="1110"/>
      <c r="I738" s="1110"/>
      <c r="K738" s="1111"/>
      <c r="O738" s="1113"/>
      <c r="T738" s="1112"/>
    </row>
    <row r="739" spans="5:20" s="1089" customFormat="1" ht="15" customHeight="1" x14ac:dyDescent="0.15">
      <c r="E739" s="1109"/>
      <c r="F739" s="1109"/>
      <c r="G739" s="1109"/>
      <c r="H739" s="1110"/>
      <c r="I739" s="1110"/>
      <c r="K739" s="1111"/>
      <c r="O739" s="1113"/>
      <c r="T739" s="1112"/>
    </row>
    <row r="740" spans="5:20" s="1089" customFormat="1" ht="15" customHeight="1" x14ac:dyDescent="0.15">
      <c r="E740" s="1109"/>
      <c r="F740" s="1109"/>
      <c r="G740" s="1109"/>
      <c r="H740" s="1110"/>
      <c r="I740" s="1110"/>
      <c r="K740" s="1111"/>
      <c r="O740" s="1113"/>
      <c r="T740" s="1112"/>
    </row>
    <row r="741" spans="5:20" s="1089" customFormat="1" ht="15" customHeight="1" x14ac:dyDescent="0.15">
      <c r="E741" s="1109"/>
      <c r="F741" s="1109"/>
      <c r="G741" s="1109"/>
      <c r="H741" s="1110"/>
      <c r="I741" s="1110"/>
      <c r="K741" s="1111"/>
      <c r="O741" s="1113"/>
      <c r="T741" s="1112"/>
    </row>
    <row r="742" spans="5:20" s="1089" customFormat="1" ht="15" customHeight="1" x14ac:dyDescent="0.15">
      <c r="E742" s="1109"/>
      <c r="F742" s="1109"/>
      <c r="G742" s="1109"/>
      <c r="H742" s="1110"/>
      <c r="I742" s="1110"/>
      <c r="K742" s="1111"/>
      <c r="O742" s="1113"/>
      <c r="T742" s="1112"/>
    </row>
    <row r="743" spans="5:20" s="1089" customFormat="1" ht="15" customHeight="1" x14ac:dyDescent="0.15">
      <c r="E743" s="1109"/>
      <c r="F743" s="1109"/>
      <c r="G743" s="1109"/>
      <c r="H743" s="1110"/>
      <c r="I743" s="1110"/>
      <c r="K743" s="1111"/>
      <c r="O743" s="1113"/>
      <c r="T743" s="1112"/>
    </row>
    <row r="744" spans="5:20" s="1089" customFormat="1" ht="15" customHeight="1" x14ac:dyDescent="0.15">
      <c r="E744" s="1109"/>
      <c r="F744" s="1109"/>
      <c r="G744" s="1109"/>
      <c r="H744" s="1110"/>
      <c r="I744" s="1110"/>
      <c r="K744" s="1111"/>
      <c r="O744" s="1113"/>
      <c r="T744" s="1112"/>
    </row>
    <row r="745" spans="5:20" s="1089" customFormat="1" ht="15" customHeight="1" x14ac:dyDescent="0.15">
      <c r="E745" s="1109"/>
      <c r="F745" s="1109"/>
      <c r="G745" s="1109"/>
      <c r="H745" s="1110"/>
      <c r="I745" s="1110"/>
      <c r="K745" s="1111"/>
      <c r="O745" s="1113"/>
      <c r="T745" s="1112"/>
    </row>
    <row r="746" spans="5:20" s="1089" customFormat="1" ht="15" customHeight="1" x14ac:dyDescent="0.15">
      <c r="E746" s="1109"/>
      <c r="F746" s="1109"/>
      <c r="G746" s="1109"/>
      <c r="H746" s="1110"/>
      <c r="I746" s="1110"/>
      <c r="K746" s="1111"/>
      <c r="O746" s="1113"/>
      <c r="T746" s="1112"/>
    </row>
    <row r="747" spans="5:20" s="1089" customFormat="1" ht="15" customHeight="1" x14ac:dyDescent="0.15">
      <c r="E747" s="1109"/>
      <c r="F747" s="1109"/>
      <c r="G747" s="1109"/>
      <c r="H747" s="1110"/>
      <c r="I747" s="1110"/>
      <c r="K747" s="1111"/>
      <c r="O747" s="1113"/>
      <c r="T747" s="1112"/>
    </row>
    <row r="748" spans="5:20" s="1089" customFormat="1" ht="15" customHeight="1" x14ac:dyDescent="0.15">
      <c r="E748" s="1109"/>
      <c r="F748" s="1109"/>
      <c r="G748" s="1109"/>
      <c r="H748" s="1110"/>
      <c r="I748" s="1110"/>
      <c r="K748" s="1111"/>
      <c r="O748" s="1113"/>
      <c r="T748" s="1112"/>
    </row>
    <row r="749" spans="5:20" s="1089" customFormat="1" ht="15" customHeight="1" x14ac:dyDescent="0.15">
      <c r="E749" s="1109"/>
      <c r="F749" s="1109"/>
      <c r="G749" s="1109"/>
      <c r="H749" s="1110"/>
      <c r="I749" s="1110"/>
      <c r="K749" s="1111"/>
      <c r="O749" s="1113"/>
      <c r="T749" s="1112"/>
    </row>
    <row r="750" spans="5:20" s="1089" customFormat="1" ht="15" customHeight="1" x14ac:dyDescent="0.15">
      <c r="E750" s="1109"/>
      <c r="F750" s="1109"/>
      <c r="G750" s="1109"/>
      <c r="H750" s="1110"/>
      <c r="I750" s="1110"/>
      <c r="K750" s="1111"/>
      <c r="O750" s="1113"/>
      <c r="T750" s="1112"/>
    </row>
    <row r="751" spans="5:20" s="1089" customFormat="1" ht="15" customHeight="1" x14ac:dyDescent="0.15">
      <c r="E751" s="1109"/>
      <c r="F751" s="1109"/>
      <c r="G751" s="1109"/>
      <c r="H751" s="1110"/>
      <c r="I751" s="1110"/>
      <c r="K751" s="1111"/>
      <c r="O751" s="1113"/>
      <c r="T751" s="1112"/>
    </row>
    <row r="752" spans="5:20" s="1089" customFormat="1" ht="15" customHeight="1" x14ac:dyDescent="0.15">
      <c r="E752" s="1109"/>
      <c r="F752" s="1109"/>
      <c r="G752" s="1109"/>
      <c r="H752" s="1110"/>
      <c r="I752" s="1110"/>
      <c r="K752" s="1111"/>
      <c r="O752" s="1113"/>
      <c r="T752" s="1112"/>
    </row>
    <row r="753" spans="5:20" s="1089" customFormat="1" ht="15" customHeight="1" x14ac:dyDescent="0.15">
      <c r="E753" s="1109"/>
      <c r="F753" s="1109"/>
      <c r="G753" s="1109"/>
      <c r="H753" s="1110"/>
      <c r="I753" s="1110"/>
      <c r="K753" s="1111"/>
      <c r="O753" s="1113"/>
      <c r="T753" s="1112"/>
    </row>
    <row r="754" spans="5:20" s="1089" customFormat="1" ht="15" customHeight="1" x14ac:dyDescent="0.15">
      <c r="E754" s="1109"/>
      <c r="F754" s="1109"/>
      <c r="G754" s="1109"/>
      <c r="H754" s="1110"/>
      <c r="I754" s="1110"/>
      <c r="K754" s="1111"/>
      <c r="O754" s="1113"/>
      <c r="T754" s="1112"/>
    </row>
    <row r="755" spans="5:20" s="1089" customFormat="1" ht="15" customHeight="1" x14ac:dyDescent="0.15">
      <c r="E755" s="1109"/>
      <c r="F755" s="1109"/>
      <c r="G755" s="1109"/>
      <c r="H755" s="1110"/>
      <c r="I755" s="1110"/>
      <c r="K755" s="1111"/>
      <c r="O755" s="1113"/>
      <c r="T755" s="1112"/>
    </row>
    <row r="756" spans="5:20" s="1089" customFormat="1" ht="15" customHeight="1" x14ac:dyDescent="0.15">
      <c r="E756" s="1109"/>
      <c r="F756" s="1109"/>
      <c r="G756" s="1109"/>
      <c r="H756" s="1110"/>
      <c r="I756" s="1110"/>
      <c r="K756" s="1111"/>
      <c r="O756" s="1113"/>
      <c r="T756" s="1112"/>
    </row>
    <row r="757" spans="5:20" s="1089" customFormat="1" ht="15" customHeight="1" x14ac:dyDescent="0.15">
      <c r="E757" s="1109"/>
      <c r="F757" s="1109"/>
      <c r="G757" s="1109"/>
      <c r="H757" s="1110"/>
      <c r="I757" s="1110"/>
      <c r="K757" s="1111"/>
      <c r="O757" s="1113"/>
      <c r="T757" s="1112"/>
    </row>
    <row r="758" spans="5:20" s="1089" customFormat="1" ht="15" customHeight="1" x14ac:dyDescent="0.15">
      <c r="E758" s="1109"/>
      <c r="F758" s="1109"/>
      <c r="G758" s="1109"/>
      <c r="H758" s="1110"/>
      <c r="I758" s="1110"/>
      <c r="K758" s="1111"/>
      <c r="O758" s="1113"/>
      <c r="T758" s="1112"/>
    </row>
    <row r="759" spans="5:20" s="1089" customFormat="1" ht="15" customHeight="1" x14ac:dyDescent="0.15">
      <c r="E759" s="1109"/>
      <c r="F759" s="1109"/>
      <c r="G759" s="1109"/>
      <c r="H759" s="1110"/>
      <c r="I759" s="1110"/>
      <c r="K759" s="1111"/>
      <c r="O759" s="1113"/>
      <c r="T759" s="1112"/>
    </row>
    <row r="760" spans="5:20" s="1089" customFormat="1" ht="15" customHeight="1" x14ac:dyDescent="0.15">
      <c r="E760" s="1109"/>
      <c r="F760" s="1109"/>
      <c r="G760" s="1109"/>
      <c r="H760" s="1110"/>
      <c r="I760" s="1110"/>
      <c r="K760" s="1111"/>
      <c r="O760" s="1113"/>
      <c r="T760" s="1112"/>
    </row>
    <row r="761" spans="5:20" s="1089" customFormat="1" ht="15" customHeight="1" x14ac:dyDescent="0.15">
      <c r="E761" s="1109"/>
      <c r="F761" s="1109"/>
      <c r="G761" s="1109"/>
      <c r="H761" s="1110"/>
      <c r="I761" s="1110"/>
      <c r="K761" s="1111"/>
      <c r="O761" s="1113"/>
      <c r="T761" s="1112"/>
    </row>
    <row r="762" spans="5:20" s="1089" customFormat="1" ht="15" customHeight="1" x14ac:dyDescent="0.15">
      <c r="E762" s="1109"/>
      <c r="F762" s="1109"/>
      <c r="G762" s="1109"/>
      <c r="H762" s="1110"/>
      <c r="I762" s="1110"/>
      <c r="K762" s="1111"/>
      <c r="O762" s="1113"/>
      <c r="T762" s="1112"/>
    </row>
    <row r="763" spans="5:20" s="1089" customFormat="1" ht="15" customHeight="1" x14ac:dyDescent="0.15">
      <c r="E763" s="1109"/>
      <c r="F763" s="1109"/>
      <c r="G763" s="1109"/>
      <c r="H763" s="1110"/>
      <c r="I763" s="1110"/>
      <c r="K763" s="1111"/>
      <c r="O763" s="1113"/>
      <c r="T763" s="1112"/>
    </row>
    <row r="764" spans="5:20" s="1089" customFormat="1" ht="15" customHeight="1" x14ac:dyDescent="0.15">
      <c r="E764" s="1109"/>
      <c r="F764" s="1109"/>
      <c r="G764" s="1109"/>
      <c r="H764" s="1110"/>
      <c r="I764" s="1110"/>
      <c r="K764" s="1111"/>
      <c r="O764" s="1113"/>
      <c r="T764" s="1112"/>
    </row>
    <row r="765" spans="5:20" s="1089" customFormat="1" ht="15" customHeight="1" x14ac:dyDescent="0.15">
      <c r="E765" s="1109"/>
      <c r="F765" s="1109"/>
      <c r="G765" s="1109"/>
      <c r="H765" s="1110"/>
      <c r="I765" s="1110"/>
      <c r="K765" s="1111"/>
      <c r="O765" s="1113"/>
      <c r="T765" s="1112"/>
    </row>
    <row r="766" spans="5:20" s="1089" customFormat="1" ht="15" customHeight="1" x14ac:dyDescent="0.15">
      <c r="E766" s="1109"/>
      <c r="F766" s="1109"/>
      <c r="G766" s="1109"/>
      <c r="H766" s="1110"/>
      <c r="I766" s="1110"/>
      <c r="K766" s="1111"/>
      <c r="O766" s="1113"/>
      <c r="T766" s="1112"/>
    </row>
    <row r="767" spans="5:20" s="1089" customFormat="1" ht="15" customHeight="1" x14ac:dyDescent="0.15">
      <c r="E767" s="1109"/>
      <c r="F767" s="1109"/>
      <c r="G767" s="1109"/>
      <c r="H767" s="1110"/>
      <c r="I767" s="1110"/>
      <c r="K767" s="1111"/>
      <c r="O767" s="1113"/>
      <c r="T767" s="1112"/>
    </row>
    <row r="768" spans="5:20" s="1089" customFormat="1" ht="15" customHeight="1" x14ac:dyDescent="0.15">
      <c r="E768" s="1109"/>
      <c r="F768" s="1109"/>
      <c r="G768" s="1109"/>
      <c r="H768" s="1110"/>
      <c r="I768" s="1110"/>
      <c r="K768" s="1111"/>
      <c r="O768" s="1113"/>
      <c r="T768" s="1112"/>
    </row>
    <row r="769" spans="5:20" s="1089" customFormat="1" ht="15" customHeight="1" x14ac:dyDescent="0.15">
      <c r="E769" s="1109"/>
      <c r="F769" s="1109"/>
      <c r="G769" s="1109"/>
      <c r="H769" s="1110"/>
      <c r="I769" s="1110"/>
      <c r="K769" s="1111"/>
      <c r="O769" s="1113"/>
      <c r="T769" s="1112"/>
    </row>
    <row r="770" spans="5:20" s="1089" customFormat="1" ht="15" customHeight="1" x14ac:dyDescent="0.15">
      <c r="E770" s="1109"/>
      <c r="F770" s="1109"/>
      <c r="G770" s="1109"/>
      <c r="H770" s="1110"/>
      <c r="I770" s="1110"/>
      <c r="K770" s="1111"/>
      <c r="O770" s="1113"/>
      <c r="T770" s="1112"/>
    </row>
    <row r="771" spans="5:20" s="1089" customFormat="1" ht="15" customHeight="1" x14ac:dyDescent="0.15">
      <c r="E771" s="1109"/>
      <c r="F771" s="1109"/>
      <c r="G771" s="1109"/>
      <c r="H771" s="1110"/>
      <c r="I771" s="1110"/>
      <c r="K771" s="1111"/>
      <c r="O771" s="1113"/>
      <c r="T771" s="1112"/>
    </row>
    <row r="772" spans="5:20" s="1089" customFormat="1" ht="15" customHeight="1" x14ac:dyDescent="0.15">
      <c r="E772" s="1109"/>
      <c r="F772" s="1109"/>
      <c r="G772" s="1109"/>
      <c r="H772" s="1110"/>
      <c r="I772" s="1110"/>
      <c r="K772" s="1111"/>
      <c r="O772" s="1113"/>
      <c r="T772" s="1112"/>
    </row>
    <row r="773" spans="5:20" s="1089" customFormat="1" ht="15" customHeight="1" x14ac:dyDescent="0.15">
      <c r="E773" s="1109"/>
      <c r="F773" s="1109"/>
      <c r="G773" s="1109"/>
      <c r="H773" s="1110"/>
      <c r="I773" s="1110"/>
      <c r="K773" s="1111"/>
      <c r="O773" s="1113"/>
      <c r="T773" s="1112"/>
    </row>
    <row r="774" spans="5:20" s="1089" customFormat="1" ht="15" customHeight="1" x14ac:dyDescent="0.15">
      <c r="E774" s="1109"/>
      <c r="F774" s="1109"/>
      <c r="G774" s="1109"/>
      <c r="H774" s="1110"/>
      <c r="I774" s="1110"/>
      <c r="K774" s="1111"/>
      <c r="O774" s="1113"/>
      <c r="T774" s="1112"/>
    </row>
    <row r="775" spans="5:20" s="1089" customFormat="1" ht="15" customHeight="1" x14ac:dyDescent="0.15">
      <c r="E775" s="1109"/>
      <c r="F775" s="1109"/>
      <c r="G775" s="1109"/>
      <c r="H775" s="1110"/>
      <c r="I775" s="1110"/>
      <c r="K775" s="1111"/>
      <c r="O775" s="1113"/>
      <c r="T775" s="1112"/>
    </row>
    <row r="776" spans="5:20" s="1089" customFormat="1" ht="15" customHeight="1" x14ac:dyDescent="0.15">
      <c r="E776" s="1109"/>
      <c r="F776" s="1109"/>
      <c r="G776" s="1109"/>
      <c r="H776" s="1110"/>
      <c r="I776" s="1110"/>
      <c r="K776" s="1111"/>
      <c r="O776" s="1113"/>
      <c r="T776" s="1112"/>
    </row>
    <row r="777" spans="5:20" s="1089" customFormat="1" ht="15" customHeight="1" x14ac:dyDescent="0.15">
      <c r="E777" s="1109"/>
      <c r="F777" s="1109"/>
      <c r="G777" s="1109"/>
      <c r="H777" s="1110"/>
      <c r="I777" s="1110"/>
      <c r="K777" s="1111"/>
      <c r="O777" s="1113"/>
      <c r="T777" s="1112"/>
    </row>
    <row r="778" spans="5:20" s="1089" customFormat="1" ht="15" customHeight="1" x14ac:dyDescent="0.15">
      <c r="E778" s="1109"/>
      <c r="F778" s="1109"/>
      <c r="G778" s="1109"/>
      <c r="H778" s="1110"/>
      <c r="I778" s="1110"/>
      <c r="K778" s="1111"/>
      <c r="O778" s="1113"/>
      <c r="T778" s="1112"/>
    </row>
    <row r="779" spans="5:20" s="1089" customFormat="1" ht="15" customHeight="1" x14ac:dyDescent="0.15">
      <c r="E779" s="1109"/>
      <c r="F779" s="1109"/>
      <c r="G779" s="1109"/>
      <c r="H779" s="1110"/>
      <c r="I779" s="1110"/>
      <c r="K779" s="1111"/>
      <c r="O779" s="1113"/>
      <c r="T779" s="1112"/>
    </row>
    <row r="780" spans="5:20" s="1089" customFormat="1" ht="15" customHeight="1" x14ac:dyDescent="0.15">
      <c r="E780" s="1109"/>
      <c r="F780" s="1109"/>
      <c r="G780" s="1109"/>
      <c r="H780" s="1110"/>
      <c r="I780" s="1110"/>
      <c r="K780" s="1111"/>
      <c r="O780" s="1113"/>
      <c r="T780" s="1112"/>
    </row>
    <row r="781" spans="5:20" s="1089" customFormat="1" ht="15" customHeight="1" x14ac:dyDescent="0.15">
      <c r="E781" s="1109"/>
      <c r="F781" s="1109"/>
      <c r="G781" s="1109"/>
      <c r="H781" s="1110"/>
      <c r="I781" s="1110"/>
      <c r="K781" s="1111"/>
      <c r="O781" s="1113"/>
      <c r="T781" s="1112"/>
    </row>
    <row r="782" spans="5:20" s="1089" customFormat="1" ht="15" customHeight="1" x14ac:dyDescent="0.15">
      <c r="E782" s="1109"/>
      <c r="F782" s="1109"/>
      <c r="G782" s="1109"/>
      <c r="H782" s="1110"/>
      <c r="I782" s="1110"/>
      <c r="K782" s="1111"/>
      <c r="O782" s="1113"/>
      <c r="T782" s="1112"/>
    </row>
    <row r="783" spans="5:20" s="1089" customFormat="1" ht="15" customHeight="1" x14ac:dyDescent="0.15">
      <c r="E783" s="1109"/>
      <c r="F783" s="1109"/>
      <c r="G783" s="1109"/>
      <c r="H783" s="1110"/>
      <c r="I783" s="1110"/>
      <c r="K783" s="1111"/>
      <c r="O783" s="1113"/>
      <c r="T783" s="1112"/>
    </row>
    <row r="784" spans="5:20" s="1089" customFormat="1" ht="15" customHeight="1" x14ac:dyDescent="0.15">
      <c r="E784" s="1109"/>
      <c r="F784" s="1109"/>
      <c r="G784" s="1109"/>
      <c r="H784" s="1110"/>
      <c r="I784" s="1110"/>
      <c r="K784" s="1111"/>
      <c r="O784" s="1113"/>
      <c r="T784" s="1112"/>
    </row>
    <row r="785" spans="5:20" s="1089" customFormat="1" ht="15" customHeight="1" x14ac:dyDescent="0.15">
      <c r="E785" s="1109"/>
      <c r="F785" s="1109"/>
      <c r="G785" s="1109"/>
      <c r="H785" s="1110"/>
      <c r="I785" s="1110"/>
      <c r="K785" s="1111"/>
      <c r="O785" s="1113"/>
      <c r="T785" s="1112"/>
    </row>
    <row r="786" spans="5:20" s="1089" customFormat="1" ht="15" customHeight="1" x14ac:dyDescent="0.15">
      <c r="E786" s="1109"/>
      <c r="F786" s="1109"/>
      <c r="G786" s="1109"/>
      <c r="H786" s="1110"/>
      <c r="I786" s="1110"/>
      <c r="K786" s="1111"/>
      <c r="O786" s="1113"/>
      <c r="T786" s="1112"/>
    </row>
    <row r="787" spans="5:20" s="1089" customFormat="1" ht="15" customHeight="1" x14ac:dyDescent="0.15">
      <c r="E787" s="1109"/>
      <c r="F787" s="1109"/>
      <c r="G787" s="1109"/>
      <c r="H787" s="1110"/>
      <c r="I787" s="1110"/>
      <c r="K787" s="1111"/>
      <c r="O787" s="1113"/>
      <c r="T787" s="1112"/>
    </row>
    <row r="788" spans="5:20" s="1089" customFormat="1" ht="15" customHeight="1" x14ac:dyDescent="0.15">
      <c r="E788" s="1109"/>
      <c r="F788" s="1109"/>
      <c r="G788" s="1109"/>
      <c r="H788" s="1110"/>
      <c r="I788" s="1110"/>
      <c r="K788" s="1111"/>
      <c r="O788" s="1113"/>
      <c r="T788" s="1112"/>
    </row>
    <row r="789" spans="5:20" s="1089" customFormat="1" ht="15" customHeight="1" x14ac:dyDescent="0.15">
      <c r="E789" s="1109"/>
      <c r="F789" s="1109"/>
      <c r="G789" s="1109"/>
      <c r="H789" s="1110"/>
      <c r="I789" s="1110"/>
      <c r="K789" s="1111"/>
      <c r="O789" s="1113"/>
      <c r="T789" s="1112"/>
    </row>
  </sheetData>
  <sheetProtection sheet="1" objects="1" scenarios="1"/>
  <dataConsolidate/>
  <mergeCells count="171">
    <mergeCell ref="C112:P112"/>
    <mergeCell ref="D114:O114"/>
    <mergeCell ref="D115:E142"/>
    <mergeCell ref="F115:F142"/>
    <mergeCell ref="G115:G142"/>
    <mergeCell ref="H115:I115"/>
    <mergeCell ref="H116:I116"/>
    <mergeCell ref="H117:I117"/>
    <mergeCell ref="H118:H122"/>
    <mergeCell ref="H123:H127"/>
    <mergeCell ref="H128:H134"/>
    <mergeCell ref="H135:H139"/>
    <mergeCell ref="H140:H142"/>
    <mergeCell ref="C178:P178"/>
    <mergeCell ref="D148:E175"/>
    <mergeCell ref="F148:F175"/>
    <mergeCell ref="H185:H191"/>
    <mergeCell ref="O192:O193"/>
    <mergeCell ref="H223:H231"/>
    <mergeCell ref="H253:I253"/>
    <mergeCell ref="H252:I252"/>
    <mergeCell ref="H248:I248"/>
    <mergeCell ref="H249:I249"/>
    <mergeCell ref="H192:H193"/>
    <mergeCell ref="H222:I222"/>
    <mergeCell ref="O185:O191"/>
    <mergeCell ref="H198:H200"/>
    <mergeCell ref="H201:H202"/>
    <mergeCell ref="H251:I251"/>
    <mergeCell ref="D248:E253"/>
    <mergeCell ref="G148:G175"/>
    <mergeCell ref="H148:I148"/>
    <mergeCell ref="H149:I149"/>
    <mergeCell ref="H150:I150"/>
    <mergeCell ref="H151:H155"/>
    <mergeCell ref="H156:H160"/>
    <mergeCell ref="H161:H167"/>
    <mergeCell ref="H168:H172"/>
    <mergeCell ref="H173:H175"/>
    <mergeCell ref="H262:I262"/>
    <mergeCell ref="H266:H267"/>
    <mergeCell ref="H296:H297"/>
    <mergeCell ref="H284:I284"/>
    <mergeCell ref="H250:I250"/>
    <mergeCell ref="D213:L213"/>
    <mergeCell ref="D182:E202"/>
    <mergeCell ref="H239:H243"/>
    <mergeCell ref="H238:I238"/>
    <mergeCell ref="H206:H208"/>
    <mergeCell ref="H220:I220"/>
    <mergeCell ref="H221:I221"/>
    <mergeCell ref="H273:I273"/>
    <mergeCell ref="H274:I274"/>
    <mergeCell ref="H275:H276"/>
    <mergeCell ref="D255:L255"/>
    <mergeCell ref="H286:I286"/>
    <mergeCell ref="H287:I287"/>
    <mergeCell ref="H288:H289"/>
    <mergeCell ref="H268:I268"/>
    <mergeCell ref="E257:O257"/>
    <mergeCell ref="O255:P255"/>
    <mergeCell ref="D301:K301"/>
    <mergeCell ref="C79:P79"/>
    <mergeCell ref="F49:F76"/>
    <mergeCell ref="D82:E109"/>
    <mergeCell ref="G49:G76"/>
    <mergeCell ref="D283:E290"/>
    <mergeCell ref="D259:I259"/>
    <mergeCell ref="H234:H236"/>
    <mergeCell ref="D261:E268"/>
    <mergeCell ref="D282:I282"/>
    <mergeCell ref="D280:O280"/>
    <mergeCell ref="D291:E298"/>
    <mergeCell ref="H291:I291"/>
    <mergeCell ref="H292:I292"/>
    <mergeCell ref="H293:I293"/>
    <mergeCell ref="H294:I294"/>
    <mergeCell ref="H295:I295"/>
    <mergeCell ref="H182:H184"/>
    <mergeCell ref="H107:H109"/>
    <mergeCell ref="H83:I83"/>
    <mergeCell ref="H244:H247"/>
    <mergeCell ref="O218:O219"/>
    <mergeCell ref="H290:I290"/>
    <mergeCell ref="H285:I285"/>
    <mergeCell ref="H260:I260"/>
    <mergeCell ref="H265:I265"/>
    <mergeCell ref="H261:I261"/>
    <mergeCell ref="H263:I263"/>
    <mergeCell ref="H278:I278"/>
    <mergeCell ref="H283:I283"/>
    <mergeCell ref="D260:E260"/>
    <mergeCell ref="H277:I277"/>
    <mergeCell ref="D270:E277"/>
    <mergeCell ref="D269:E269"/>
    <mergeCell ref="H272:I272"/>
    <mergeCell ref="H270:I270"/>
    <mergeCell ref="H271:I271"/>
    <mergeCell ref="H269:I269"/>
    <mergeCell ref="O4:P4"/>
    <mergeCell ref="H10:I10"/>
    <mergeCell ref="H11:I11"/>
    <mergeCell ref="H12:I12"/>
    <mergeCell ref="D8:E12"/>
    <mergeCell ref="C46:P46"/>
    <mergeCell ref="H298:I298"/>
    <mergeCell ref="H264:I264"/>
    <mergeCell ref="O213:P213"/>
    <mergeCell ref="H215:I215"/>
    <mergeCell ref="H232:I232"/>
    <mergeCell ref="D180:L180"/>
    <mergeCell ref="H85:H89"/>
    <mergeCell ref="H209:H211"/>
    <mergeCell ref="D206:E211"/>
    <mergeCell ref="D203:E205"/>
    <mergeCell ref="H203:I203"/>
    <mergeCell ref="H204:H205"/>
    <mergeCell ref="H194:H197"/>
    <mergeCell ref="D215:E247"/>
    <mergeCell ref="H216:H219"/>
    <mergeCell ref="H233:I233"/>
    <mergeCell ref="H237:I237"/>
    <mergeCell ref="I240:I242"/>
    <mergeCell ref="H24:H28"/>
    <mergeCell ref="G8:G10"/>
    <mergeCell ref="H9:I9"/>
    <mergeCell ref="H29:H35"/>
    <mergeCell ref="H36:H40"/>
    <mergeCell ref="H41:H43"/>
    <mergeCell ref="B2:N2"/>
    <mergeCell ref="O2:Q2"/>
    <mergeCell ref="D49:E76"/>
    <mergeCell ref="C4:D4"/>
    <mergeCell ref="D14:L14"/>
    <mergeCell ref="H16:I16"/>
    <mergeCell ref="H51:I51"/>
    <mergeCell ref="H57:H61"/>
    <mergeCell ref="H62:H68"/>
    <mergeCell ref="H52:H56"/>
    <mergeCell ref="H69:H73"/>
    <mergeCell ref="H74:H76"/>
    <mergeCell ref="E4:N4"/>
    <mergeCell ref="H44:H45"/>
    <mergeCell ref="D16:E45"/>
    <mergeCell ref="D48:O48"/>
    <mergeCell ref="H17:I17"/>
    <mergeCell ref="H19:H23"/>
    <mergeCell ref="H77:H78"/>
    <mergeCell ref="H110:H111"/>
    <mergeCell ref="H143:H144"/>
    <mergeCell ref="H176:H177"/>
    <mergeCell ref="T6:Z9"/>
    <mergeCell ref="O180:P180"/>
    <mergeCell ref="D6:L6"/>
    <mergeCell ref="O6:P6"/>
    <mergeCell ref="O14:P14"/>
    <mergeCell ref="H50:I50"/>
    <mergeCell ref="H49:I49"/>
    <mergeCell ref="H82:I82"/>
    <mergeCell ref="H84:I84"/>
    <mergeCell ref="H90:H94"/>
    <mergeCell ref="H95:H101"/>
    <mergeCell ref="H102:H106"/>
    <mergeCell ref="D81:O81"/>
    <mergeCell ref="F82:F109"/>
    <mergeCell ref="G82:G109"/>
    <mergeCell ref="C145:P145"/>
    <mergeCell ref="D147:O147"/>
    <mergeCell ref="F16:F43"/>
    <mergeCell ref="H18:I18"/>
    <mergeCell ref="H8:I8"/>
  </mergeCells>
  <phoneticPr fontId="21"/>
  <conditionalFormatting sqref="K82:K94 K8:K12 K284:K298 K278 K238:K247 K250:K251 K182:K191 K223:K231 K194:K208 K30:K45 K63:K78 K96:K111 K129:K144">
    <cfRule type="notContainsBlanks" dxfId="151" priority="416">
      <formula>LEN(TRIM(K8))&gt;0</formula>
    </cfRule>
  </conditionalFormatting>
  <conditionalFormatting sqref="K199:K200">
    <cfRule type="expression" dxfId="150" priority="121">
      <formula>$K$198="なし"</formula>
    </cfRule>
  </conditionalFormatting>
  <conditionalFormatting sqref="K241:K242">
    <cfRule type="expression" dxfId="149" priority="113">
      <formula>$K$240&lt;&gt;""</formula>
    </cfRule>
  </conditionalFormatting>
  <conditionalFormatting sqref="K203:K204">
    <cfRule type="notContainsBlanks" dxfId="148" priority="93">
      <formula>LEN(TRIM(K203))&gt;0</formula>
    </cfRule>
  </conditionalFormatting>
  <conditionalFormatting sqref="K245">
    <cfRule type="expression" dxfId="147" priority="90">
      <formula>COUNTIF($K$244,"*取得済")=1</formula>
    </cfRule>
  </conditionalFormatting>
  <conditionalFormatting sqref="K245 K247">
    <cfRule type="expression" dxfId="146" priority="88">
      <formula>OR($K244="なし",COUNTIF($K244,"*ランク"))</formula>
    </cfRule>
  </conditionalFormatting>
  <conditionalFormatting sqref="K195">
    <cfRule type="notContainsBlanks" dxfId="145" priority="86">
      <formula>LEN(TRIM(K195))&gt;0</formula>
    </cfRule>
  </conditionalFormatting>
  <conditionalFormatting sqref="K195">
    <cfRule type="expression" dxfId="144" priority="85">
      <formula>$K$194="なし"</formula>
    </cfRule>
  </conditionalFormatting>
  <conditionalFormatting sqref="K240:K243">
    <cfRule type="expression" dxfId="143" priority="401">
      <formula>$K$239="対象外"</formula>
    </cfRule>
  </conditionalFormatting>
  <conditionalFormatting sqref="K251">
    <cfRule type="expression" dxfId="142" priority="405">
      <formula>OR($K247="なし",COUNTIF($K247,"*ランク"))</formula>
    </cfRule>
  </conditionalFormatting>
  <conditionalFormatting sqref="K238">
    <cfRule type="expression" dxfId="141" priority="81">
      <formula>COUNTIF($K$232,"*新築")=1</formula>
    </cfRule>
  </conditionalFormatting>
  <conditionalFormatting sqref="K205">
    <cfRule type="notContainsBlanks" dxfId="140" priority="74">
      <formula>LEN(TRIM(K205))&gt;0</formula>
    </cfRule>
  </conditionalFormatting>
  <conditionalFormatting sqref="K205">
    <cfRule type="expression" dxfId="139" priority="73">
      <formula>$K$204="なし"</formula>
    </cfRule>
  </conditionalFormatting>
  <conditionalFormatting sqref="K207:K208">
    <cfRule type="expression" dxfId="138" priority="72">
      <formula>$K$204="任意"</formula>
    </cfRule>
  </conditionalFormatting>
  <conditionalFormatting sqref="K207:K208">
    <cfRule type="notContainsBlanks" dxfId="137" priority="69">
      <formula>LEN(TRIM(K207))&gt;0</formula>
    </cfRule>
  </conditionalFormatting>
  <conditionalFormatting sqref="K207">
    <cfRule type="expression" dxfId="136" priority="71">
      <formula>AND($K$206&lt;&gt;"",$K$205="")</formula>
    </cfRule>
  </conditionalFormatting>
  <conditionalFormatting sqref="K208">
    <cfRule type="expression" dxfId="135" priority="68">
      <formula>$K$206="登録申請中"</formula>
    </cfRule>
    <cfRule type="expression" dxfId="134" priority="70">
      <formula>AND($K$205&lt;&gt;"",$K$206="")</formula>
    </cfRule>
  </conditionalFormatting>
  <conditionalFormatting sqref="K252:K253">
    <cfRule type="notContainsBlanks" dxfId="133" priority="66">
      <formula>LEN(TRIM(K252))&gt;0</formula>
    </cfRule>
  </conditionalFormatting>
  <conditionalFormatting sqref="K282">
    <cfRule type="containsBlanks" dxfId="132" priority="58">
      <formula>LEN(TRIM(K282))=0</formula>
    </cfRule>
  </conditionalFormatting>
  <conditionalFormatting sqref="K284:K298">
    <cfRule type="expression" dxfId="131" priority="57">
      <formula>$K$282="－"</formula>
    </cfRule>
  </conditionalFormatting>
  <conditionalFormatting sqref="K283">
    <cfRule type="expression" dxfId="130" priority="55">
      <formula>$K$282="－"</formula>
    </cfRule>
    <cfRule type="notContainsBlanks" dxfId="129" priority="56">
      <formula>LEN(TRIM(K283))&gt;0</formula>
    </cfRule>
  </conditionalFormatting>
  <conditionalFormatting sqref="K188">
    <cfRule type="notContainsBlanks" dxfId="128" priority="54">
      <formula>LEN(TRIM(K188))&gt;0</formula>
    </cfRule>
  </conditionalFormatting>
  <conditionalFormatting sqref="K8:K12 K16:K28 K49:K61 K82:K94 K115:K127 K251:K253 K282:K298 K238:K247 K223:K231">
    <cfRule type="notContainsBlanks" dxfId="127" priority="482">
      <formula>LEN(TRIM(K8))&gt;0</formula>
    </cfRule>
  </conditionalFormatting>
  <conditionalFormatting sqref="K192">
    <cfRule type="notContainsBlanks" dxfId="126" priority="38">
      <formula>LEN(TRIM(K192))&gt;0</formula>
    </cfRule>
  </conditionalFormatting>
  <conditionalFormatting sqref="K193">
    <cfRule type="notContainsBlanks" dxfId="125" priority="37">
      <formula>LEN(TRIM(K193))&gt;0</formula>
    </cfRule>
  </conditionalFormatting>
  <conditionalFormatting sqref="K278">
    <cfRule type="expression" dxfId="124" priority="34">
      <formula>$O$278="入力不要"</formula>
    </cfRule>
    <cfRule type="containsBlanks" dxfId="123" priority="36">
      <formula>LEN(TRIM(K278))=0</formula>
    </cfRule>
  </conditionalFormatting>
  <conditionalFormatting sqref="K259">
    <cfRule type="containsBlanks" dxfId="122" priority="31">
      <formula>LEN(TRIM(K259))=0</formula>
    </cfRule>
  </conditionalFormatting>
  <conditionalFormatting sqref="K260:K277">
    <cfRule type="notContainsBlanks" dxfId="121" priority="30">
      <formula>LEN(TRIM(K260))&gt;0</formula>
    </cfRule>
  </conditionalFormatting>
  <conditionalFormatting sqref="K215:K222">
    <cfRule type="notContainsBlanks" dxfId="120" priority="29">
      <formula>LEN(TRIM(K215))&gt;0</formula>
    </cfRule>
  </conditionalFormatting>
  <conditionalFormatting sqref="K232:K237">
    <cfRule type="notContainsBlanks" dxfId="119" priority="28">
      <formula>LEN(TRIM(K232))&gt;0</formula>
    </cfRule>
  </conditionalFormatting>
  <conditionalFormatting sqref="K248:K249">
    <cfRule type="notContainsBlanks" dxfId="118" priority="27">
      <formula>LEN(TRIM(K248))&gt;0</formula>
    </cfRule>
  </conditionalFormatting>
  <conditionalFormatting sqref="K211">
    <cfRule type="expression" dxfId="117" priority="23">
      <formula>$K$211="登録予定"</formula>
    </cfRule>
    <cfRule type="expression" dxfId="116" priority="25">
      <formula>$K$209="登録予定"</formula>
    </cfRule>
  </conditionalFormatting>
  <conditionalFormatting sqref="K209:K211">
    <cfRule type="notContainsBlanks" dxfId="115" priority="24">
      <formula>LEN(TRIM(K209))&gt;0</formula>
    </cfRule>
  </conditionalFormatting>
  <conditionalFormatting sqref="K209:K211">
    <cfRule type="notContainsBlanks" dxfId="114" priority="26">
      <formula>LEN(TRIM(K209))&gt;0</formula>
    </cfRule>
  </conditionalFormatting>
  <conditionalFormatting sqref="C4:D4">
    <cfRule type="expression" dxfId="113" priority="483">
      <formula>#REF!&lt;&gt;""</formula>
    </cfRule>
  </conditionalFormatting>
  <conditionalFormatting sqref="K44:K45">
    <cfRule type="notContainsBlanks" dxfId="112" priority="22">
      <formula>LEN(TRIM(K44))&gt;0</formula>
    </cfRule>
  </conditionalFormatting>
  <conditionalFormatting sqref="K45">
    <cfRule type="expression" dxfId="111" priority="21">
      <formula>$K$44="なし"</formula>
    </cfRule>
  </conditionalFormatting>
  <conditionalFormatting sqref="K77:K78">
    <cfRule type="notContainsBlanks" dxfId="110" priority="20">
      <formula>LEN(TRIM(K77))&gt;0</formula>
    </cfRule>
  </conditionalFormatting>
  <conditionalFormatting sqref="K78">
    <cfRule type="expression" dxfId="109" priority="19">
      <formula>$K77="なし"</formula>
    </cfRule>
  </conditionalFormatting>
  <conditionalFormatting sqref="K49:K61 K63:K78">
    <cfRule type="expression" dxfId="108" priority="122">
      <formula>AND($B$48,$K49&lt;&gt;"")</formula>
    </cfRule>
    <cfRule type="expression" dxfId="107" priority="123">
      <formula>$B$48=FALSE</formula>
    </cfRule>
    <cfRule type="expression" dxfId="106" priority="124">
      <formula>$B$48</formula>
    </cfRule>
  </conditionalFormatting>
  <conditionalFormatting sqref="K110:K111">
    <cfRule type="notContainsBlanks" dxfId="105" priority="15">
      <formula>LEN(TRIM(K110))&gt;0</formula>
    </cfRule>
  </conditionalFormatting>
  <conditionalFormatting sqref="K111">
    <cfRule type="expression" dxfId="104" priority="14">
      <formula>$K110="なし"</formula>
    </cfRule>
  </conditionalFormatting>
  <conditionalFormatting sqref="K110:K111">
    <cfRule type="expression" dxfId="103" priority="16">
      <formula>AND($B81,$K110&lt;&gt;"")</formula>
    </cfRule>
  </conditionalFormatting>
  <conditionalFormatting sqref="K143:K144">
    <cfRule type="notContainsBlanks" dxfId="102" priority="10">
      <formula>LEN(TRIM(K143))&gt;0</formula>
    </cfRule>
  </conditionalFormatting>
  <conditionalFormatting sqref="K82:K94 K96:K111">
    <cfRule type="expression" dxfId="101" priority="49">
      <formula>AND($B$81,$B$48,$K82&lt;&gt;"")</formula>
    </cfRule>
    <cfRule type="expression" dxfId="100" priority="129">
      <formula>AND($B$81,$B$48)</formula>
    </cfRule>
    <cfRule type="expression" dxfId="99" priority="414">
      <formula>OR(AND($B$81=FALSE,$B$48),AND($B$81=FALSE,$B$48=FALSE),AND($B$81,$B$48=FALSE))</formula>
    </cfRule>
  </conditionalFormatting>
  <conditionalFormatting sqref="K115:K127 K129:K144">
    <cfRule type="expression" dxfId="98" priority="408">
      <formula>AND($B$114,$B$81,$B$48)</formula>
    </cfRule>
    <cfRule type="expression" dxfId="97" priority="409">
      <formula>OR(AND($B$114=FALSE,$B$48),AND($B$114=FALSE,$B$48=FALSE),AND($B$114,$B$48=FALSE))</formula>
    </cfRule>
    <cfRule type="expression" dxfId="96" priority="410">
      <formula>AND($B$114,$B$81,$B$48&lt;&gt;"")</formula>
    </cfRule>
    <cfRule type="notContainsBlanks" dxfId="95" priority="411">
      <formula>LEN(TRIM(K115))&gt;0</formula>
    </cfRule>
  </conditionalFormatting>
  <conditionalFormatting sqref="K144">
    <cfRule type="expression" dxfId="94" priority="8">
      <formula>$K143="なし"</formula>
    </cfRule>
  </conditionalFormatting>
  <conditionalFormatting sqref="K176:K177">
    <cfRule type="notContainsBlanks" dxfId="93" priority="6">
      <formula>LEN(TRIM(K176))&gt;0</formula>
    </cfRule>
  </conditionalFormatting>
  <conditionalFormatting sqref="K177">
    <cfRule type="expression" dxfId="92" priority="1">
      <formula>$K176="なし"</formula>
    </cfRule>
  </conditionalFormatting>
  <conditionalFormatting sqref="K148:K160 K162:K177">
    <cfRule type="notContainsBlanks" dxfId="91" priority="39">
      <formula>LEN(TRIM(K148))&gt;0</formula>
    </cfRule>
    <cfRule type="expression" dxfId="90" priority="40">
      <formula>OR(AND($B$147=FALSE,$B$48),AND($B$147=FALSE,$B$48=FALSE),AND($B$147,$B$48=FALSE))</formula>
    </cfRule>
    <cfRule type="expression" dxfId="89" priority="41">
      <formula>AND($B$147,$B$114,$B$81,$B$48)</formula>
    </cfRule>
    <cfRule type="notContainsBlanks" dxfId="88" priority="43">
      <formula>LEN(TRIM(K148))&gt;0</formula>
    </cfRule>
    <cfRule type="expression" dxfId="87" priority="495">
      <formula>AND($B$147,$B$114,$B$81,$B$48,$K82&lt;&gt;"")</formula>
    </cfRule>
  </conditionalFormatting>
  <dataValidations count="25">
    <dataValidation type="custom" imeMode="hiragana" allowBlank="1" showInputMessage="1" showErrorMessage="1" sqref="K8" xr:uid="{97CACC58-1A88-4DE4-97C1-D1A6B3325264}">
      <formula1>LEN(K8)&lt;=25</formula1>
    </dataValidation>
    <dataValidation imeMode="halfAlpha" allowBlank="1" showInputMessage="1" showErrorMessage="1" sqref="K249 K237:K238 K221:K222 K208 K211" xr:uid="{DC4F3DA5-6862-4C27-AB4C-848630216542}"/>
    <dataValidation type="custom" imeMode="hiragana" allowBlank="1" showInputMessage="1" showErrorMessage="1" sqref="K26 K22:K23 K19 K166:K167 K34:K35 K52 K55:K56 K67:K68 K100:K101 K59 K85 K88:K89 K92 K125 K118 K121:K122 K133:K134 K158 K151 K154:K155 K218:K219" xr:uid="{E904E3F7-E9FC-405F-B81C-24EC1C36DB6D}">
      <formula1>LEN(K19)*2=LENB(K19)</formula1>
    </dataValidation>
    <dataValidation imeMode="hiragana" allowBlank="1" showInputMessage="1" showErrorMessage="1" sqref="K170 K17 K50 K207 K245 K71 K83 K199 K38 K247 K104 K116 K137 K149 K177 K45 K78 K111 K144 K210" xr:uid="{3D55DD18-B60A-48F5-BD0B-074783ECA6F7}"/>
    <dataValidation type="custom" imeMode="halfAlpha" allowBlank="1" showInputMessage="1" showErrorMessage="1" sqref="K18 K51 K84 K117 K150" xr:uid="{1B8E4E3F-7621-4756-A478-1B5B86B2C390}">
      <formula1>LEN(K18)=13</formula1>
    </dataValidation>
    <dataValidation type="custom" imeMode="halfAlpha" allowBlank="1" showInputMessage="1" showErrorMessage="1" sqref="K283:K287 K290:K295 K298 K260:K261 K268:K270 K277" xr:uid="{5DCE5620-1A2C-4867-95B7-B68B00F8E2C6}">
      <formula1>AND(LEN(K260)=LENB(K260),K260&gt;=0)</formula1>
    </dataValidation>
    <dataValidation type="custom" imeMode="halfAlpha" allowBlank="1" showInputMessage="1" showErrorMessage="1" sqref="K45 K144 K111 K43 K76 K78 K142 K175 K177" xr:uid="{3C00B4CE-ABF1-4CB6-BA6E-F07AC5268441}">
      <formula1>COUNTIF(K43,"*@*.*")&gt;0</formula1>
    </dataValidation>
    <dataValidation type="custom" imeMode="halfAlpha" allowBlank="1" showInputMessage="1" showErrorMessage="1" sqref="K216 K36 K24 K168 K90 K69 K102 K57 K123 K135 K156" xr:uid="{6C50D5C9-0EA0-49E5-82ED-CAF7D5936926}">
      <formula1>AND(LEN(K24)=7,COUNTIF(K24,"*-*")=0)</formula1>
    </dataValidation>
    <dataValidation allowBlank="1" showInputMessage="1" sqref="K215" xr:uid="{63447A3C-EC03-41DC-A8DD-FB00A1A6460C}"/>
    <dataValidation type="custom" imeMode="halfAlpha" allowBlank="1" showInputMessage="1" showErrorMessage="1" sqref="K296:K297 K288:K289 K275:K276 K266:K267" xr:uid="{67844796-F8AC-436E-83BE-058549A706FB}">
      <formula1>AND(LEN(K266)=LENB(K266),K266&lt;=0)</formula1>
    </dataValidation>
    <dataValidation imeMode="hiragana" allowBlank="1" showInputMessage="1" sqref="K195 K205" xr:uid="{B54F6DFA-08B5-4F4E-876F-E3F6FB62DFEF}"/>
    <dataValidation type="custom" imeMode="halfAlpha" allowBlank="1" showInputMessage="1" showErrorMessage="1" sqref="K109" xr:uid="{643906FD-39C6-4FA0-AC6E-3664A85F1F70}">
      <formula1>AND(COUNTIF(K109,"*@*.*")&gt;0,LEN(K109)=LENB(K109))</formula1>
    </dataValidation>
    <dataValidation type="custom" imeMode="fullKatakana" allowBlank="1" showInputMessage="1" showErrorMessage="1" sqref="K16 K20:K21 K32:K33 K49 K53:K54 K65:K66 K82 K86:K87 K98:K99 K115 K119:K120 K131:K132 K148 K152:K153 K164:K165" xr:uid="{0407254D-D924-43C5-BC43-5A6766E55BEB}">
      <formula1>AND(K16=PHONETIC(K16),LEN(K16)*2=LENB(K16))</formula1>
    </dataValidation>
    <dataValidation type="whole" allowBlank="1" showInputMessage="1" showErrorMessage="1" sqref="B161 B128" xr:uid="{A586C31F-DD39-4BE6-8771-B678E86D853E}">
      <formula1>1</formula1>
      <formula2>3</formula2>
    </dataValidation>
    <dataValidation type="custom" imeMode="halfAlpha" allowBlank="1" showInputMessage="1" showErrorMessage="1" sqref="K41 K74 K107 K140 K173" xr:uid="{58F9579C-190A-4CC9-8210-2BD47F157F94}">
      <formula1>COUNTIF(K41,"*-*-*")</formula1>
    </dataValidation>
    <dataValidation type="custom" imeMode="halfAlpha" allowBlank="1" showInputMessage="1" showErrorMessage="1" sqref="K243" xr:uid="{A2A97AB4-6ABA-422B-B10A-3040E49F6785}">
      <formula1>IF(K239="対象",K243&gt;0,K243="")</formula1>
    </dataValidation>
    <dataValidation type="list" imeMode="hiragana" allowBlank="1" showInputMessage="1" showErrorMessage="1" sqref="K253" xr:uid="{DE33B444-A90B-4F34-9A2F-3E1B821A27E4}">
      <formula1>INDIRECT($K252)</formula1>
    </dataValidation>
    <dataValidation type="custom" imeMode="hiragana" allowBlank="1" showInputMessage="1" showErrorMessage="1" errorTitle="全角" error="全角で入力してください。" sqref="K27 K39 K60 K72 K93 K105 K126 K138 K159 K171" xr:uid="{A085DF19-ABAB-49CB-9B10-D56B94AE6EBA}">
      <formula1>AND(K27=DBCS(K27))</formula1>
    </dataValidation>
    <dataValidation allowBlank="1" sqref="K192" xr:uid="{40F1BD28-9A86-43D3-807A-F722708C1BF6}"/>
    <dataValidation type="custom" allowBlank="1" showInputMessage="1" showErrorMessage="1" sqref="K193" xr:uid="{D2689972-9A8C-4585-8F23-094AB898675D}">
      <formula1>K14&gt;=K193</formula1>
    </dataValidation>
    <dataValidation type="custom" imeMode="halfAlpha" allowBlank="1" showInputMessage="1" showErrorMessage="1" sqref="K262:K265 K271:K274" xr:uid="{9EE86F00-31A8-4637-8D02-F737C3CCB4F5}">
      <formula1>LEN(K262)=LENB(K262)</formula1>
    </dataValidation>
    <dataValidation type="list" allowBlank="1" showInputMessage="1" showErrorMessage="1" sqref="K220" xr:uid="{8821E89B-58C6-4016-B1E9-059B8A624141}">
      <formula1>地域区分</formula1>
    </dataValidation>
    <dataValidation type="list" imeMode="hiragana" allowBlank="1" showInputMessage="1" showErrorMessage="1" sqref="K217" xr:uid="{FAE4182D-2CD8-4B04-AFF4-A38CC2B757BB}">
      <formula1>都道府県</formula1>
    </dataValidation>
    <dataValidation type="custom" imeMode="halfAlpha" allowBlank="1" showInputMessage="1" showErrorMessage="1" sqref="K223" xr:uid="{CCB3ECC9-F87D-4E4D-8759-AAADCDCB2A98}">
      <formula1>$K$223&gt;=SUM($K$224:$K$231)</formula1>
    </dataValidation>
    <dataValidation type="custom" imeMode="halfAlpha" allowBlank="1" showInputMessage="1" showErrorMessage="1" sqref="K224:K231" xr:uid="{4BE52EB7-9C12-419A-AD25-5460D4F632C4}">
      <formula1>$K$223&gt;=SUM($K$224:$K$231)</formula1>
    </dataValidation>
  </dataValidations>
  <printOptions horizontalCentered="1"/>
  <pageMargins left="0.19685039370078741" right="0.19685039370078741" top="0.39370078740157483" bottom="0.19685039370078741" header="0.31496062992125984" footer="0.31496062992125984"/>
  <pageSetup paperSize="9" scale="68" fitToHeight="0" orientation="portrait" r:id="rId1"/>
  <rowBreaks count="7" manualBreakCount="7">
    <brk id="47" max="17" man="1"/>
    <brk id="80" max="17" man="1"/>
    <brk id="113" max="17" man="1"/>
    <brk id="146" max="17" man="1"/>
    <brk id="179" max="17" man="1"/>
    <brk id="212" max="17" man="1"/>
    <brk id="254" max="17" man="1"/>
  </rowBreaks>
  <ignoredErrors>
    <ignoredError sqref="O36 O69 O102 O135 O168 O237 O278 O206:O208 O194:O195 O251:O253 O12 O240:O249 O197:O20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4769" r:id="rId4" name="Option Button 17">
              <controlPr locked="0" defaultSize="0" autoFill="0" autoLine="0" autoPict="0">
                <anchor moveWithCells="1">
                  <from>
                    <xdr:col>10</xdr:col>
                    <xdr:colOff>28575</xdr:colOff>
                    <xdr:row>27</xdr:row>
                    <xdr:rowOff>228600</xdr:rowOff>
                  </from>
                  <to>
                    <xdr:col>10</xdr:col>
                    <xdr:colOff>762000</xdr:colOff>
                    <xdr:row>29</xdr:row>
                    <xdr:rowOff>19050</xdr:rowOff>
                  </to>
                </anchor>
              </controlPr>
            </control>
          </mc:Choice>
        </mc:AlternateContent>
        <mc:AlternateContent xmlns:mc="http://schemas.openxmlformats.org/markup-compatibility/2006">
          <mc:Choice Requires="x14">
            <control shapeId="74770" r:id="rId5" name="Option Button 18">
              <controlPr locked="0" defaultSize="0" autoFill="0" autoLine="0" autoPict="0">
                <anchor moveWithCells="1">
                  <from>
                    <xdr:col>10</xdr:col>
                    <xdr:colOff>28575</xdr:colOff>
                    <xdr:row>60</xdr:row>
                    <xdr:rowOff>180975</xdr:rowOff>
                  </from>
                  <to>
                    <xdr:col>10</xdr:col>
                    <xdr:colOff>762000</xdr:colOff>
                    <xdr:row>62</xdr:row>
                    <xdr:rowOff>104775</xdr:rowOff>
                  </to>
                </anchor>
              </controlPr>
            </control>
          </mc:Choice>
        </mc:AlternateContent>
        <mc:AlternateContent xmlns:mc="http://schemas.openxmlformats.org/markup-compatibility/2006">
          <mc:Choice Requires="x14">
            <control shapeId="74771" r:id="rId6" name="Option Button 19">
              <controlPr defaultSize="0" autoFill="0" autoLine="0" autoPict="0">
                <anchor moveWithCells="1">
                  <from>
                    <xdr:col>10</xdr:col>
                    <xdr:colOff>28575</xdr:colOff>
                    <xdr:row>93</xdr:row>
                    <xdr:rowOff>190500</xdr:rowOff>
                  </from>
                  <to>
                    <xdr:col>10</xdr:col>
                    <xdr:colOff>762000</xdr:colOff>
                    <xdr:row>95</xdr:row>
                    <xdr:rowOff>28575</xdr:rowOff>
                  </to>
                </anchor>
              </controlPr>
            </control>
          </mc:Choice>
        </mc:AlternateContent>
        <mc:AlternateContent xmlns:mc="http://schemas.openxmlformats.org/markup-compatibility/2006">
          <mc:Choice Requires="x14">
            <control shapeId="74784" r:id="rId7" name="Check Box 32">
              <controlPr defaultSize="0" autoFill="0" autoLine="0" autoPict="0">
                <anchor moveWithCells="1">
                  <from>
                    <xdr:col>3</xdr:col>
                    <xdr:colOff>28575</xdr:colOff>
                    <xdr:row>46</xdr:row>
                    <xdr:rowOff>47625</xdr:rowOff>
                  </from>
                  <to>
                    <xdr:col>8</xdr:col>
                    <xdr:colOff>1162050</xdr:colOff>
                    <xdr:row>48</xdr:row>
                    <xdr:rowOff>57150</xdr:rowOff>
                  </to>
                </anchor>
              </controlPr>
            </control>
          </mc:Choice>
        </mc:AlternateContent>
        <mc:AlternateContent xmlns:mc="http://schemas.openxmlformats.org/markup-compatibility/2006">
          <mc:Choice Requires="x14">
            <control shapeId="74789" r:id="rId8" name="Check Box 37">
              <controlPr defaultSize="0" autoFill="0" autoLine="0" autoPict="0">
                <anchor moveWithCells="1">
                  <from>
                    <xdr:col>3</xdr:col>
                    <xdr:colOff>19050</xdr:colOff>
                    <xdr:row>78</xdr:row>
                    <xdr:rowOff>28575</xdr:rowOff>
                  </from>
                  <to>
                    <xdr:col>8</xdr:col>
                    <xdr:colOff>1152525</xdr:colOff>
                    <xdr:row>81</xdr:row>
                    <xdr:rowOff>171450</xdr:rowOff>
                  </to>
                </anchor>
              </controlPr>
            </control>
          </mc:Choice>
        </mc:AlternateContent>
        <mc:AlternateContent xmlns:mc="http://schemas.openxmlformats.org/markup-compatibility/2006">
          <mc:Choice Requires="x14">
            <control shapeId="74790" r:id="rId9" name="Option Button 38">
              <controlPr locked="0" defaultSize="0" autoFill="0" autoLine="0" autoPict="0">
                <anchor moveWithCells="1">
                  <from>
                    <xdr:col>10</xdr:col>
                    <xdr:colOff>28575</xdr:colOff>
                    <xdr:row>126</xdr:row>
                    <xdr:rowOff>228600</xdr:rowOff>
                  </from>
                  <to>
                    <xdr:col>10</xdr:col>
                    <xdr:colOff>762000</xdr:colOff>
                    <xdr:row>128</xdr:row>
                    <xdr:rowOff>28575</xdr:rowOff>
                  </to>
                </anchor>
              </controlPr>
            </control>
          </mc:Choice>
        </mc:AlternateContent>
        <mc:AlternateContent xmlns:mc="http://schemas.openxmlformats.org/markup-compatibility/2006">
          <mc:Choice Requires="x14">
            <control shapeId="74792" r:id="rId10" name="Check Box 40">
              <controlPr defaultSize="0" autoFill="0" autoLine="0" autoPict="0">
                <anchor moveWithCells="1">
                  <from>
                    <xdr:col>2</xdr:col>
                    <xdr:colOff>38100</xdr:colOff>
                    <xdr:row>111</xdr:row>
                    <xdr:rowOff>9525</xdr:rowOff>
                  </from>
                  <to>
                    <xdr:col>8</xdr:col>
                    <xdr:colOff>1209675</xdr:colOff>
                    <xdr:row>114</xdr:row>
                    <xdr:rowOff>180975</xdr:rowOff>
                  </to>
                </anchor>
              </controlPr>
            </control>
          </mc:Choice>
        </mc:AlternateContent>
        <mc:AlternateContent xmlns:mc="http://schemas.openxmlformats.org/markup-compatibility/2006">
          <mc:Choice Requires="x14">
            <control shapeId="74800" r:id="rId11" name="Option Button 48">
              <controlPr locked="0" defaultSize="0" autoFill="0" autoLine="0" autoPict="0">
                <anchor moveWithCells="1">
                  <from>
                    <xdr:col>10</xdr:col>
                    <xdr:colOff>28575</xdr:colOff>
                    <xdr:row>159</xdr:row>
                    <xdr:rowOff>228600</xdr:rowOff>
                  </from>
                  <to>
                    <xdr:col>10</xdr:col>
                    <xdr:colOff>762000</xdr:colOff>
                    <xdr:row>161</xdr:row>
                    <xdr:rowOff>9525</xdr:rowOff>
                  </to>
                </anchor>
              </controlPr>
            </control>
          </mc:Choice>
        </mc:AlternateContent>
        <mc:AlternateContent xmlns:mc="http://schemas.openxmlformats.org/markup-compatibility/2006">
          <mc:Choice Requires="x14">
            <control shapeId="74801" r:id="rId12" name="Check Box 49">
              <controlPr defaultSize="0" autoFill="0" autoLine="0" autoPict="0">
                <anchor moveWithCells="1">
                  <from>
                    <xdr:col>3</xdr:col>
                    <xdr:colOff>0</xdr:colOff>
                    <xdr:row>143</xdr:row>
                    <xdr:rowOff>904875</xdr:rowOff>
                  </from>
                  <to>
                    <xdr:col>8</xdr:col>
                    <xdr:colOff>1209675</xdr:colOff>
                    <xdr:row>147</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4">
        <x14:dataValidation type="list" imeMode="halfAlpha" allowBlank="1" showInputMessage="1" xr:uid="{2940DCCB-E177-4A02-B124-66F3959EC885}">
          <x14:formula1>
            <xm:f>date1!$I$5</xm:f>
          </x14:formula1>
          <xm:sqref>K108 K42 K75 K141 K174 K234:K236</xm:sqref>
        </x14:dataValidation>
        <x14:dataValidation type="list" allowBlank="1" showInputMessage="1" showErrorMessage="1" xr:uid="{DB9081EB-387B-49CE-9DCD-BE6E8850BBDA}">
          <x14:formula1>
            <xm:f>date1!$G$3:$G$7</xm:f>
          </x14:formula1>
          <xm:sqref>K233</xm:sqref>
        </x14:dataValidation>
        <x14:dataValidation type="list" imeMode="hiragana" allowBlank="1" showInputMessage="1" showErrorMessage="1" xr:uid="{6EF083FD-1B9E-44DC-BE15-C297379FF7F9}">
          <x14:formula1>
            <xm:f>date1!$P$3:$P$9</xm:f>
          </x14:formula1>
          <xm:sqref>K244</xm:sqref>
        </x14:dataValidation>
        <x14:dataValidation type="list" imeMode="hiragana" allowBlank="1" showInputMessage="1" showErrorMessage="1" xr:uid="{BCE04FB7-1437-41D1-BD51-026491DC287A}">
          <x14:formula1>
            <xm:f>date1!$I$3:$I$4</xm:f>
          </x14:formula1>
          <xm:sqref>K194 K196:K198 K201:K202 K44 K77 K110 K143 K176</xm:sqref>
        </x14:dataValidation>
        <x14:dataValidation type="list" imeMode="hiragana" allowBlank="1" showInputMessage="1" showErrorMessage="1" xr:uid="{C8599E87-040A-410A-B0A3-6975AE5E936D}">
          <x14:formula1>
            <xm:f>date1!$L$3:$L$4</xm:f>
          </x14:formula1>
          <xm:sqref>K206</xm:sqref>
        </x14:dataValidation>
        <x14:dataValidation type="list" imeMode="halfAlpha" allowBlank="1" showInputMessage="1" showErrorMessage="1" xr:uid="{A150FB33-CF66-4349-9236-9E19EB9DEB9E}">
          <x14:formula1>
            <xm:f>date1!$AB$3:$AB$6</xm:f>
          </x14:formula1>
          <xm:sqref>K278</xm:sqref>
        </x14:dataValidation>
        <x14:dataValidation type="list" imeMode="hiragana" allowBlank="1" showInputMessage="1" xr:uid="{3BE86505-DDFA-46D4-866C-558D8AF37F23}">
          <x14:formula1>
            <xm:f>date1!$I$4</xm:f>
          </x14:formula1>
          <xm:sqref>K200</xm:sqref>
        </x14:dataValidation>
        <x14:dataValidation type="list" imeMode="hiragana" allowBlank="1" showInputMessage="1" showErrorMessage="1" xr:uid="{68D8FFE0-DF49-4770-85F3-6DBD190DAAC4}">
          <x14:formula1>
            <xm:f>date1!$O$3:$O$8</xm:f>
          </x14:formula1>
          <xm:sqref>K240:K242</xm:sqref>
        </x14:dataValidation>
        <x14:dataValidation type="list" imeMode="hiragana" allowBlank="1" showInputMessage="1" showErrorMessage="1" xr:uid="{07E3C807-2A01-4BC3-AC63-9F45C1B16C18}">
          <x14:formula1>
            <xm:f>date1!$J$3:$J$4</xm:f>
          </x14:formula1>
          <xm:sqref>K203:K204</xm:sqref>
        </x14:dataValidation>
        <x14:dataValidation type="list" imeMode="hiragana" allowBlank="1" showInputMessage="1" showErrorMessage="1" xr:uid="{C4020AF0-DC71-428D-AB6C-BECD6C2836C4}">
          <x14:formula1>
            <xm:f>date1!$Q$3:$Q$9</xm:f>
          </x14:formula1>
          <xm:sqref>K246</xm:sqref>
        </x14:dataValidation>
        <x14:dataValidation type="list" imeMode="hiragana" allowBlank="1" showInputMessage="1" xr:uid="{1A1733C8-A2FC-45CE-8A7B-0D17AC80F1F9}">
          <x14:formula1>
            <xm:f>date1!$I$5</xm:f>
          </x14:formula1>
          <xm:sqref>K40 K139 K172</xm:sqref>
        </x14:dataValidation>
        <x14:dataValidation type="list" allowBlank="1" showInputMessage="1" showErrorMessage="1" xr:uid="{A02361BC-C0ED-4824-AEE6-A6A73AA0E0E5}">
          <x14:formula1>
            <xm:f>date1!$B$3:$B$5</xm:f>
          </x14:formula1>
          <xm:sqref>K9</xm:sqref>
        </x14:dataValidation>
        <x14:dataValidation type="list" allowBlank="1" showInputMessage="1" showErrorMessage="1" xr:uid="{9CD540CC-4F44-40B5-A045-8EBFF5570AF9}">
          <x14:formula1>
            <xm:f>date1!$E$3:$E$49</xm:f>
          </x14:formula1>
          <xm:sqref>K25 K37 K58 K70 K91 K103 K124 K136 K157 K169</xm:sqref>
        </x14:dataValidation>
        <x14:dataValidation type="list" allowBlank="1" showInputMessage="1" xr:uid="{C7D57BC0-D193-490A-BE69-91B267A5635F}">
          <x14:formula1>
            <xm:f>date1!$I$5</xm:f>
          </x14:formula1>
          <xm:sqref>K61</xm:sqref>
        </x14:dataValidation>
        <x14:dataValidation type="list" imeMode="hiragana" allowBlank="1" showInputMessage="1" showErrorMessage="1" xr:uid="{3C3927A5-968A-4EA8-A2C5-2E8ECCC528A8}">
          <x14:formula1>
            <xm:f>date1!$N$3:$N$4</xm:f>
          </x14:formula1>
          <xm:sqref>K239</xm:sqref>
        </x14:dataValidation>
        <x14:dataValidation type="list" imeMode="hiragana" allowBlank="1" showInputMessage="1" showErrorMessage="1" xr:uid="{7A2313EE-7ECF-4E07-AA1D-5AA136BBC88F}">
          <x14:formula1>
            <xm:f>date1!$S$3:$S$4</xm:f>
          </x14:formula1>
          <xm:sqref>K251</xm:sqref>
        </x14:dataValidation>
        <x14:dataValidation type="list" imeMode="hiragana" allowBlank="1" showInputMessage="1" showErrorMessage="1" xr:uid="{F1188D3D-E79E-4CB6-B3EE-01C62C2EEE2F}">
          <x14:formula1>
            <xm:f>date1!$T$3:$T$8</xm:f>
          </x14:formula1>
          <xm:sqref>K252</xm:sqref>
        </x14:dataValidation>
        <x14:dataValidation type="list" allowBlank="1" showInputMessage="1" showErrorMessage="1" xr:uid="{1E384B32-3F24-483F-8E65-98866208EA9C}">
          <x14:formula1>
            <xm:f>date1!$AA$9:$AA$12</xm:f>
          </x14:formula1>
          <xm:sqref>K282</xm:sqref>
        </x14:dataValidation>
        <x14:dataValidation type="list" allowBlank="1" xr:uid="{407293D2-2901-48E6-B37D-13503CF418AD}">
          <x14:formula1>
            <xm:f>date1!$I$5</xm:f>
          </x14:formula1>
          <xm:sqref>K30:K31 K28 K160 K63:K64 K73 K94 K96:K97 K106 K129:K130 K127 K162:K163</xm:sqref>
        </x14:dataValidation>
        <x14:dataValidation type="list" allowBlank="1" showInputMessage="1" showErrorMessage="1" xr:uid="{E8EC0068-F516-4CA9-A1C9-B3898222B5E0}">
          <x14:formula1>
            <xm:f>date1!$F$3:$F$6</xm:f>
          </x14:formula1>
          <xm:sqref>K232</xm:sqref>
        </x14:dataValidation>
        <x14:dataValidation type="list" allowBlank="1" showInputMessage="1" showErrorMessage="1" xr:uid="{094973BD-B205-4E04-AB49-3C939FC711A1}">
          <x14:formula1>
            <xm:f>date1!$R$3:$R$4</xm:f>
          </x14:formula1>
          <xm:sqref>K248</xm:sqref>
        </x14:dataValidation>
        <x14:dataValidation type="list" allowBlank="1" showInputMessage="1" showErrorMessage="1" xr:uid="{2B259F93-BF35-4869-AE8A-12F23E90F52D}">
          <x14:formula1>
            <xm:f>date1!$AA$4:$AA$7</xm:f>
          </x14:formula1>
          <xm:sqref>K259</xm:sqref>
        </x14:dataValidation>
        <x14:dataValidation type="list" imeMode="hiragana" allowBlank="1" showInputMessage="1" showErrorMessage="1" xr:uid="{992604AF-1FF4-4951-BF8B-3796D68BA5CC}">
          <x14:formula1>
            <xm:f>date1!$M$3:$M$4</xm:f>
          </x14:formula1>
          <xm:sqref>K209</xm:sqref>
        </x14:dataValidation>
        <x14:dataValidation type="list" imeMode="halfAlpha" allowBlank="1" showInputMessage="1" showErrorMessage="1" xr:uid="{2C8783AC-BB06-4C90-933E-BBBDE3740BB1}">
          <x14:formula1>
            <xm:f>date1!$I$3:$I$4</xm:f>
          </x14:formula1>
          <xm:sqref>K44 K77 K110 K143 K176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FB2"/>
    <pageSetUpPr fitToPage="1"/>
  </sheetPr>
  <dimension ref="A1:BU191"/>
  <sheetViews>
    <sheetView showGridLines="0" view="pageBreakPreview" zoomScale="90" zoomScaleNormal="85" zoomScaleSheetLayoutView="90" workbookViewId="0"/>
  </sheetViews>
  <sheetFormatPr defaultColWidth="9" defaultRowHeight="14.25" x14ac:dyDescent="0.25"/>
  <cols>
    <col min="1" max="1" width="1.875" style="97" customWidth="1"/>
    <col min="2" max="2" width="4.625" style="97" customWidth="1"/>
    <col min="3" max="6" width="3.125" style="97" customWidth="1"/>
    <col min="7" max="7" width="5.375" style="97" customWidth="1"/>
    <col min="8" max="10" width="3.125" style="97" customWidth="1"/>
    <col min="11" max="11" width="6.125" style="97" customWidth="1"/>
    <col min="12" max="17" width="3.125" style="97" customWidth="1"/>
    <col min="18" max="18" width="4.625" style="97" customWidth="1"/>
    <col min="19" max="19" width="3.125" style="97" customWidth="1"/>
    <col min="20" max="20" width="3.75" style="97" customWidth="1"/>
    <col min="21" max="21" width="3.125" style="97" customWidth="1"/>
    <col min="22" max="22" width="4.25" style="97" customWidth="1"/>
    <col min="23" max="23" width="4.625" style="97" customWidth="1"/>
    <col min="24" max="25" width="3.125" style="97" customWidth="1"/>
    <col min="26" max="26" width="4.5" style="97" customWidth="1"/>
    <col min="27" max="33" width="3.125" style="97" customWidth="1"/>
    <col min="34" max="34" width="4.625" style="97" customWidth="1"/>
    <col min="35" max="40" width="3.125" style="97" customWidth="1"/>
    <col min="41" max="41" width="3.875" style="97" customWidth="1"/>
    <col min="42" max="42" width="3.125" style="97" customWidth="1"/>
    <col min="43" max="43" width="3.875" style="97" customWidth="1"/>
    <col min="44" max="59" width="3.125" style="97" customWidth="1"/>
    <col min="60" max="60" width="1.875" style="97" customWidth="1"/>
    <col min="61" max="67" width="9" style="98"/>
    <col min="68" max="73" width="9" style="99"/>
    <col min="74" max="16384" width="9" style="97"/>
  </cols>
  <sheetData>
    <row r="1" spans="1:73" s="66" customFormat="1" ht="7.5" customHeight="1" x14ac:dyDescent="0.25">
      <c r="E1" s="67"/>
      <c r="F1" s="67"/>
      <c r="G1" s="67"/>
      <c r="H1" s="68"/>
      <c r="I1" s="68"/>
      <c r="K1" s="69"/>
      <c r="AK1" s="98"/>
      <c r="AL1" s="98"/>
      <c r="AM1" s="98"/>
      <c r="AN1" s="98"/>
      <c r="AO1" s="98"/>
      <c r="AP1" s="98"/>
      <c r="AQ1" s="98"/>
      <c r="AR1" s="98"/>
      <c r="AS1" s="98"/>
      <c r="AT1" s="98"/>
      <c r="AU1" s="98"/>
      <c r="AV1" s="98"/>
      <c r="AW1" s="98"/>
      <c r="AX1" s="98"/>
      <c r="AY1" s="98"/>
      <c r="AZ1" s="98"/>
      <c r="BA1" s="98"/>
      <c r="BB1" s="98"/>
      <c r="BC1" s="98"/>
      <c r="BD1" s="98"/>
      <c r="BE1" s="98"/>
      <c r="BF1" s="98"/>
      <c r="BG1" s="98"/>
      <c r="BH1" s="98"/>
      <c r="BI1" s="99"/>
      <c r="BJ1" s="99"/>
      <c r="BK1" s="99"/>
      <c r="BL1" s="99"/>
      <c r="BM1" s="99"/>
      <c r="BN1" s="99"/>
      <c r="BO1" s="99"/>
      <c r="BP1" s="700"/>
      <c r="BQ1" s="700"/>
      <c r="BR1" s="700"/>
      <c r="BS1" s="700"/>
      <c r="BT1" s="700"/>
      <c r="BU1" s="700"/>
    </row>
    <row r="2" spans="1:73" s="66" customFormat="1" ht="15" customHeight="1" x14ac:dyDescent="0.25">
      <c r="B2" s="1890" t="s">
        <v>1711</v>
      </c>
      <c r="C2" s="1890"/>
      <c r="D2" s="1890"/>
      <c r="E2" s="1890"/>
      <c r="F2" s="1890"/>
      <c r="G2" s="1890"/>
      <c r="H2" s="1890"/>
      <c r="I2" s="1890"/>
      <c r="J2" s="1890"/>
      <c r="K2" s="1890"/>
      <c r="L2" s="1890"/>
      <c r="M2" s="1890"/>
      <c r="N2" s="1890"/>
      <c r="O2" s="1890"/>
      <c r="P2" s="1890"/>
      <c r="Q2" s="1890"/>
      <c r="R2" s="1890"/>
      <c r="S2" s="1890"/>
      <c r="T2" s="1890"/>
      <c r="U2" s="1890"/>
      <c r="V2" s="124"/>
      <c r="W2" s="124"/>
      <c r="X2" s="124"/>
      <c r="Y2" s="124"/>
      <c r="Z2" s="124"/>
      <c r="AA2" s="124"/>
      <c r="AB2" s="124"/>
      <c r="AC2" s="124"/>
      <c r="AD2" s="124"/>
      <c r="AE2" s="124"/>
      <c r="AF2" s="124"/>
      <c r="AG2" s="124"/>
      <c r="AH2" s="124"/>
      <c r="AI2" s="124"/>
      <c r="AK2" s="98"/>
      <c r="AL2" s="98"/>
      <c r="AM2" s="98"/>
      <c r="AN2" s="98"/>
      <c r="AO2" s="98"/>
      <c r="AP2" s="98"/>
      <c r="AQ2" s="98"/>
      <c r="AR2" s="98"/>
      <c r="AS2" s="98"/>
      <c r="AT2" s="98"/>
      <c r="AU2" s="98"/>
      <c r="AV2" s="98"/>
      <c r="AW2" s="98"/>
      <c r="AX2" s="98"/>
      <c r="AY2" s="98"/>
      <c r="AZ2" s="98"/>
      <c r="BA2" s="98"/>
      <c r="BB2" s="98"/>
      <c r="BC2" s="98"/>
      <c r="BD2" s="98"/>
      <c r="BE2" s="98"/>
      <c r="BF2" s="98"/>
      <c r="BG2" s="98"/>
      <c r="BH2" s="98"/>
      <c r="BI2" s="99"/>
      <c r="BJ2" s="99"/>
      <c r="BK2" s="99"/>
      <c r="BL2" s="99"/>
      <c r="BM2" s="99"/>
      <c r="BN2" s="99"/>
      <c r="BO2" s="99"/>
      <c r="BP2" s="700"/>
      <c r="BQ2" s="700"/>
      <c r="BR2" s="700"/>
      <c r="BS2" s="700"/>
      <c r="BT2" s="700"/>
      <c r="BU2" s="700"/>
    </row>
    <row r="3" spans="1:73" ht="7.5" customHeight="1" thickBot="1" x14ac:dyDescent="0.3">
      <c r="B3" s="118"/>
      <c r="C3" s="118"/>
      <c r="D3" s="118"/>
      <c r="E3" s="118"/>
      <c r="F3" s="118"/>
      <c r="G3" s="118"/>
      <c r="H3" s="118"/>
      <c r="I3" s="118"/>
      <c r="J3" s="118"/>
      <c r="K3" s="118"/>
      <c r="L3" s="118"/>
      <c r="M3" s="118"/>
      <c r="N3" s="118"/>
      <c r="O3" s="118"/>
      <c r="P3" s="118"/>
      <c r="Q3" s="118"/>
      <c r="R3" s="118"/>
      <c r="S3" s="118"/>
      <c r="T3" s="118"/>
      <c r="U3" s="118"/>
      <c r="V3" s="118"/>
      <c r="W3" s="118"/>
      <c r="X3" s="118"/>
      <c r="AK3" s="98"/>
      <c r="AY3" s="98"/>
      <c r="AZ3" s="98"/>
      <c r="BA3" s="98"/>
      <c r="BB3" s="98"/>
      <c r="BC3" s="98"/>
      <c r="BD3" s="98"/>
      <c r="BE3" s="98"/>
      <c r="BF3" s="98"/>
      <c r="BG3" s="98"/>
      <c r="BH3" s="98"/>
      <c r="BI3" s="99"/>
      <c r="BJ3" s="99"/>
      <c r="BK3" s="99"/>
      <c r="BL3" s="99"/>
      <c r="BM3" s="99"/>
      <c r="BN3" s="99"/>
      <c r="BO3" s="99"/>
    </row>
    <row r="4" spans="1:73" ht="25.5" customHeight="1" x14ac:dyDescent="0.25">
      <c r="B4" s="1765" t="s">
        <v>849</v>
      </c>
      <c r="C4" s="1765"/>
      <c r="D4" s="1765"/>
      <c r="E4" s="1765"/>
      <c r="F4" s="1765"/>
      <c r="G4" s="1765"/>
      <c r="H4" s="1765"/>
      <c r="I4" s="1765"/>
      <c r="J4" s="1765"/>
      <c r="K4" s="143"/>
      <c r="L4" s="1623" t="str">
        <f>IF(OR(G5="",O5="",W5=""),"",IF((O5+W5)&gt;G5,"※BEMSの管理ポイント数合計は、計測・計量ポイント数、制御・監視に要するポイント数を含めたものとしてください。",""))</f>
        <v/>
      </c>
      <c r="M4" s="1623"/>
      <c r="N4" s="1623"/>
      <c r="O4" s="1623"/>
      <c r="P4" s="1623"/>
      <c r="Q4" s="1623"/>
      <c r="R4" s="1623"/>
      <c r="S4" s="1623"/>
      <c r="T4" s="1623"/>
      <c r="U4" s="1623"/>
      <c r="V4" s="1623"/>
      <c r="W4" s="1623"/>
      <c r="X4" s="1623"/>
      <c r="Y4" s="1623"/>
      <c r="Z4" s="1623"/>
      <c r="AA4" s="1623"/>
      <c r="AB4" s="1623"/>
      <c r="AC4" s="1623"/>
      <c r="AD4" s="1623"/>
      <c r="AE4" s="1623"/>
      <c r="AF4" s="1623"/>
      <c r="AG4" s="1623"/>
      <c r="AH4" s="1623"/>
      <c r="AI4" s="1623"/>
      <c r="AJ4" s="1623"/>
      <c r="AK4" s="98"/>
      <c r="BH4" s="98"/>
      <c r="BI4" s="1926" t="s">
        <v>587</v>
      </c>
      <c r="BJ4" s="1927"/>
      <c r="BK4" s="1927"/>
      <c r="BL4" s="1927"/>
      <c r="BM4" s="1927"/>
      <c r="BN4" s="1927"/>
      <c r="BO4" s="1927"/>
      <c r="BP4" s="1927"/>
      <c r="BQ4" s="1927"/>
      <c r="BR4" s="1927"/>
      <c r="BS4" s="1927"/>
      <c r="BT4" s="1927"/>
      <c r="BU4" s="1928"/>
    </row>
    <row r="5" spans="1:73" ht="18" customHeight="1" thickBot="1" x14ac:dyDescent="0.3">
      <c r="A5" s="96"/>
      <c r="B5" s="1937" t="s">
        <v>1874</v>
      </c>
      <c r="C5" s="1938"/>
      <c r="D5" s="1938"/>
      <c r="E5" s="1938"/>
      <c r="F5" s="1939"/>
      <c r="G5" s="1940"/>
      <c r="H5" s="1941"/>
      <c r="I5" s="145" t="s">
        <v>141</v>
      </c>
      <c r="J5" s="1624" t="s">
        <v>1875</v>
      </c>
      <c r="K5" s="1625"/>
      <c r="L5" s="1625"/>
      <c r="M5" s="1625"/>
      <c r="N5" s="1626"/>
      <c r="O5" s="1627"/>
      <c r="P5" s="1628"/>
      <c r="Q5" s="146" t="s">
        <v>141</v>
      </c>
      <c r="R5" s="1932" t="s">
        <v>1873</v>
      </c>
      <c r="S5" s="1933"/>
      <c r="T5" s="1933"/>
      <c r="U5" s="1933"/>
      <c r="V5" s="1934"/>
      <c r="W5" s="1935"/>
      <c r="X5" s="1936"/>
      <c r="Y5" s="144" t="s">
        <v>141</v>
      </c>
      <c r="AK5" s="98"/>
      <c r="AL5" s="98"/>
      <c r="AM5" s="98"/>
      <c r="AN5" s="98"/>
      <c r="AO5" s="98"/>
      <c r="AP5" s="98"/>
      <c r="AQ5" s="98"/>
      <c r="AR5" s="98"/>
      <c r="AS5" s="98"/>
      <c r="BH5" s="98"/>
      <c r="BI5" s="1929"/>
      <c r="BJ5" s="1930"/>
      <c r="BK5" s="1930"/>
      <c r="BL5" s="1930"/>
      <c r="BM5" s="1930"/>
      <c r="BN5" s="1930"/>
      <c r="BO5" s="1930"/>
      <c r="BP5" s="1930"/>
      <c r="BQ5" s="1930"/>
      <c r="BR5" s="1930"/>
      <c r="BS5" s="1930"/>
      <c r="BT5" s="1930"/>
      <c r="BU5" s="1931"/>
    </row>
    <row r="6" spans="1:73" ht="18" customHeight="1" x14ac:dyDescent="0.25">
      <c r="A6" s="96"/>
      <c r="B6" s="815" t="s">
        <v>1388</v>
      </c>
      <c r="C6" s="676"/>
      <c r="D6" s="676"/>
      <c r="E6" s="676"/>
      <c r="F6" s="676"/>
      <c r="G6" s="676"/>
      <c r="H6" s="81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7"/>
      <c r="AK6" s="677"/>
      <c r="AL6" s="677"/>
      <c r="AM6" s="677"/>
      <c r="AN6" s="677"/>
      <c r="AO6" s="677"/>
      <c r="AP6" s="677"/>
      <c r="AQ6" s="677"/>
      <c r="AR6" s="677"/>
      <c r="AS6" s="677"/>
      <c r="AT6" s="677"/>
      <c r="AU6" s="677"/>
      <c r="AV6" s="677"/>
      <c r="AW6" s="98"/>
      <c r="AX6" s="98"/>
      <c r="AY6" s="133"/>
      <c r="AZ6" s="133"/>
      <c r="BA6" s="133"/>
      <c r="BB6" s="133"/>
      <c r="BC6" s="133"/>
      <c r="BD6" s="133"/>
      <c r="BE6" s="133"/>
      <c r="BF6" s="98"/>
      <c r="BG6" s="98"/>
      <c r="BH6" s="98"/>
      <c r="BI6" s="99"/>
      <c r="BJ6" s="99"/>
      <c r="BK6" s="99"/>
      <c r="BL6" s="99"/>
      <c r="BM6" s="99"/>
      <c r="BN6" s="99"/>
      <c r="BO6" s="99"/>
    </row>
    <row r="7" spans="1:73" ht="18" customHeight="1" x14ac:dyDescent="0.25">
      <c r="A7" s="96"/>
      <c r="B7" s="1902" t="s">
        <v>702</v>
      </c>
      <c r="C7" s="1902"/>
      <c r="D7" s="1902"/>
      <c r="E7" s="1902"/>
      <c r="F7" s="1902"/>
      <c r="G7" s="1902"/>
      <c r="H7" s="1902"/>
      <c r="I7" s="1902"/>
      <c r="J7" s="1902"/>
      <c r="K7" s="1902"/>
      <c r="L7" s="1902"/>
      <c r="M7" s="1902"/>
      <c r="N7" s="1902"/>
      <c r="O7" s="1902"/>
      <c r="P7" s="1902"/>
      <c r="Q7" s="1902"/>
      <c r="R7" s="1902"/>
      <c r="S7" s="1642" t="s">
        <v>766</v>
      </c>
      <c r="T7" s="1643"/>
      <c r="U7" s="1644" t="s">
        <v>767</v>
      </c>
      <c r="V7" s="1644"/>
      <c r="W7" s="1639" t="s">
        <v>702</v>
      </c>
      <c r="X7" s="1639"/>
      <c r="Y7" s="1639"/>
      <c r="Z7" s="1639"/>
      <c r="AA7" s="1639"/>
      <c r="AB7" s="1639"/>
      <c r="AC7" s="1639"/>
      <c r="AD7" s="1639"/>
      <c r="AE7" s="1639"/>
      <c r="AF7" s="1639"/>
      <c r="AG7" s="1639"/>
      <c r="AH7" s="1639"/>
      <c r="AI7" s="1639"/>
      <c r="AJ7" s="1639"/>
      <c r="AK7" s="1639"/>
      <c r="AL7" s="1639"/>
      <c r="AM7" s="1639"/>
      <c r="AN7" s="1640" t="s">
        <v>766</v>
      </c>
      <c r="AO7" s="1641"/>
      <c r="AP7" s="1924" t="s">
        <v>767</v>
      </c>
      <c r="AQ7" s="1924"/>
      <c r="AR7" s="786"/>
      <c r="AS7" s="787"/>
      <c r="AT7" s="787"/>
      <c r="AU7" s="787"/>
      <c r="AV7" s="787"/>
      <c r="AW7" s="421"/>
      <c r="AX7" s="421"/>
      <c r="AY7" s="421"/>
      <c r="AZ7" s="98"/>
      <c r="BA7" s="98"/>
      <c r="BB7" s="98"/>
      <c r="BC7" s="98"/>
      <c r="BD7" s="98"/>
      <c r="BE7" s="98"/>
      <c r="BF7" s="98"/>
      <c r="BG7" s="98"/>
      <c r="BH7" s="98"/>
      <c r="BI7" s="99"/>
      <c r="BJ7" s="99"/>
      <c r="BK7" s="99"/>
      <c r="BL7" s="99"/>
      <c r="BM7" s="99"/>
      <c r="BN7" s="99"/>
      <c r="BO7" s="99"/>
    </row>
    <row r="8" spans="1:73" ht="18" customHeight="1" x14ac:dyDescent="0.25">
      <c r="A8" s="96"/>
      <c r="B8" s="678" t="s">
        <v>709</v>
      </c>
      <c r="C8" s="1752" t="s">
        <v>705</v>
      </c>
      <c r="D8" s="1752"/>
      <c r="E8" s="1752"/>
      <c r="F8" s="1752"/>
      <c r="G8" s="1752"/>
      <c r="H8" s="1752"/>
      <c r="I8" s="1752"/>
      <c r="J8" s="1752"/>
      <c r="K8" s="1752"/>
      <c r="L8" s="1752"/>
      <c r="M8" s="1752"/>
      <c r="N8" s="1752"/>
      <c r="O8" s="1752"/>
      <c r="P8" s="1752"/>
      <c r="Q8" s="1752"/>
      <c r="R8" s="1752"/>
      <c r="S8" s="1645"/>
      <c r="T8" s="1645"/>
      <c r="U8" s="1648" t="str">
        <f>IF(入力シート２!S8="","",入力シート２!S8)</f>
        <v/>
      </c>
      <c r="V8" s="1648"/>
      <c r="W8" s="817" t="s">
        <v>1324</v>
      </c>
      <c r="X8" s="1925" t="s">
        <v>1536</v>
      </c>
      <c r="Y8" s="1925"/>
      <c r="Z8" s="1925"/>
      <c r="AA8" s="1925"/>
      <c r="AB8" s="1925"/>
      <c r="AC8" s="1925"/>
      <c r="AD8" s="1925"/>
      <c r="AE8" s="1925"/>
      <c r="AF8" s="1925"/>
      <c r="AG8" s="1925"/>
      <c r="AH8" s="1925"/>
      <c r="AI8" s="1925"/>
      <c r="AJ8" s="1925"/>
      <c r="AK8" s="1925"/>
      <c r="AL8" s="1925"/>
      <c r="AM8" s="1925"/>
      <c r="AN8" s="1629"/>
      <c r="AO8" s="1629"/>
      <c r="AP8" s="1630" t="str">
        <f>IF(入力シート２!AN8="","",入力シート２!AN8)</f>
        <v/>
      </c>
      <c r="AQ8" s="1630"/>
      <c r="AR8" s="788"/>
      <c r="AS8" s="789"/>
      <c r="AT8" s="789"/>
      <c r="AU8" s="789"/>
      <c r="AV8" s="789"/>
      <c r="AW8" s="422"/>
      <c r="AX8" s="422"/>
      <c r="AY8" s="422"/>
      <c r="AZ8" s="98"/>
      <c r="BA8" s="98"/>
      <c r="BB8" s="98"/>
      <c r="BC8" s="98"/>
      <c r="BD8" s="98"/>
      <c r="BE8" s="98"/>
      <c r="BF8" s="98"/>
      <c r="BG8" s="98"/>
      <c r="BH8" s="98"/>
      <c r="BI8" s="99"/>
      <c r="BJ8" s="99"/>
      <c r="BK8" s="99"/>
      <c r="BL8" s="99"/>
      <c r="BM8" s="99"/>
      <c r="BN8" s="99"/>
      <c r="BO8" s="99"/>
    </row>
    <row r="9" spans="1:73" ht="18" customHeight="1" x14ac:dyDescent="0.25">
      <c r="A9" s="96"/>
      <c r="B9" s="678" t="s">
        <v>710</v>
      </c>
      <c r="C9" s="1752" t="s">
        <v>716</v>
      </c>
      <c r="D9" s="1752"/>
      <c r="E9" s="1752"/>
      <c r="F9" s="1752"/>
      <c r="G9" s="1752"/>
      <c r="H9" s="1752"/>
      <c r="I9" s="1752"/>
      <c r="J9" s="1752"/>
      <c r="K9" s="1752"/>
      <c r="L9" s="1752"/>
      <c r="M9" s="1752"/>
      <c r="N9" s="1752"/>
      <c r="O9" s="1752"/>
      <c r="P9" s="1752"/>
      <c r="Q9" s="1752"/>
      <c r="R9" s="1752"/>
      <c r="S9" s="1645"/>
      <c r="T9" s="1645"/>
      <c r="U9" s="1648" t="str">
        <f>IF(入力シート２!S9="","",入力シート２!S9)</f>
        <v/>
      </c>
      <c r="V9" s="1648"/>
      <c r="W9" s="1746" t="s">
        <v>1325</v>
      </c>
      <c r="X9" s="1649" t="s">
        <v>1332</v>
      </c>
      <c r="Y9" s="1650"/>
      <c r="Z9" s="1650"/>
      <c r="AA9" s="1650"/>
      <c r="AB9" s="1651"/>
      <c r="AC9" s="1658" t="s">
        <v>1333</v>
      </c>
      <c r="AD9" s="1659"/>
      <c r="AE9" s="1659"/>
      <c r="AF9" s="1659"/>
      <c r="AG9" s="1659"/>
      <c r="AH9" s="1659"/>
      <c r="AI9" s="1659"/>
      <c r="AJ9" s="1659"/>
      <c r="AK9" s="1659"/>
      <c r="AL9" s="1659"/>
      <c r="AM9" s="1660"/>
      <c r="AN9" s="1629"/>
      <c r="AO9" s="1629"/>
      <c r="AP9" s="1633" t="str">
        <f>IF(COUNTIF(AN9:AO11,"●")&gt;0,"●","")</f>
        <v/>
      </c>
      <c r="AQ9" s="1634"/>
      <c r="AR9" s="788"/>
      <c r="AS9" s="789"/>
      <c r="AT9" s="789"/>
      <c r="AU9" s="789"/>
      <c r="AV9" s="789"/>
      <c r="AW9" s="422"/>
      <c r="AX9" s="422"/>
      <c r="AY9" s="422"/>
      <c r="AZ9" s="98"/>
      <c r="BA9" s="98"/>
      <c r="BB9" s="98"/>
      <c r="BC9" s="98"/>
      <c r="BD9" s="98"/>
      <c r="BE9" s="98"/>
      <c r="BF9" s="98"/>
      <c r="BG9" s="98"/>
      <c r="BH9" s="98"/>
      <c r="BI9" s="99"/>
      <c r="BJ9" s="118"/>
      <c r="BK9" s="99"/>
      <c r="BL9" s="99"/>
      <c r="BM9" s="99"/>
      <c r="BN9" s="99"/>
      <c r="BO9" s="99"/>
    </row>
    <row r="10" spans="1:73" ht="18" customHeight="1" x14ac:dyDescent="0.25">
      <c r="A10" s="96"/>
      <c r="B10" s="1921" t="s">
        <v>240</v>
      </c>
      <c r="C10" s="1912" t="s">
        <v>765</v>
      </c>
      <c r="D10" s="1913"/>
      <c r="E10" s="1913"/>
      <c r="F10" s="1913"/>
      <c r="G10" s="1914"/>
      <c r="H10" s="689" t="s">
        <v>1030</v>
      </c>
      <c r="I10" s="690"/>
      <c r="J10" s="690"/>
      <c r="K10" s="690"/>
      <c r="L10" s="690"/>
      <c r="M10" s="690"/>
      <c r="N10" s="690"/>
      <c r="O10" s="690"/>
      <c r="P10" s="690"/>
      <c r="Q10" s="690"/>
      <c r="R10" s="691"/>
      <c r="S10" s="1646"/>
      <c r="T10" s="1647"/>
      <c r="U10" s="1701" t="str">
        <f>IF(COUNTIF(S10:T13,"●")&gt;0,"●","")</f>
        <v/>
      </c>
      <c r="V10" s="1702"/>
      <c r="W10" s="1747"/>
      <c r="X10" s="1652"/>
      <c r="Y10" s="1653"/>
      <c r="Z10" s="1653"/>
      <c r="AA10" s="1653"/>
      <c r="AB10" s="1654"/>
      <c r="AC10" s="1658" t="s">
        <v>1365</v>
      </c>
      <c r="AD10" s="1659"/>
      <c r="AE10" s="1659"/>
      <c r="AF10" s="1659"/>
      <c r="AG10" s="1659"/>
      <c r="AH10" s="1659"/>
      <c r="AI10" s="1659"/>
      <c r="AJ10" s="1659"/>
      <c r="AK10" s="1659"/>
      <c r="AL10" s="1659"/>
      <c r="AM10" s="1660"/>
      <c r="AN10" s="1631"/>
      <c r="AO10" s="1632"/>
      <c r="AP10" s="1635"/>
      <c r="AQ10" s="1636"/>
      <c r="AR10" s="790"/>
      <c r="AS10" s="791"/>
      <c r="AT10" s="791"/>
      <c r="AU10" s="791"/>
      <c r="AV10" s="791"/>
      <c r="AW10" s="423"/>
      <c r="AX10" s="423"/>
      <c r="AY10" s="423"/>
      <c r="AZ10" s="98"/>
      <c r="BA10" s="98"/>
      <c r="BB10" s="98"/>
      <c r="BC10" s="98"/>
      <c r="BD10" s="98"/>
      <c r="BE10" s="98"/>
      <c r="BF10" s="98"/>
      <c r="BG10" s="98"/>
      <c r="BH10" s="98"/>
      <c r="BI10" s="99"/>
      <c r="BJ10" s="99"/>
      <c r="BK10" s="99"/>
      <c r="BL10" s="99"/>
      <c r="BM10" s="99"/>
      <c r="BN10" s="99"/>
      <c r="BO10" s="99"/>
    </row>
    <row r="11" spans="1:73" ht="18" customHeight="1" x14ac:dyDescent="0.25">
      <c r="A11" s="96"/>
      <c r="B11" s="1922"/>
      <c r="C11" s="1915"/>
      <c r="D11" s="1916"/>
      <c r="E11" s="1916"/>
      <c r="F11" s="1916"/>
      <c r="G11" s="1917"/>
      <c r="H11" s="689" t="s">
        <v>1031</v>
      </c>
      <c r="I11" s="690"/>
      <c r="J11" s="690"/>
      <c r="K11" s="690"/>
      <c r="L11" s="690"/>
      <c r="M11" s="690"/>
      <c r="N11" s="690"/>
      <c r="O11" s="690"/>
      <c r="P11" s="690"/>
      <c r="Q11" s="690"/>
      <c r="R11" s="691"/>
      <c r="S11" s="1646"/>
      <c r="T11" s="1647"/>
      <c r="U11" s="1703"/>
      <c r="V11" s="1704"/>
      <c r="W11" s="1748"/>
      <c r="X11" s="1655"/>
      <c r="Y11" s="1656"/>
      <c r="Z11" s="1656"/>
      <c r="AA11" s="1656"/>
      <c r="AB11" s="1657"/>
      <c r="AC11" s="1658" t="s">
        <v>1366</v>
      </c>
      <c r="AD11" s="1659"/>
      <c r="AE11" s="1659"/>
      <c r="AF11" s="1659"/>
      <c r="AG11" s="1659"/>
      <c r="AH11" s="1659"/>
      <c r="AI11" s="1659"/>
      <c r="AJ11" s="1659"/>
      <c r="AK11" s="1659"/>
      <c r="AL11" s="1659"/>
      <c r="AM11" s="1660"/>
      <c r="AN11" s="1631"/>
      <c r="AO11" s="1632"/>
      <c r="AP11" s="1637"/>
      <c r="AQ11" s="1638"/>
      <c r="AR11" s="790"/>
      <c r="AS11" s="791"/>
      <c r="AT11" s="791"/>
      <c r="AU11" s="791"/>
      <c r="AV11" s="791"/>
      <c r="AW11" s="423"/>
      <c r="AX11" s="423"/>
      <c r="AY11" s="423"/>
      <c r="AZ11" s="98"/>
      <c r="BA11" s="98"/>
      <c r="BB11" s="98"/>
      <c r="BC11" s="98"/>
      <c r="BD11" s="98"/>
      <c r="BE11" s="98"/>
      <c r="BF11" s="98"/>
      <c r="BG11" s="98"/>
      <c r="BH11" s="98"/>
      <c r="BI11" s="99"/>
      <c r="BJ11" s="99"/>
      <c r="BK11" s="99"/>
      <c r="BL11" s="99"/>
      <c r="BM11" s="99"/>
      <c r="BN11" s="99"/>
      <c r="BO11" s="99"/>
    </row>
    <row r="12" spans="1:73" ht="18" customHeight="1" x14ac:dyDescent="0.25">
      <c r="A12" s="96"/>
      <c r="B12" s="1922"/>
      <c r="C12" s="1915"/>
      <c r="D12" s="1916"/>
      <c r="E12" s="1916"/>
      <c r="F12" s="1916"/>
      <c r="G12" s="1917"/>
      <c r="H12" s="689" t="s">
        <v>1032</v>
      </c>
      <c r="I12" s="690"/>
      <c r="J12" s="690"/>
      <c r="K12" s="690"/>
      <c r="L12" s="690"/>
      <c r="M12" s="690"/>
      <c r="N12" s="690"/>
      <c r="O12" s="690"/>
      <c r="P12" s="690"/>
      <c r="Q12" s="690"/>
      <c r="R12" s="691"/>
      <c r="S12" s="1646"/>
      <c r="T12" s="1647"/>
      <c r="U12" s="1703"/>
      <c r="V12" s="1704"/>
      <c r="W12" s="1746" t="s">
        <v>1367</v>
      </c>
      <c r="X12" s="1649" t="s">
        <v>1368</v>
      </c>
      <c r="Y12" s="1942"/>
      <c r="Z12" s="1942"/>
      <c r="AA12" s="1942"/>
      <c r="AB12" s="1943"/>
      <c r="AC12" s="1658" t="s">
        <v>1386</v>
      </c>
      <c r="AD12" s="1659"/>
      <c r="AE12" s="1659"/>
      <c r="AF12" s="1659"/>
      <c r="AG12" s="1659"/>
      <c r="AH12" s="1659"/>
      <c r="AI12" s="1659"/>
      <c r="AJ12" s="1659"/>
      <c r="AK12" s="1659"/>
      <c r="AL12" s="1659"/>
      <c r="AM12" s="1660"/>
      <c r="AN12" s="1631"/>
      <c r="AO12" s="1632"/>
      <c r="AP12" s="1633" t="str">
        <f>IF(COUNTIF(AN12:AO14,"●")&gt;0,"●","")</f>
        <v/>
      </c>
      <c r="AQ12" s="1634"/>
      <c r="AR12" s="790"/>
      <c r="AS12" s="791"/>
      <c r="AT12" s="791"/>
      <c r="AU12" s="791"/>
      <c r="AV12" s="791"/>
      <c r="AW12" s="423"/>
      <c r="AX12" s="423"/>
      <c r="AY12" s="423"/>
      <c r="AZ12" s="98"/>
      <c r="BA12" s="98"/>
      <c r="BB12" s="98"/>
      <c r="BC12" s="98"/>
      <c r="BD12" s="98"/>
      <c r="BE12" s="98"/>
      <c r="BF12" s="98"/>
      <c r="BG12" s="98"/>
      <c r="BH12" s="98"/>
      <c r="BI12" s="99"/>
      <c r="BJ12" s="99"/>
      <c r="BK12" s="99"/>
      <c r="BL12" s="99"/>
      <c r="BM12" s="99"/>
      <c r="BN12" s="99"/>
      <c r="BO12" s="99"/>
    </row>
    <row r="13" spans="1:73" ht="18" customHeight="1" x14ac:dyDescent="0.25">
      <c r="A13" s="96"/>
      <c r="B13" s="1923"/>
      <c r="C13" s="1918"/>
      <c r="D13" s="1919"/>
      <c r="E13" s="1919"/>
      <c r="F13" s="1919"/>
      <c r="G13" s="1920"/>
      <c r="H13" s="689" t="s">
        <v>1033</v>
      </c>
      <c r="I13" s="690"/>
      <c r="J13" s="690"/>
      <c r="K13" s="690"/>
      <c r="L13" s="690"/>
      <c r="M13" s="690"/>
      <c r="N13" s="690"/>
      <c r="O13" s="690"/>
      <c r="P13" s="690"/>
      <c r="Q13" s="690"/>
      <c r="R13" s="691"/>
      <c r="S13" s="1646"/>
      <c r="T13" s="1647"/>
      <c r="U13" s="1705"/>
      <c r="V13" s="1706"/>
      <c r="W13" s="1747"/>
      <c r="X13" s="1944"/>
      <c r="Y13" s="1945"/>
      <c r="Z13" s="1945"/>
      <c r="AA13" s="1945"/>
      <c r="AB13" s="1946"/>
      <c r="AC13" s="1658" t="s">
        <v>1387</v>
      </c>
      <c r="AD13" s="1659"/>
      <c r="AE13" s="1659"/>
      <c r="AF13" s="1659"/>
      <c r="AG13" s="1659"/>
      <c r="AH13" s="1659"/>
      <c r="AI13" s="1659"/>
      <c r="AJ13" s="1659"/>
      <c r="AK13" s="1659"/>
      <c r="AL13" s="1659"/>
      <c r="AM13" s="1660"/>
      <c r="AN13" s="1631"/>
      <c r="AO13" s="1632"/>
      <c r="AP13" s="1635"/>
      <c r="AQ13" s="1636"/>
      <c r="AR13" s="790"/>
      <c r="AS13" s="791"/>
      <c r="AT13" s="791"/>
      <c r="AU13" s="791"/>
      <c r="AV13" s="791"/>
      <c r="AW13" s="423"/>
      <c r="AX13" s="423"/>
      <c r="AY13" s="423"/>
      <c r="AZ13" s="98"/>
      <c r="BA13" s="98"/>
      <c r="BB13" s="98"/>
      <c r="BC13" s="98"/>
      <c r="BD13" s="98"/>
      <c r="BE13" s="98"/>
      <c r="BF13" s="98"/>
      <c r="BG13" s="98"/>
      <c r="BH13" s="98"/>
      <c r="BI13" s="99"/>
      <c r="BJ13" s="99"/>
      <c r="BK13" s="99"/>
      <c r="BL13" s="99"/>
      <c r="BM13" s="99"/>
      <c r="BN13" s="99"/>
      <c r="BO13" s="99"/>
    </row>
    <row r="14" spans="1:73" ht="18" customHeight="1" x14ac:dyDescent="0.25">
      <c r="A14" s="96"/>
      <c r="B14" s="1902" t="s">
        <v>242</v>
      </c>
      <c r="C14" s="1903" t="s">
        <v>1025</v>
      </c>
      <c r="D14" s="1904"/>
      <c r="E14" s="1904"/>
      <c r="F14" s="1904"/>
      <c r="G14" s="1905"/>
      <c r="H14" s="1743" t="s">
        <v>1034</v>
      </c>
      <c r="I14" s="1744"/>
      <c r="J14" s="1744"/>
      <c r="K14" s="1744"/>
      <c r="L14" s="1744"/>
      <c r="M14" s="1744"/>
      <c r="N14" s="1744"/>
      <c r="O14" s="1744"/>
      <c r="P14" s="1744"/>
      <c r="Q14" s="1744"/>
      <c r="R14" s="1745"/>
      <c r="S14" s="1645"/>
      <c r="T14" s="1645"/>
      <c r="U14" s="1701" t="str">
        <f>IF(COUNTIF(S14:T16,"●")&gt;0,"●","")</f>
        <v/>
      </c>
      <c r="V14" s="1702"/>
      <c r="W14" s="1748"/>
      <c r="X14" s="1947"/>
      <c r="Y14" s="1948"/>
      <c r="Z14" s="1948"/>
      <c r="AA14" s="1948"/>
      <c r="AB14" s="1949"/>
      <c r="AC14" s="1658" t="s">
        <v>1355</v>
      </c>
      <c r="AD14" s="1659"/>
      <c r="AE14" s="1659"/>
      <c r="AF14" s="1659"/>
      <c r="AG14" s="1659"/>
      <c r="AH14" s="1659"/>
      <c r="AI14" s="1659"/>
      <c r="AJ14" s="1659"/>
      <c r="AK14" s="1659"/>
      <c r="AL14" s="1659"/>
      <c r="AM14" s="1660"/>
      <c r="AN14" s="1629"/>
      <c r="AO14" s="1629"/>
      <c r="AP14" s="1637"/>
      <c r="AQ14" s="1638"/>
      <c r="AR14" s="790"/>
      <c r="AS14" s="791"/>
      <c r="AT14" s="791"/>
      <c r="AU14" s="791"/>
      <c r="AV14" s="791"/>
      <c r="AW14" s="423"/>
      <c r="AX14" s="423"/>
      <c r="AY14" s="423"/>
      <c r="AZ14" s="98"/>
      <c r="BA14" s="98"/>
      <c r="BB14" s="98"/>
      <c r="BC14" s="98"/>
      <c r="BD14" s="98"/>
      <c r="BE14" s="98"/>
      <c r="BF14" s="98"/>
      <c r="BG14" s="98"/>
      <c r="BH14" s="98"/>
      <c r="BI14" s="99"/>
      <c r="BJ14" s="99"/>
      <c r="BK14" s="99"/>
      <c r="BL14" s="99"/>
      <c r="BM14" s="99"/>
      <c r="BN14" s="99"/>
      <c r="BO14" s="99"/>
    </row>
    <row r="15" spans="1:73" ht="18" customHeight="1" x14ac:dyDescent="0.25">
      <c r="A15" s="96"/>
      <c r="B15" s="1902"/>
      <c r="C15" s="1906"/>
      <c r="D15" s="1907"/>
      <c r="E15" s="1907"/>
      <c r="F15" s="1907"/>
      <c r="G15" s="1908"/>
      <c r="H15" s="1743" t="s">
        <v>1035</v>
      </c>
      <c r="I15" s="1744"/>
      <c r="J15" s="1744"/>
      <c r="K15" s="1744"/>
      <c r="L15" s="1744"/>
      <c r="M15" s="1744"/>
      <c r="N15" s="1744"/>
      <c r="O15" s="1744"/>
      <c r="P15" s="1744"/>
      <c r="Q15" s="1744"/>
      <c r="R15" s="1745"/>
      <c r="S15" s="1645"/>
      <c r="T15" s="1645"/>
      <c r="U15" s="1703"/>
      <c r="V15" s="1704"/>
      <c r="W15" s="818" t="s">
        <v>1369</v>
      </c>
      <c r="X15" s="1749" t="s">
        <v>1372</v>
      </c>
      <c r="Y15" s="1750"/>
      <c r="Z15" s="1750"/>
      <c r="AA15" s="1750"/>
      <c r="AB15" s="1750"/>
      <c r="AC15" s="1750"/>
      <c r="AD15" s="1750"/>
      <c r="AE15" s="1750"/>
      <c r="AF15" s="1750"/>
      <c r="AG15" s="1750"/>
      <c r="AH15" s="1750"/>
      <c r="AI15" s="1750"/>
      <c r="AJ15" s="1750"/>
      <c r="AK15" s="1750"/>
      <c r="AL15" s="1750"/>
      <c r="AM15" s="1751"/>
      <c r="AN15" s="1742"/>
      <c r="AO15" s="1742"/>
      <c r="AP15" s="1630" t="str">
        <f>IF(入力シート２!AN15="","",入力シート２!AN15)</f>
        <v/>
      </c>
      <c r="AQ15" s="1630"/>
      <c r="AR15" s="790"/>
      <c r="AS15" s="791"/>
      <c r="AT15" s="791"/>
      <c r="AU15" s="791"/>
      <c r="AV15" s="791"/>
      <c r="AW15" s="423"/>
      <c r="AX15" s="423"/>
      <c r="AY15" s="423"/>
      <c r="AZ15" s="98"/>
      <c r="BA15" s="98"/>
      <c r="BB15" s="98"/>
      <c r="BC15" s="98"/>
      <c r="BD15" s="98"/>
      <c r="BE15" s="98"/>
      <c r="BF15" s="98"/>
      <c r="BG15" s="98"/>
      <c r="BH15" s="98"/>
      <c r="BI15" s="99"/>
      <c r="BJ15" s="99"/>
      <c r="BK15" s="99"/>
      <c r="BL15" s="99"/>
      <c r="BM15" s="99"/>
      <c r="BN15" s="99"/>
      <c r="BO15" s="99"/>
    </row>
    <row r="16" spans="1:73" ht="18" customHeight="1" x14ac:dyDescent="0.25">
      <c r="A16" s="96"/>
      <c r="B16" s="1902"/>
      <c r="C16" s="1909"/>
      <c r="D16" s="1910"/>
      <c r="E16" s="1910"/>
      <c r="F16" s="1910"/>
      <c r="G16" s="1911"/>
      <c r="H16" s="1743" t="s">
        <v>1036</v>
      </c>
      <c r="I16" s="1744"/>
      <c r="J16" s="1744"/>
      <c r="K16" s="1744"/>
      <c r="L16" s="1744"/>
      <c r="M16" s="1744"/>
      <c r="N16" s="1744"/>
      <c r="O16" s="1744"/>
      <c r="P16" s="1744"/>
      <c r="Q16" s="1744"/>
      <c r="R16" s="1745"/>
      <c r="S16" s="1645"/>
      <c r="T16" s="1645"/>
      <c r="U16" s="1705"/>
      <c r="V16" s="1706"/>
      <c r="W16" s="817" t="s">
        <v>1370</v>
      </c>
      <c r="X16" s="1749" t="s">
        <v>1373</v>
      </c>
      <c r="Y16" s="1750"/>
      <c r="Z16" s="1750"/>
      <c r="AA16" s="1750"/>
      <c r="AB16" s="1750"/>
      <c r="AC16" s="1750"/>
      <c r="AD16" s="1750"/>
      <c r="AE16" s="1750"/>
      <c r="AF16" s="1750"/>
      <c r="AG16" s="1750"/>
      <c r="AH16" s="1750"/>
      <c r="AI16" s="1750"/>
      <c r="AJ16" s="1750"/>
      <c r="AK16" s="1750"/>
      <c r="AL16" s="1750"/>
      <c r="AM16" s="1751"/>
      <c r="AN16" s="1629"/>
      <c r="AO16" s="1629"/>
      <c r="AP16" s="1630" t="str">
        <f>IF(入力シート２!AN16="","",入力シート２!AN16)</f>
        <v/>
      </c>
      <c r="AQ16" s="1630"/>
      <c r="AR16" s="790"/>
      <c r="AS16" s="791"/>
      <c r="AT16" s="791"/>
      <c r="AU16" s="791"/>
      <c r="AV16" s="791"/>
      <c r="AW16" s="423"/>
      <c r="AX16" s="423"/>
      <c r="AY16" s="423"/>
      <c r="AZ16" s="98"/>
      <c r="BA16" s="98"/>
      <c r="BB16" s="98"/>
      <c r="BC16" s="98"/>
      <c r="BD16" s="98"/>
      <c r="BE16" s="98"/>
      <c r="BF16" s="98"/>
      <c r="BG16" s="98"/>
      <c r="BH16" s="98"/>
      <c r="BI16" s="99"/>
      <c r="BJ16" s="99"/>
      <c r="BK16" s="99"/>
      <c r="BL16" s="99"/>
      <c r="BM16" s="99"/>
      <c r="BN16" s="99"/>
      <c r="BO16" s="99"/>
    </row>
    <row r="17" spans="1:67" ht="18" customHeight="1" x14ac:dyDescent="0.25">
      <c r="A17" s="96"/>
      <c r="B17" s="678" t="s">
        <v>711</v>
      </c>
      <c r="C17" s="1900" t="s">
        <v>749</v>
      </c>
      <c r="D17" s="1900"/>
      <c r="E17" s="1900"/>
      <c r="F17" s="1900"/>
      <c r="G17" s="1900"/>
      <c r="H17" s="1900"/>
      <c r="I17" s="1900"/>
      <c r="J17" s="1900"/>
      <c r="K17" s="1900"/>
      <c r="L17" s="1900"/>
      <c r="M17" s="1900"/>
      <c r="N17" s="1900"/>
      <c r="O17" s="1900"/>
      <c r="P17" s="1900"/>
      <c r="Q17" s="1900"/>
      <c r="R17" s="1900"/>
      <c r="S17" s="1645"/>
      <c r="T17" s="1645"/>
      <c r="U17" s="1648" t="str">
        <f>IF(入力シート２!S17="","",入力シート２!S17)</f>
        <v/>
      </c>
      <c r="V17" s="1648"/>
      <c r="W17" s="817" t="s">
        <v>1371</v>
      </c>
      <c r="X17" s="1663" t="s">
        <v>1210</v>
      </c>
      <c r="Y17" s="1663"/>
      <c r="Z17" s="1663"/>
      <c r="AA17" s="1663"/>
      <c r="AB17" s="1663"/>
      <c r="AC17" s="1663"/>
      <c r="AD17" s="1663"/>
      <c r="AE17" s="1663"/>
      <c r="AF17" s="1663"/>
      <c r="AG17" s="1663"/>
      <c r="AH17" s="1663"/>
      <c r="AI17" s="1663"/>
      <c r="AJ17" s="1663"/>
      <c r="AK17" s="1663"/>
      <c r="AL17" s="1663"/>
      <c r="AM17" s="1663"/>
      <c r="AN17" s="1629"/>
      <c r="AO17" s="1629"/>
      <c r="AP17" s="1630" t="str">
        <f>IF(入力シート２!AN17="","",入力シート２!AN17)</f>
        <v/>
      </c>
      <c r="AQ17" s="1630"/>
      <c r="AR17" s="788"/>
      <c r="AS17" s="789"/>
      <c r="AT17" s="789"/>
      <c r="AU17" s="789"/>
      <c r="AV17" s="789"/>
      <c r="AW17" s="422"/>
      <c r="AX17" s="422"/>
      <c r="AY17" s="422"/>
      <c r="AZ17" s="98"/>
      <c r="BA17" s="98"/>
      <c r="BB17" s="98"/>
      <c r="BC17" s="98"/>
      <c r="BD17" s="98"/>
      <c r="BE17" s="98"/>
      <c r="BF17" s="98"/>
      <c r="BG17" s="98"/>
      <c r="BH17" s="98"/>
      <c r="BI17" s="99"/>
      <c r="BJ17" s="99"/>
      <c r="BK17" s="99"/>
      <c r="BL17" s="99"/>
      <c r="BM17" s="99"/>
      <c r="BN17" s="99"/>
      <c r="BO17" s="99"/>
    </row>
    <row r="18" spans="1:67" ht="18" customHeight="1" x14ac:dyDescent="0.25">
      <c r="A18" s="96"/>
      <c r="B18" s="678" t="s">
        <v>712</v>
      </c>
      <c r="C18" s="1752" t="s">
        <v>717</v>
      </c>
      <c r="D18" s="1752"/>
      <c r="E18" s="1752"/>
      <c r="F18" s="1752"/>
      <c r="G18" s="1752"/>
      <c r="H18" s="1752"/>
      <c r="I18" s="1752"/>
      <c r="J18" s="1752"/>
      <c r="K18" s="1752"/>
      <c r="L18" s="1752"/>
      <c r="M18" s="1752"/>
      <c r="N18" s="1752"/>
      <c r="O18" s="1752"/>
      <c r="P18" s="1752"/>
      <c r="Q18" s="1752"/>
      <c r="R18" s="1752"/>
      <c r="S18" s="1645"/>
      <c r="T18" s="1645"/>
      <c r="U18" s="1648" t="str">
        <f>IF(入力シート２!S18="","",入力シート２!S18)</f>
        <v/>
      </c>
      <c r="V18" s="1648"/>
      <c r="W18" s="792"/>
      <c r="X18" s="1664"/>
      <c r="Y18" s="1664"/>
      <c r="Z18" s="1664"/>
      <c r="AA18" s="1664"/>
      <c r="AB18" s="1664"/>
      <c r="AC18" s="1664"/>
      <c r="AD18" s="1664"/>
      <c r="AE18" s="1664"/>
      <c r="AF18" s="1664"/>
      <c r="AG18" s="1664"/>
      <c r="AH18" s="1664"/>
      <c r="AI18" s="1664"/>
      <c r="AJ18" s="1664"/>
      <c r="AK18" s="1664"/>
      <c r="AL18" s="1664"/>
      <c r="AM18" s="1664"/>
      <c r="AN18" s="1665"/>
      <c r="AO18" s="1665"/>
      <c r="AP18" s="1666"/>
      <c r="AQ18" s="1666"/>
      <c r="AR18" s="789"/>
      <c r="AS18" s="789"/>
      <c r="AT18" s="789"/>
      <c r="AU18" s="789"/>
      <c r="AV18" s="789"/>
      <c r="AW18" s="422"/>
      <c r="AX18" s="422"/>
      <c r="AY18" s="422"/>
      <c r="AZ18" s="98"/>
      <c r="BA18" s="98"/>
      <c r="BB18" s="98"/>
      <c r="BC18" s="98"/>
      <c r="BD18" s="98"/>
      <c r="BE18" s="98"/>
      <c r="BF18" s="98"/>
      <c r="BG18" s="98"/>
      <c r="BH18" s="98"/>
      <c r="BI18" s="99"/>
      <c r="BJ18" s="99"/>
      <c r="BK18" s="99"/>
      <c r="BL18" s="99"/>
      <c r="BM18" s="99"/>
      <c r="BN18" s="99"/>
      <c r="BO18" s="99"/>
    </row>
    <row r="19" spans="1:67" ht="18" customHeight="1" x14ac:dyDescent="0.25">
      <c r="A19" s="96"/>
      <c r="B19" s="678" t="s">
        <v>713</v>
      </c>
      <c r="C19" s="1752" t="s">
        <v>935</v>
      </c>
      <c r="D19" s="1752"/>
      <c r="E19" s="1752"/>
      <c r="F19" s="1752"/>
      <c r="G19" s="1752"/>
      <c r="H19" s="1752"/>
      <c r="I19" s="1752"/>
      <c r="J19" s="1752"/>
      <c r="K19" s="1752"/>
      <c r="L19" s="1752"/>
      <c r="M19" s="1752"/>
      <c r="N19" s="1752"/>
      <c r="O19" s="1752"/>
      <c r="P19" s="1752"/>
      <c r="Q19" s="1752"/>
      <c r="R19" s="1752"/>
      <c r="S19" s="1645"/>
      <c r="T19" s="1645"/>
      <c r="U19" s="1648" t="str">
        <f>IF(入力シート２!S19="","",入力シート２!S19)</f>
        <v/>
      </c>
      <c r="V19" s="1648"/>
      <c r="W19" s="793"/>
      <c r="X19" s="1667"/>
      <c r="Y19" s="1667"/>
      <c r="Z19" s="1667"/>
      <c r="AA19" s="1667"/>
      <c r="AB19" s="1667"/>
      <c r="AC19" s="1667"/>
      <c r="AD19" s="1667"/>
      <c r="AE19" s="1667"/>
      <c r="AF19" s="1667"/>
      <c r="AG19" s="1667"/>
      <c r="AH19" s="1667"/>
      <c r="AI19" s="1667"/>
      <c r="AJ19" s="1667"/>
      <c r="AK19" s="1667"/>
      <c r="AL19" s="1667"/>
      <c r="AM19" s="1667"/>
      <c r="AN19" s="1661"/>
      <c r="AO19" s="1661"/>
      <c r="AP19" s="1662"/>
      <c r="AQ19" s="1662"/>
      <c r="AR19" s="789"/>
      <c r="AS19" s="789"/>
      <c r="AT19" s="789"/>
      <c r="AU19" s="789"/>
      <c r="AV19" s="789"/>
      <c r="AW19" s="422"/>
      <c r="AX19" s="422"/>
      <c r="AY19" s="422"/>
      <c r="AZ19" s="98"/>
      <c r="BA19" s="98"/>
      <c r="BB19" s="98"/>
      <c r="BC19" s="98"/>
      <c r="BD19" s="98"/>
      <c r="BE19" s="98"/>
      <c r="BF19" s="98"/>
      <c r="BG19" s="98"/>
      <c r="BH19" s="98"/>
      <c r="BI19" s="99"/>
      <c r="BJ19" s="99"/>
      <c r="BK19" s="99"/>
      <c r="BL19" s="99"/>
      <c r="BM19" s="99"/>
      <c r="BN19" s="99"/>
      <c r="BO19" s="99"/>
    </row>
    <row r="20" spans="1:67" ht="18" customHeight="1" x14ac:dyDescent="0.25">
      <c r="A20" s="96"/>
      <c r="B20" s="678" t="s">
        <v>714</v>
      </c>
      <c r="C20" s="1752" t="s">
        <v>718</v>
      </c>
      <c r="D20" s="1752"/>
      <c r="E20" s="1752"/>
      <c r="F20" s="1752"/>
      <c r="G20" s="1752"/>
      <c r="H20" s="1752"/>
      <c r="I20" s="1752"/>
      <c r="J20" s="1752"/>
      <c r="K20" s="1752"/>
      <c r="L20" s="1752"/>
      <c r="M20" s="1752"/>
      <c r="N20" s="1752"/>
      <c r="O20" s="1752"/>
      <c r="P20" s="1752"/>
      <c r="Q20" s="1752"/>
      <c r="R20" s="1752"/>
      <c r="S20" s="1645"/>
      <c r="T20" s="1645"/>
      <c r="U20" s="1648" t="str">
        <f>IF(入力シート２!S20="","",入力シート２!S20)</f>
        <v/>
      </c>
      <c r="V20" s="1648"/>
      <c r="W20" s="793"/>
      <c r="X20" s="1667"/>
      <c r="Y20" s="1667"/>
      <c r="Z20" s="1667"/>
      <c r="AA20" s="1667"/>
      <c r="AB20" s="1667"/>
      <c r="AC20" s="1667"/>
      <c r="AD20" s="1667"/>
      <c r="AE20" s="1667"/>
      <c r="AF20" s="1667"/>
      <c r="AG20" s="1667"/>
      <c r="AH20" s="1667"/>
      <c r="AI20" s="1667"/>
      <c r="AJ20" s="1667"/>
      <c r="AK20" s="1667"/>
      <c r="AL20" s="1667"/>
      <c r="AM20" s="1667"/>
      <c r="AN20" s="1661"/>
      <c r="AO20" s="1661"/>
      <c r="AP20" s="1662"/>
      <c r="AQ20" s="1662"/>
      <c r="AR20" s="789"/>
      <c r="AS20" s="789"/>
      <c r="AT20" s="789"/>
      <c r="AU20" s="789"/>
      <c r="AV20" s="789"/>
      <c r="AW20" s="422"/>
      <c r="AX20" s="422"/>
      <c r="AY20" s="422"/>
      <c r="AZ20" s="98"/>
      <c r="BA20" s="98"/>
      <c r="BB20" s="98"/>
      <c r="BC20" s="98"/>
      <c r="BD20" s="98"/>
      <c r="BE20" s="98"/>
      <c r="BF20" s="98"/>
      <c r="BG20" s="98"/>
      <c r="BH20" s="98"/>
      <c r="BI20" s="99"/>
      <c r="BJ20" s="99"/>
      <c r="BK20" s="99"/>
      <c r="BL20" s="99"/>
      <c r="BM20" s="99"/>
      <c r="BN20" s="99"/>
      <c r="BO20" s="99"/>
    </row>
    <row r="21" spans="1:67" ht="18" customHeight="1" x14ac:dyDescent="0.25">
      <c r="B21" s="678" t="s">
        <v>715</v>
      </c>
      <c r="C21" s="1752" t="s">
        <v>719</v>
      </c>
      <c r="D21" s="1752"/>
      <c r="E21" s="1752"/>
      <c r="F21" s="1752"/>
      <c r="G21" s="1752"/>
      <c r="H21" s="1752"/>
      <c r="I21" s="1752"/>
      <c r="J21" s="1752"/>
      <c r="K21" s="1752"/>
      <c r="L21" s="1752"/>
      <c r="M21" s="1752"/>
      <c r="N21" s="1752"/>
      <c r="O21" s="1752"/>
      <c r="P21" s="1752"/>
      <c r="Q21" s="1752"/>
      <c r="R21" s="1752"/>
      <c r="S21" s="1645"/>
      <c r="T21" s="1645"/>
      <c r="U21" s="1648" t="str">
        <f>IF(入力シート２!S21="","",入力シート２!S21)</f>
        <v/>
      </c>
      <c r="V21" s="1648"/>
      <c r="W21" s="793"/>
      <c r="X21" s="1667"/>
      <c r="Y21" s="1667"/>
      <c r="Z21" s="1667"/>
      <c r="AA21" s="1667"/>
      <c r="AB21" s="1667"/>
      <c r="AC21" s="1667"/>
      <c r="AD21" s="1667"/>
      <c r="AE21" s="1667"/>
      <c r="AF21" s="1667"/>
      <c r="AG21" s="1667"/>
      <c r="AH21" s="1667"/>
      <c r="AI21" s="1667"/>
      <c r="AJ21" s="1667"/>
      <c r="AK21" s="1667"/>
      <c r="AL21" s="1667"/>
      <c r="AM21" s="1667"/>
      <c r="AN21" s="1661"/>
      <c r="AO21" s="1661"/>
      <c r="AP21" s="1662"/>
      <c r="AQ21" s="1662"/>
      <c r="AR21" s="789"/>
      <c r="AS21" s="789"/>
      <c r="AT21" s="789"/>
      <c r="AU21" s="789"/>
      <c r="AV21" s="789"/>
      <c r="AW21" s="422"/>
      <c r="AX21" s="422"/>
      <c r="AY21" s="422"/>
      <c r="AZ21" s="132"/>
      <c r="BA21" s="132"/>
      <c r="BB21" s="132"/>
      <c r="BC21" s="132"/>
      <c r="BD21" s="132"/>
      <c r="BE21" s="132"/>
      <c r="BF21" s="132"/>
      <c r="BG21" s="132"/>
      <c r="BH21" s="132"/>
      <c r="BI21" s="99"/>
      <c r="BJ21" s="99"/>
      <c r="BK21" s="99"/>
      <c r="BL21" s="99"/>
      <c r="BM21" s="99"/>
      <c r="BN21" s="99"/>
      <c r="BO21" s="99"/>
    </row>
    <row r="22" spans="1:67" ht="18" customHeight="1" x14ac:dyDescent="0.25">
      <c r="B22" s="1901" t="s">
        <v>850</v>
      </c>
      <c r="C22" s="1901"/>
      <c r="D22" s="1901"/>
      <c r="E22" s="1901"/>
      <c r="F22" s="1901"/>
      <c r="G22" s="1901"/>
      <c r="H22" s="1901"/>
      <c r="I22" s="1901"/>
      <c r="J22" s="1901"/>
      <c r="K22" s="1901"/>
      <c r="L22" s="1901"/>
      <c r="M22" s="1901"/>
      <c r="N22" s="1901"/>
      <c r="O22" s="1901"/>
      <c r="P22" s="1901"/>
      <c r="Q22" s="1901"/>
      <c r="R22" s="1901"/>
      <c r="S22" s="1901"/>
      <c r="T22" s="1901"/>
      <c r="U22" s="1901"/>
      <c r="V22" s="1901"/>
      <c r="W22" s="1901"/>
      <c r="X22" s="1901"/>
      <c r="Y22" s="1901"/>
      <c r="Z22" s="1901"/>
      <c r="AA22" s="1901"/>
      <c r="AB22" s="1901"/>
      <c r="AC22" s="1901"/>
      <c r="AD22" s="1901"/>
      <c r="AE22" s="1901"/>
      <c r="AF22" s="1901"/>
      <c r="AG22" s="1901"/>
      <c r="AH22" s="1901"/>
      <c r="AI22" s="1901"/>
      <c r="AJ22" s="1901"/>
      <c r="AK22" s="1901"/>
      <c r="AL22" s="1901"/>
      <c r="AM22" s="1901"/>
      <c r="AN22" s="1901"/>
      <c r="AO22" s="1901"/>
      <c r="AP22" s="1901"/>
      <c r="AQ22" s="1901"/>
      <c r="AR22" s="1901"/>
      <c r="AS22" s="1901"/>
      <c r="AT22" s="1901"/>
      <c r="AU22" s="1901"/>
      <c r="AV22" s="1901"/>
      <c r="AW22" s="1901"/>
      <c r="AX22" s="1901"/>
      <c r="AY22" s="1901"/>
      <c r="AZ22" s="1901"/>
      <c r="BA22" s="1901"/>
      <c r="BB22" s="1901"/>
      <c r="BC22" s="1901"/>
      <c r="BD22" s="1901"/>
      <c r="BE22" s="1901"/>
      <c r="BF22" s="1901"/>
      <c r="BG22" s="1901"/>
      <c r="BI22" s="119"/>
      <c r="BJ22" s="99"/>
      <c r="BK22" s="99"/>
      <c r="BL22" s="99"/>
      <c r="BM22" s="99"/>
      <c r="BN22" s="99"/>
      <c r="BO22" s="99"/>
    </row>
    <row r="23" spans="1:67" ht="18" customHeight="1" x14ac:dyDescent="0.25">
      <c r="B23" s="1753" t="s">
        <v>75</v>
      </c>
      <c r="C23" s="1754"/>
      <c r="D23" s="1754"/>
      <c r="E23" s="1754"/>
      <c r="F23" s="1754"/>
      <c r="G23" s="1754"/>
      <c r="H23" s="1754"/>
      <c r="I23" s="1755"/>
      <c r="J23" s="1891"/>
      <c r="K23" s="1892"/>
      <c r="L23" s="1892"/>
      <c r="M23" s="1892"/>
      <c r="N23" s="1892"/>
      <c r="O23" s="1892"/>
      <c r="P23" s="1892"/>
      <c r="Q23" s="1892"/>
      <c r="R23" s="1892"/>
      <c r="S23" s="1892"/>
      <c r="T23" s="1892"/>
      <c r="U23" s="1892"/>
      <c r="V23" s="1892"/>
      <c r="W23" s="1892"/>
      <c r="X23" s="1892"/>
      <c r="Y23" s="1892"/>
      <c r="Z23" s="1892"/>
      <c r="AA23" s="1892"/>
      <c r="AB23" s="1892"/>
      <c r="AC23" s="1892"/>
      <c r="AD23" s="1892"/>
      <c r="AE23" s="1892"/>
      <c r="AF23" s="1892"/>
      <c r="AG23" s="1892"/>
      <c r="AH23" s="1892"/>
      <c r="AI23" s="1892"/>
      <c r="AJ23" s="1892"/>
      <c r="AK23" s="1892"/>
      <c r="AL23" s="1892"/>
      <c r="AM23" s="1892"/>
      <c r="AN23" s="1892"/>
      <c r="AO23" s="1892"/>
      <c r="AP23" s="1892"/>
      <c r="AQ23" s="1892"/>
      <c r="AR23" s="1892"/>
      <c r="AS23" s="1892"/>
      <c r="AT23" s="1892"/>
      <c r="AU23" s="1892"/>
      <c r="AV23" s="1892"/>
      <c r="AW23" s="1892"/>
      <c r="AX23" s="1892"/>
      <c r="AY23" s="1892"/>
      <c r="AZ23" s="1892"/>
      <c r="BA23" s="1892"/>
      <c r="BB23" s="1892"/>
      <c r="BC23" s="1892"/>
      <c r="BD23" s="1892"/>
      <c r="BE23" s="1892"/>
      <c r="BF23" s="1892"/>
      <c r="BG23" s="1893"/>
      <c r="BH23" s="142"/>
      <c r="BI23" s="99"/>
      <c r="BJ23" s="99"/>
      <c r="BK23" s="99"/>
      <c r="BL23" s="99"/>
      <c r="BM23" s="99"/>
      <c r="BN23" s="99"/>
      <c r="BO23" s="99"/>
    </row>
    <row r="24" spans="1:67" ht="18" customHeight="1" x14ac:dyDescent="0.25">
      <c r="B24" s="1756"/>
      <c r="C24" s="1757"/>
      <c r="D24" s="1757"/>
      <c r="E24" s="1757"/>
      <c r="F24" s="1757"/>
      <c r="G24" s="1757"/>
      <c r="H24" s="1757"/>
      <c r="I24" s="1758"/>
      <c r="J24" s="1894"/>
      <c r="K24" s="1895"/>
      <c r="L24" s="1895"/>
      <c r="M24" s="1895"/>
      <c r="N24" s="1895"/>
      <c r="O24" s="1895"/>
      <c r="P24" s="1895"/>
      <c r="Q24" s="1895"/>
      <c r="R24" s="1895"/>
      <c r="S24" s="1895"/>
      <c r="T24" s="1895"/>
      <c r="U24" s="1895"/>
      <c r="V24" s="1895"/>
      <c r="W24" s="1895"/>
      <c r="X24" s="1895"/>
      <c r="Y24" s="1895"/>
      <c r="Z24" s="1895"/>
      <c r="AA24" s="1895"/>
      <c r="AB24" s="1895"/>
      <c r="AC24" s="1895"/>
      <c r="AD24" s="1895"/>
      <c r="AE24" s="1895"/>
      <c r="AF24" s="1895"/>
      <c r="AG24" s="1895"/>
      <c r="AH24" s="1895"/>
      <c r="AI24" s="1895"/>
      <c r="AJ24" s="1895"/>
      <c r="AK24" s="1895"/>
      <c r="AL24" s="1895"/>
      <c r="AM24" s="1895"/>
      <c r="AN24" s="1895"/>
      <c r="AO24" s="1895"/>
      <c r="AP24" s="1895"/>
      <c r="AQ24" s="1895"/>
      <c r="AR24" s="1895"/>
      <c r="AS24" s="1895"/>
      <c r="AT24" s="1895"/>
      <c r="AU24" s="1895"/>
      <c r="AV24" s="1895"/>
      <c r="AW24" s="1895"/>
      <c r="AX24" s="1895"/>
      <c r="AY24" s="1895"/>
      <c r="AZ24" s="1895"/>
      <c r="BA24" s="1895"/>
      <c r="BB24" s="1895"/>
      <c r="BC24" s="1895"/>
      <c r="BD24" s="1895"/>
      <c r="BE24" s="1895"/>
      <c r="BF24" s="1895"/>
      <c r="BG24" s="1896"/>
      <c r="BH24" s="142"/>
      <c r="BI24" s="99"/>
      <c r="BJ24" s="99"/>
      <c r="BK24" s="99"/>
      <c r="BL24" s="99"/>
      <c r="BM24" s="99"/>
      <c r="BN24" s="99"/>
      <c r="BO24" s="99"/>
    </row>
    <row r="25" spans="1:67" ht="18" customHeight="1" x14ac:dyDescent="0.25">
      <c r="B25" s="1756"/>
      <c r="C25" s="1757"/>
      <c r="D25" s="1757"/>
      <c r="E25" s="1757"/>
      <c r="F25" s="1757"/>
      <c r="G25" s="1757"/>
      <c r="H25" s="1757"/>
      <c r="I25" s="1758"/>
      <c r="J25" s="1894"/>
      <c r="K25" s="1895"/>
      <c r="L25" s="1895"/>
      <c r="M25" s="1895"/>
      <c r="N25" s="1895"/>
      <c r="O25" s="1895"/>
      <c r="P25" s="1895"/>
      <c r="Q25" s="1895"/>
      <c r="R25" s="1895"/>
      <c r="S25" s="1895"/>
      <c r="T25" s="1895"/>
      <c r="U25" s="1895"/>
      <c r="V25" s="1895"/>
      <c r="W25" s="1895"/>
      <c r="X25" s="1895"/>
      <c r="Y25" s="1895"/>
      <c r="Z25" s="1895"/>
      <c r="AA25" s="1895"/>
      <c r="AB25" s="1895"/>
      <c r="AC25" s="1895"/>
      <c r="AD25" s="1895"/>
      <c r="AE25" s="1895"/>
      <c r="AF25" s="1895"/>
      <c r="AG25" s="1895"/>
      <c r="AH25" s="1895"/>
      <c r="AI25" s="1895"/>
      <c r="AJ25" s="1895"/>
      <c r="AK25" s="1895"/>
      <c r="AL25" s="1895"/>
      <c r="AM25" s="1895"/>
      <c r="AN25" s="1895"/>
      <c r="AO25" s="1895"/>
      <c r="AP25" s="1895"/>
      <c r="AQ25" s="1895"/>
      <c r="AR25" s="1895"/>
      <c r="AS25" s="1895"/>
      <c r="AT25" s="1895"/>
      <c r="AU25" s="1895"/>
      <c r="AV25" s="1895"/>
      <c r="AW25" s="1895"/>
      <c r="AX25" s="1895"/>
      <c r="AY25" s="1895"/>
      <c r="AZ25" s="1895"/>
      <c r="BA25" s="1895"/>
      <c r="BB25" s="1895"/>
      <c r="BC25" s="1895"/>
      <c r="BD25" s="1895"/>
      <c r="BE25" s="1895"/>
      <c r="BF25" s="1895"/>
      <c r="BG25" s="1896"/>
      <c r="BH25" s="142"/>
      <c r="BI25" s="99"/>
      <c r="BJ25" s="99"/>
      <c r="BK25" s="99"/>
      <c r="BL25" s="99"/>
      <c r="BM25" s="99"/>
      <c r="BN25" s="99"/>
      <c r="BO25" s="99"/>
    </row>
    <row r="26" spans="1:67" ht="18" customHeight="1" x14ac:dyDescent="0.25">
      <c r="B26" s="1756"/>
      <c r="C26" s="1757"/>
      <c r="D26" s="1757"/>
      <c r="E26" s="1757"/>
      <c r="F26" s="1757"/>
      <c r="G26" s="1757"/>
      <c r="H26" s="1757"/>
      <c r="I26" s="1758"/>
      <c r="J26" s="1894"/>
      <c r="K26" s="1895"/>
      <c r="L26" s="1895"/>
      <c r="M26" s="1895"/>
      <c r="N26" s="1895"/>
      <c r="O26" s="1895"/>
      <c r="P26" s="1895"/>
      <c r="Q26" s="1895"/>
      <c r="R26" s="1895"/>
      <c r="S26" s="1895"/>
      <c r="T26" s="1895"/>
      <c r="U26" s="1895"/>
      <c r="V26" s="1895"/>
      <c r="W26" s="1895"/>
      <c r="X26" s="1895"/>
      <c r="Y26" s="1895"/>
      <c r="Z26" s="1895"/>
      <c r="AA26" s="1895"/>
      <c r="AB26" s="1895"/>
      <c r="AC26" s="1895"/>
      <c r="AD26" s="1895"/>
      <c r="AE26" s="1895"/>
      <c r="AF26" s="1895"/>
      <c r="AG26" s="1895"/>
      <c r="AH26" s="1895"/>
      <c r="AI26" s="1895"/>
      <c r="AJ26" s="1895"/>
      <c r="AK26" s="1895"/>
      <c r="AL26" s="1895"/>
      <c r="AM26" s="1895"/>
      <c r="AN26" s="1895"/>
      <c r="AO26" s="1895"/>
      <c r="AP26" s="1895"/>
      <c r="AQ26" s="1895"/>
      <c r="AR26" s="1895"/>
      <c r="AS26" s="1895"/>
      <c r="AT26" s="1895"/>
      <c r="AU26" s="1895"/>
      <c r="AV26" s="1895"/>
      <c r="AW26" s="1895"/>
      <c r="AX26" s="1895"/>
      <c r="AY26" s="1895"/>
      <c r="AZ26" s="1895"/>
      <c r="BA26" s="1895"/>
      <c r="BB26" s="1895"/>
      <c r="BC26" s="1895"/>
      <c r="BD26" s="1895"/>
      <c r="BE26" s="1895"/>
      <c r="BF26" s="1895"/>
      <c r="BG26" s="1896"/>
      <c r="BH26" s="142"/>
      <c r="BI26" s="99"/>
      <c r="BJ26" s="99"/>
      <c r="BK26" s="99"/>
      <c r="BL26" s="99"/>
      <c r="BM26" s="99"/>
      <c r="BN26" s="99"/>
      <c r="BO26" s="99"/>
    </row>
    <row r="27" spans="1:67" ht="18" customHeight="1" x14ac:dyDescent="0.25">
      <c r="B27" s="1756"/>
      <c r="C27" s="1757"/>
      <c r="D27" s="1757"/>
      <c r="E27" s="1757"/>
      <c r="F27" s="1757"/>
      <c r="G27" s="1757"/>
      <c r="H27" s="1757"/>
      <c r="I27" s="1758"/>
      <c r="J27" s="1894"/>
      <c r="K27" s="1895"/>
      <c r="L27" s="1895"/>
      <c r="M27" s="1895"/>
      <c r="N27" s="1895"/>
      <c r="O27" s="1895"/>
      <c r="P27" s="1895"/>
      <c r="Q27" s="1895"/>
      <c r="R27" s="1895"/>
      <c r="S27" s="1895"/>
      <c r="T27" s="1895"/>
      <c r="U27" s="1895"/>
      <c r="V27" s="1895"/>
      <c r="W27" s="1895"/>
      <c r="X27" s="1895"/>
      <c r="Y27" s="1895"/>
      <c r="Z27" s="1895"/>
      <c r="AA27" s="1895"/>
      <c r="AB27" s="1895"/>
      <c r="AC27" s="1895"/>
      <c r="AD27" s="1895"/>
      <c r="AE27" s="1895"/>
      <c r="AF27" s="1895"/>
      <c r="AG27" s="1895"/>
      <c r="AH27" s="1895"/>
      <c r="AI27" s="1895"/>
      <c r="AJ27" s="1895"/>
      <c r="AK27" s="1895"/>
      <c r="AL27" s="1895"/>
      <c r="AM27" s="1895"/>
      <c r="AN27" s="1895"/>
      <c r="AO27" s="1895"/>
      <c r="AP27" s="1895"/>
      <c r="AQ27" s="1895"/>
      <c r="AR27" s="1895"/>
      <c r="AS27" s="1895"/>
      <c r="AT27" s="1895"/>
      <c r="AU27" s="1895"/>
      <c r="AV27" s="1895"/>
      <c r="AW27" s="1895"/>
      <c r="AX27" s="1895"/>
      <c r="AY27" s="1895"/>
      <c r="AZ27" s="1895"/>
      <c r="BA27" s="1895"/>
      <c r="BB27" s="1895"/>
      <c r="BC27" s="1895"/>
      <c r="BD27" s="1895"/>
      <c r="BE27" s="1895"/>
      <c r="BF27" s="1895"/>
      <c r="BG27" s="1896"/>
      <c r="BH27" s="142"/>
      <c r="BI27" s="99"/>
      <c r="BJ27" s="99"/>
      <c r="BK27" s="99"/>
      <c r="BL27" s="99"/>
      <c r="BM27" s="99"/>
      <c r="BN27" s="99"/>
      <c r="BO27" s="99"/>
    </row>
    <row r="28" spans="1:67" ht="18" customHeight="1" x14ac:dyDescent="0.25">
      <c r="B28" s="1759"/>
      <c r="C28" s="1760"/>
      <c r="D28" s="1760"/>
      <c r="E28" s="1760"/>
      <c r="F28" s="1760"/>
      <c r="G28" s="1760"/>
      <c r="H28" s="1760"/>
      <c r="I28" s="1761"/>
      <c r="J28" s="1897"/>
      <c r="K28" s="1898"/>
      <c r="L28" s="1898"/>
      <c r="M28" s="1898"/>
      <c r="N28" s="1898"/>
      <c r="O28" s="1898"/>
      <c r="P28" s="1898"/>
      <c r="Q28" s="1898"/>
      <c r="R28" s="1898"/>
      <c r="S28" s="1898"/>
      <c r="T28" s="1898"/>
      <c r="U28" s="1898"/>
      <c r="V28" s="1898"/>
      <c r="W28" s="1898"/>
      <c r="X28" s="1898"/>
      <c r="Y28" s="1898"/>
      <c r="Z28" s="1898"/>
      <c r="AA28" s="1898"/>
      <c r="AB28" s="1898"/>
      <c r="AC28" s="1898"/>
      <c r="AD28" s="1898"/>
      <c r="AE28" s="1898"/>
      <c r="AF28" s="1898"/>
      <c r="AG28" s="1898"/>
      <c r="AH28" s="1898"/>
      <c r="AI28" s="1898"/>
      <c r="AJ28" s="1898"/>
      <c r="AK28" s="1898"/>
      <c r="AL28" s="1898"/>
      <c r="AM28" s="1898"/>
      <c r="AN28" s="1898"/>
      <c r="AO28" s="1898"/>
      <c r="AP28" s="1898"/>
      <c r="AQ28" s="1898"/>
      <c r="AR28" s="1898"/>
      <c r="AS28" s="1898"/>
      <c r="AT28" s="1898"/>
      <c r="AU28" s="1898"/>
      <c r="AV28" s="1898"/>
      <c r="AW28" s="1898"/>
      <c r="AX28" s="1898"/>
      <c r="AY28" s="1898"/>
      <c r="AZ28" s="1898"/>
      <c r="BA28" s="1898"/>
      <c r="BB28" s="1898"/>
      <c r="BC28" s="1898"/>
      <c r="BD28" s="1898"/>
      <c r="BE28" s="1898"/>
      <c r="BF28" s="1898"/>
      <c r="BG28" s="1899"/>
      <c r="BH28" s="142"/>
      <c r="BI28" s="99"/>
      <c r="BJ28" s="99"/>
      <c r="BK28" s="99"/>
      <c r="BL28" s="99"/>
      <c r="BM28" s="99"/>
      <c r="BN28" s="99"/>
      <c r="BO28" s="99"/>
    </row>
    <row r="29" spans="1:67" ht="18" customHeight="1" x14ac:dyDescent="0.25">
      <c r="B29" s="1756" t="s">
        <v>78</v>
      </c>
      <c r="C29" s="1757"/>
      <c r="D29" s="1757"/>
      <c r="E29" s="1757"/>
      <c r="F29" s="1757"/>
      <c r="G29" s="1757"/>
      <c r="H29" s="1757"/>
      <c r="I29" s="1758"/>
      <c r="J29" s="1891"/>
      <c r="K29" s="1892"/>
      <c r="L29" s="1892"/>
      <c r="M29" s="1892"/>
      <c r="N29" s="1892"/>
      <c r="O29" s="1892"/>
      <c r="P29" s="1892"/>
      <c r="Q29" s="1892"/>
      <c r="R29" s="1892"/>
      <c r="S29" s="1892"/>
      <c r="T29" s="1892"/>
      <c r="U29" s="1892"/>
      <c r="V29" s="1892"/>
      <c r="W29" s="1892"/>
      <c r="X29" s="1892"/>
      <c r="Y29" s="1892"/>
      <c r="Z29" s="1892"/>
      <c r="AA29" s="1892"/>
      <c r="AB29" s="1892"/>
      <c r="AC29" s="1892"/>
      <c r="AD29" s="1892"/>
      <c r="AE29" s="1892"/>
      <c r="AF29" s="1892"/>
      <c r="AG29" s="1892"/>
      <c r="AH29" s="1892"/>
      <c r="AI29" s="1892"/>
      <c r="AJ29" s="1892"/>
      <c r="AK29" s="1892"/>
      <c r="AL29" s="1892"/>
      <c r="AM29" s="1892"/>
      <c r="AN29" s="1892"/>
      <c r="AO29" s="1892"/>
      <c r="AP29" s="1892"/>
      <c r="AQ29" s="1892"/>
      <c r="AR29" s="1892"/>
      <c r="AS29" s="1892"/>
      <c r="AT29" s="1892"/>
      <c r="AU29" s="1892"/>
      <c r="AV29" s="1892"/>
      <c r="AW29" s="1892"/>
      <c r="AX29" s="1892"/>
      <c r="AY29" s="1892"/>
      <c r="AZ29" s="1892"/>
      <c r="BA29" s="1892"/>
      <c r="BB29" s="1892"/>
      <c r="BC29" s="1892"/>
      <c r="BD29" s="1892"/>
      <c r="BE29" s="1892"/>
      <c r="BF29" s="1892"/>
      <c r="BG29" s="1893"/>
      <c r="BH29" s="142"/>
      <c r="BI29" s="99"/>
      <c r="BJ29" s="99"/>
      <c r="BK29" s="99"/>
      <c r="BL29" s="99"/>
      <c r="BM29" s="99"/>
      <c r="BN29" s="99"/>
      <c r="BO29" s="99"/>
    </row>
    <row r="30" spans="1:67" ht="18" customHeight="1" x14ac:dyDescent="0.25">
      <c r="B30" s="1756"/>
      <c r="C30" s="1757"/>
      <c r="D30" s="1757"/>
      <c r="E30" s="1757"/>
      <c r="F30" s="1757"/>
      <c r="G30" s="1757"/>
      <c r="H30" s="1757"/>
      <c r="I30" s="1758"/>
      <c r="J30" s="1894"/>
      <c r="K30" s="1895"/>
      <c r="L30" s="1895"/>
      <c r="M30" s="1895"/>
      <c r="N30" s="1895"/>
      <c r="O30" s="1895"/>
      <c r="P30" s="1895"/>
      <c r="Q30" s="1895"/>
      <c r="R30" s="1895"/>
      <c r="S30" s="1895"/>
      <c r="T30" s="1895"/>
      <c r="U30" s="1895"/>
      <c r="V30" s="1895"/>
      <c r="W30" s="1895"/>
      <c r="X30" s="1895"/>
      <c r="Y30" s="1895"/>
      <c r="Z30" s="1895"/>
      <c r="AA30" s="1895"/>
      <c r="AB30" s="1895"/>
      <c r="AC30" s="1895"/>
      <c r="AD30" s="1895"/>
      <c r="AE30" s="1895"/>
      <c r="AF30" s="1895"/>
      <c r="AG30" s="1895"/>
      <c r="AH30" s="1895"/>
      <c r="AI30" s="1895"/>
      <c r="AJ30" s="1895"/>
      <c r="AK30" s="1895"/>
      <c r="AL30" s="1895"/>
      <c r="AM30" s="1895"/>
      <c r="AN30" s="1895"/>
      <c r="AO30" s="1895"/>
      <c r="AP30" s="1895"/>
      <c r="AQ30" s="1895"/>
      <c r="AR30" s="1895"/>
      <c r="AS30" s="1895"/>
      <c r="AT30" s="1895"/>
      <c r="AU30" s="1895"/>
      <c r="AV30" s="1895"/>
      <c r="AW30" s="1895"/>
      <c r="AX30" s="1895"/>
      <c r="AY30" s="1895"/>
      <c r="AZ30" s="1895"/>
      <c r="BA30" s="1895"/>
      <c r="BB30" s="1895"/>
      <c r="BC30" s="1895"/>
      <c r="BD30" s="1895"/>
      <c r="BE30" s="1895"/>
      <c r="BF30" s="1895"/>
      <c r="BG30" s="1896"/>
      <c r="BH30" s="142"/>
      <c r="BI30" s="99"/>
      <c r="BJ30" s="99"/>
      <c r="BK30" s="99"/>
      <c r="BL30" s="99"/>
      <c r="BM30" s="99"/>
      <c r="BN30" s="99"/>
      <c r="BO30" s="99"/>
    </row>
    <row r="31" spans="1:67" ht="18" customHeight="1" x14ac:dyDescent="0.25">
      <c r="B31" s="1756"/>
      <c r="C31" s="1757"/>
      <c r="D31" s="1757"/>
      <c r="E31" s="1757"/>
      <c r="F31" s="1757"/>
      <c r="G31" s="1757"/>
      <c r="H31" s="1757"/>
      <c r="I31" s="1758"/>
      <c r="J31" s="1894"/>
      <c r="K31" s="1895"/>
      <c r="L31" s="1895"/>
      <c r="M31" s="1895"/>
      <c r="N31" s="1895"/>
      <c r="O31" s="1895"/>
      <c r="P31" s="1895"/>
      <c r="Q31" s="1895"/>
      <c r="R31" s="1895"/>
      <c r="S31" s="1895"/>
      <c r="T31" s="1895"/>
      <c r="U31" s="1895"/>
      <c r="V31" s="1895"/>
      <c r="W31" s="1895"/>
      <c r="X31" s="1895"/>
      <c r="Y31" s="1895"/>
      <c r="Z31" s="1895"/>
      <c r="AA31" s="1895"/>
      <c r="AB31" s="1895"/>
      <c r="AC31" s="1895"/>
      <c r="AD31" s="1895"/>
      <c r="AE31" s="1895"/>
      <c r="AF31" s="1895"/>
      <c r="AG31" s="1895"/>
      <c r="AH31" s="1895"/>
      <c r="AI31" s="1895"/>
      <c r="AJ31" s="1895"/>
      <c r="AK31" s="1895"/>
      <c r="AL31" s="1895"/>
      <c r="AM31" s="1895"/>
      <c r="AN31" s="1895"/>
      <c r="AO31" s="1895"/>
      <c r="AP31" s="1895"/>
      <c r="AQ31" s="1895"/>
      <c r="AR31" s="1895"/>
      <c r="AS31" s="1895"/>
      <c r="AT31" s="1895"/>
      <c r="AU31" s="1895"/>
      <c r="AV31" s="1895"/>
      <c r="AW31" s="1895"/>
      <c r="AX31" s="1895"/>
      <c r="AY31" s="1895"/>
      <c r="AZ31" s="1895"/>
      <c r="BA31" s="1895"/>
      <c r="BB31" s="1895"/>
      <c r="BC31" s="1895"/>
      <c r="BD31" s="1895"/>
      <c r="BE31" s="1895"/>
      <c r="BF31" s="1895"/>
      <c r="BG31" s="1896"/>
      <c r="BH31" s="142"/>
      <c r="BI31" s="99"/>
      <c r="BJ31" s="99"/>
      <c r="BK31" s="99"/>
      <c r="BL31" s="99"/>
      <c r="BM31" s="99"/>
      <c r="BN31" s="99"/>
      <c r="BO31" s="99"/>
    </row>
    <row r="32" spans="1:67" ht="18" customHeight="1" x14ac:dyDescent="0.25">
      <c r="B32" s="1756"/>
      <c r="C32" s="1757"/>
      <c r="D32" s="1757"/>
      <c r="E32" s="1757"/>
      <c r="F32" s="1757"/>
      <c r="G32" s="1757"/>
      <c r="H32" s="1757"/>
      <c r="I32" s="1758"/>
      <c r="J32" s="1894"/>
      <c r="K32" s="1895"/>
      <c r="L32" s="1895"/>
      <c r="M32" s="1895"/>
      <c r="N32" s="1895"/>
      <c r="O32" s="1895"/>
      <c r="P32" s="1895"/>
      <c r="Q32" s="1895"/>
      <c r="R32" s="1895"/>
      <c r="S32" s="1895"/>
      <c r="T32" s="1895"/>
      <c r="U32" s="1895"/>
      <c r="V32" s="1895"/>
      <c r="W32" s="1895"/>
      <c r="X32" s="1895"/>
      <c r="Y32" s="1895"/>
      <c r="Z32" s="1895"/>
      <c r="AA32" s="1895"/>
      <c r="AB32" s="1895"/>
      <c r="AC32" s="1895"/>
      <c r="AD32" s="1895"/>
      <c r="AE32" s="1895"/>
      <c r="AF32" s="1895"/>
      <c r="AG32" s="1895"/>
      <c r="AH32" s="1895"/>
      <c r="AI32" s="1895"/>
      <c r="AJ32" s="1895"/>
      <c r="AK32" s="1895"/>
      <c r="AL32" s="1895"/>
      <c r="AM32" s="1895"/>
      <c r="AN32" s="1895"/>
      <c r="AO32" s="1895"/>
      <c r="AP32" s="1895"/>
      <c r="AQ32" s="1895"/>
      <c r="AR32" s="1895"/>
      <c r="AS32" s="1895"/>
      <c r="AT32" s="1895"/>
      <c r="AU32" s="1895"/>
      <c r="AV32" s="1895"/>
      <c r="AW32" s="1895"/>
      <c r="AX32" s="1895"/>
      <c r="AY32" s="1895"/>
      <c r="AZ32" s="1895"/>
      <c r="BA32" s="1895"/>
      <c r="BB32" s="1895"/>
      <c r="BC32" s="1895"/>
      <c r="BD32" s="1895"/>
      <c r="BE32" s="1895"/>
      <c r="BF32" s="1895"/>
      <c r="BG32" s="1896"/>
      <c r="BH32" s="142"/>
      <c r="BI32" s="99"/>
      <c r="BJ32" s="99"/>
      <c r="BK32" s="99"/>
      <c r="BL32" s="99"/>
      <c r="BM32" s="99"/>
      <c r="BN32" s="99"/>
      <c r="BO32" s="99"/>
    </row>
    <row r="33" spans="1:67" ht="18" customHeight="1" x14ac:dyDescent="0.25">
      <c r="B33" s="1756"/>
      <c r="C33" s="1757"/>
      <c r="D33" s="1757"/>
      <c r="E33" s="1757"/>
      <c r="F33" s="1757"/>
      <c r="G33" s="1757"/>
      <c r="H33" s="1757"/>
      <c r="I33" s="1758"/>
      <c r="J33" s="1894"/>
      <c r="K33" s="1895"/>
      <c r="L33" s="1895"/>
      <c r="M33" s="1895"/>
      <c r="N33" s="1895"/>
      <c r="O33" s="1895"/>
      <c r="P33" s="1895"/>
      <c r="Q33" s="1895"/>
      <c r="R33" s="1895"/>
      <c r="S33" s="1895"/>
      <c r="T33" s="1895"/>
      <c r="U33" s="1895"/>
      <c r="V33" s="1895"/>
      <c r="W33" s="1895"/>
      <c r="X33" s="1895"/>
      <c r="Y33" s="1895"/>
      <c r="Z33" s="1895"/>
      <c r="AA33" s="1895"/>
      <c r="AB33" s="1895"/>
      <c r="AC33" s="1895"/>
      <c r="AD33" s="1895"/>
      <c r="AE33" s="1895"/>
      <c r="AF33" s="1895"/>
      <c r="AG33" s="1895"/>
      <c r="AH33" s="1895"/>
      <c r="AI33" s="1895"/>
      <c r="AJ33" s="1895"/>
      <c r="AK33" s="1895"/>
      <c r="AL33" s="1895"/>
      <c r="AM33" s="1895"/>
      <c r="AN33" s="1895"/>
      <c r="AO33" s="1895"/>
      <c r="AP33" s="1895"/>
      <c r="AQ33" s="1895"/>
      <c r="AR33" s="1895"/>
      <c r="AS33" s="1895"/>
      <c r="AT33" s="1895"/>
      <c r="AU33" s="1895"/>
      <c r="AV33" s="1895"/>
      <c r="AW33" s="1895"/>
      <c r="AX33" s="1895"/>
      <c r="AY33" s="1895"/>
      <c r="AZ33" s="1895"/>
      <c r="BA33" s="1895"/>
      <c r="BB33" s="1895"/>
      <c r="BC33" s="1895"/>
      <c r="BD33" s="1895"/>
      <c r="BE33" s="1895"/>
      <c r="BF33" s="1895"/>
      <c r="BG33" s="1896"/>
      <c r="BH33" s="142"/>
      <c r="BI33" s="99"/>
      <c r="BJ33" s="99"/>
      <c r="BK33" s="99"/>
      <c r="BL33" s="99"/>
      <c r="BM33" s="99"/>
      <c r="BN33" s="99"/>
      <c r="BO33" s="99"/>
    </row>
    <row r="34" spans="1:67" ht="18" customHeight="1" x14ac:dyDescent="0.25">
      <c r="A34" s="96"/>
      <c r="B34" s="1759"/>
      <c r="C34" s="1760"/>
      <c r="D34" s="1760"/>
      <c r="E34" s="1760"/>
      <c r="F34" s="1760"/>
      <c r="G34" s="1760"/>
      <c r="H34" s="1760"/>
      <c r="I34" s="1761"/>
      <c r="J34" s="1897"/>
      <c r="K34" s="1898"/>
      <c r="L34" s="1898"/>
      <c r="M34" s="1898"/>
      <c r="N34" s="1898"/>
      <c r="O34" s="1898"/>
      <c r="P34" s="1898"/>
      <c r="Q34" s="1898"/>
      <c r="R34" s="1898"/>
      <c r="S34" s="1898"/>
      <c r="T34" s="1898"/>
      <c r="U34" s="1898"/>
      <c r="V34" s="1898"/>
      <c r="W34" s="1898"/>
      <c r="X34" s="1898"/>
      <c r="Y34" s="1898"/>
      <c r="Z34" s="1898"/>
      <c r="AA34" s="1898"/>
      <c r="AB34" s="1898"/>
      <c r="AC34" s="1898"/>
      <c r="AD34" s="1898"/>
      <c r="AE34" s="1898"/>
      <c r="AF34" s="1898"/>
      <c r="AG34" s="1898"/>
      <c r="AH34" s="1898"/>
      <c r="AI34" s="1898"/>
      <c r="AJ34" s="1898"/>
      <c r="AK34" s="1898"/>
      <c r="AL34" s="1898"/>
      <c r="AM34" s="1898"/>
      <c r="AN34" s="1898"/>
      <c r="AO34" s="1898"/>
      <c r="AP34" s="1898"/>
      <c r="AQ34" s="1898"/>
      <c r="AR34" s="1898"/>
      <c r="AS34" s="1898"/>
      <c r="AT34" s="1898"/>
      <c r="AU34" s="1898"/>
      <c r="AV34" s="1898"/>
      <c r="AW34" s="1898"/>
      <c r="AX34" s="1898"/>
      <c r="AY34" s="1898"/>
      <c r="AZ34" s="1898"/>
      <c r="BA34" s="1898"/>
      <c r="BB34" s="1898"/>
      <c r="BC34" s="1898"/>
      <c r="BD34" s="1898"/>
      <c r="BE34" s="1898"/>
      <c r="BF34" s="1898"/>
      <c r="BG34" s="1899"/>
      <c r="BH34" s="142"/>
      <c r="BI34" s="99"/>
      <c r="BJ34" s="99"/>
      <c r="BK34" s="99"/>
      <c r="BL34" s="99"/>
      <c r="BM34" s="99"/>
      <c r="BN34" s="99"/>
      <c r="BO34" s="99"/>
    </row>
    <row r="35" spans="1:67" ht="18" customHeight="1" x14ac:dyDescent="0.25">
      <c r="A35" s="96"/>
      <c r="B35" s="1765" t="s">
        <v>852</v>
      </c>
      <c r="C35" s="1765"/>
      <c r="D35" s="1765"/>
      <c r="E35" s="1765"/>
      <c r="F35" s="1765"/>
      <c r="G35" s="1765"/>
      <c r="H35" s="1765"/>
      <c r="I35" s="1765"/>
      <c r="J35" s="1765"/>
      <c r="K35" s="1765"/>
      <c r="L35" s="1765"/>
      <c r="M35" s="1765"/>
      <c r="N35" s="1765"/>
      <c r="O35" s="1765"/>
      <c r="P35" s="1765"/>
      <c r="Q35" s="1765"/>
      <c r="R35" s="1765"/>
      <c r="S35" s="1765"/>
      <c r="T35" s="1765"/>
      <c r="U35" s="1765"/>
      <c r="V35" s="1765"/>
      <c r="W35" s="1765"/>
      <c r="X35" s="1765"/>
      <c r="Y35" s="1765"/>
      <c r="Z35" s="1765"/>
      <c r="AA35" s="1765"/>
      <c r="AB35" s="1765"/>
      <c r="AC35" s="1765"/>
      <c r="AD35" s="1765"/>
      <c r="AE35" s="1765"/>
      <c r="AF35" s="1765"/>
      <c r="AG35" s="1765"/>
      <c r="AH35" s="1765"/>
      <c r="AI35" s="1765"/>
      <c r="AJ35" s="1765"/>
      <c r="AK35" s="1765"/>
      <c r="AL35" s="1765"/>
      <c r="AM35" s="1765"/>
      <c r="AN35" s="1765"/>
      <c r="AO35" s="1765"/>
      <c r="AP35" s="1765"/>
      <c r="AQ35" s="1765"/>
      <c r="AR35" s="1765"/>
      <c r="AS35" s="1765"/>
      <c r="AT35" s="1765"/>
      <c r="AU35" s="1765"/>
      <c r="AV35" s="1765"/>
      <c r="AW35" s="1765"/>
      <c r="AX35" s="1765"/>
      <c r="AY35" s="1765"/>
      <c r="AZ35" s="1765"/>
      <c r="BA35" s="1765"/>
      <c r="BB35" s="1765"/>
      <c r="BC35" s="1765"/>
      <c r="BD35" s="1765"/>
      <c r="BE35" s="1765"/>
      <c r="BF35" s="1765"/>
      <c r="BG35" s="1765"/>
      <c r="BI35" s="99"/>
      <c r="BJ35" s="99"/>
      <c r="BK35" s="99"/>
      <c r="BL35" s="99"/>
      <c r="BM35" s="99"/>
      <c r="BN35" s="99"/>
      <c r="BO35" s="99"/>
    </row>
    <row r="36" spans="1:67" ht="18" customHeight="1" x14ac:dyDescent="0.25">
      <c r="A36" s="96"/>
      <c r="B36" s="1680" t="s">
        <v>85</v>
      </c>
      <c r="C36" s="1719"/>
      <c r="D36" s="1719"/>
      <c r="E36" s="1719"/>
      <c r="F36" s="1719"/>
      <c r="G36" s="1719"/>
      <c r="H36" s="1719"/>
      <c r="I36" s="1719"/>
      <c r="J36" s="1222" t="s">
        <v>422</v>
      </c>
      <c r="K36" s="1766" t="s">
        <v>423</v>
      </c>
      <c r="L36" s="1767"/>
      <c r="M36" s="1767"/>
      <c r="N36" s="1767"/>
      <c r="O36" s="1767"/>
      <c r="P36" s="1767"/>
      <c r="Q36" s="1768"/>
      <c r="R36" s="1769" t="s">
        <v>77</v>
      </c>
      <c r="S36" s="1770"/>
      <c r="T36" s="1770"/>
      <c r="U36" s="1770"/>
      <c r="V36" s="1770"/>
      <c r="W36" s="1770"/>
      <c r="X36" s="1770"/>
      <c r="Y36" s="1770"/>
      <c r="Z36" s="1770"/>
      <c r="AA36" s="1771"/>
      <c r="AB36" s="1767" t="s">
        <v>86</v>
      </c>
      <c r="AC36" s="1767"/>
      <c r="AD36" s="1767"/>
      <c r="AE36" s="1767"/>
      <c r="AF36" s="1767"/>
      <c r="AG36" s="1767"/>
      <c r="AH36" s="1767"/>
      <c r="AI36" s="1767"/>
      <c r="AJ36" s="1767"/>
      <c r="AK36" s="1767"/>
      <c r="AL36" s="1767"/>
      <c r="AM36" s="1767"/>
      <c r="AN36" s="1767"/>
      <c r="AO36" s="1767"/>
      <c r="AP36" s="1767"/>
      <c r="AQ36" s="1767"/>
      <c r="AR36" s="1767"/>
      <c r="AS36" s="1767"/>
      <c r="AT36" s="1767"/>
      <c r="AU36" s="1767"/>
      <c r="AV36" s="1767"/>
      <c r="AW36" s="1767"/>
      <c r="AX36" s="1767"/>
      <c r="AY36" s="1767"/>
      <c r="AZ36" s="1767"/>
      <c r="BA36" s="1767"/>
      <c r="BB36" s="1767"/>
      <c r="BC36" s="1767"/>
      <c r="BD36" s="1878" t="s">
        <v>848</v>
      </c>
      <c r="BE36" s="1879"/>
      <c r="BF36" s="1880" t="s">
        <v>87</v>
      </c>
      <c r="BG36" s="1771"/>
      <c r="BI36" s="99"/>
      <c r="BJ36" s="99"/>
      <c r="BK36" s="99"/>
      <c r="BL36" s="99"/>
      <c r="BM36" s="99"/>
      <c r="BN36" s="99"/>
      <c r="BO36" s="99"/>
    </row>
    <row r="37" spans="1:67" ht="18" customHeight="1" x14ac:dyDescent="0.25">
      <c r="A37" s="96"/>
      <c r="B37" s="1723" t="s">
        <v>90</v>
      </c>
      <c r="C37" s="1728"/>
      <c r="D37" s="1728"/>
      <c r="E37" s="1728"/>
      <c r="F37" s="1728"/>
      <c r="G37" s="1728"/>
      <c r="H37" s="1728"/>
      <c r="I37" s="1729"/>
      <c r="J37" s="147" t="str">
        <f>IF(K37&lt;&gt;"",1,"")</f>
        <v/>
      </c>
      <c r="K37" s="1762"/>
      <c r="L37" s="1763"/>
      <c r="M37" s="1763"/>
      <c r="N37" s="1763"/>
      <c r="O37" s="1763"/>
      <c r="P37" s="1763"/>
      <c r="Q37" s="1764"/>
      <c r="R37" s="1807"/>
      <c r="S37" s="1763"/>
      <c r="T37" s="1763"/>
      <c r="U37" s="1763"/>
      <c r="V37" s="1763"/>
      <c r="W37" s="1763"/>
      <c r="X37" s="1763"/>
      <c r="Y37" s="1763"/>
      <c r="Z37" s="1763"/>
      <c r="AA37" s="1764"/>
      <c r="AB37" s="1784"/>
      <c r="AC37" s="1784"/>
      <c r="AD37" s="1784"/>
      <c r="AE37" s="1784"/>
      <c r="AF37" s="1784"/>
      <c r="AG37" s="1784"/>
      <c r="AH37" s="1784"/>
      <c r="AI37" s="1784"/>
      <c r="AJ37" s="1784"/>
      <c r="AK37" s="1784"/>
      <c r="AL37" s="1784"/>
      <c r="AM37" s="1784"/>
      <c r="AN37" s="1784"/>
      <c r="AO37" s="1784"/>
      <c r="AP37" s="1784"/>
      <c r="AQ37" s="1784"/>
      <c r="AR37" s="1784"/>
      <c r="AS37" s="1784"/>
      <c r="AT37" s="1784"/>
      <c r="AU37" s="1784"/>
      <c r="AV37" s="1784"/>
      <c r="AW37" s="1784"/>
      <c r="AX37" s="1784"/>
      <c r="AY37" s="1784"/>
      <c r="AZ37" s="1784"/>
      <c r="BA37" s="1784"/>
      <c r="BB37" s="1784"/>
      <c r="BC37" s="1784"/>
      <c r="BD37" s="1881"/>
      <c r="BE37" s="1811"/>
      <c r="BF37" s="1810"/>
      <c r="BG37" s="1811"/>
      <c r="BI37" s="99"/>
      <c r="BJ37" s="99"/>
      <c r="BK37" s="99"/>
      <c r="BL37" s="99"/>
      <c r="BM37" s="99"/>
      <c r="BN37" s="99"/>
      <c r="BO37" s="99"/>
    </row>
    <row r="38" spans="1:67" ht="18" customHeight="1" x14ac:dyDescent="0.25">
      <c r="A38" s="96"/>
      <c r="B38" s="1724"/>
      <c r="C38" s="1683"/>
      <c r="D38" s="1683"/>
      <c r="E38" s="1683"/>
      <c r="F38" s="1683"/>
      <c r="G38" s="1683"/>
      <c r="H38" s="1683"/>
      <c r="I38" s="1684"/>
      <c r="J38" s="148" t="str">
        <f>IF(AND($K37&lt;&gt;$K38,$K38&lt;&gt;""),MAX($J$37:$J37)+1,"")</f>
        <v/>
      </c>
      <c r="K38" s="1674"/>
      <c r="L38" s="1675"/>
      <c r="M38" s="1675"/>
      <c r="N38" s="1675"/>
      <c r="O38" s="1675"/>
      <c r="P38" s="1675"/>
      <c r="Q38" s="1676"/>
      <c r="R38" s="1866"/>
      <c r="S38" s="1867"/>
      <c r="T38" s="1867"/>
      <c r="U38" s="1867"/>
      <c r="V38" s="1867"/>
      <c r="W38" s="1867"/>
      <c r="X38" s="1867"/>
      <c r="Y38" s="1867"/>
      <c r="Z38" s="1867"/>
      <c r="AA38" s="1868"/>
      <c r="AB38" s="1700"/>
      <c r="AC38" s="1700"/>
      <c r="AD38" s="1700"/>
      <c r="AE38" s="1700"/>
      <c r="AF38" s="1700"/>
      <c r="AG38" s="1700"/>
      <c r="AH38" s="1700"/>
      <c r="AI38" s="1700"/>
      <c r="AJ38" s="1700"/>
      <c r="AK38" s="1700"/>
      <c r="AL38" s="1700"/>
      <c r="AM38" s="1700"/>
      <c r="AN38" s="1700"/>
      <c r="AO38" s="1700"/>
      <c r="AP38" s="1700"/>
      <c r="AQ38" s="1700"/>
      <c r="AR38" s="1700"/>
      <c r="AS38" s="1700"/>
      <c r="AT38" s="1700"/>
      <c r="AU38" s="1700"/>
      <c r="AV38" s="1700"/>
      <c r="AW38" s="1700"/>
      <c r="AX38" s="1700"/>
      <c r="AY38" s="1700"/>
      <c r="AZ38" s="1700"/>
      <c r="BA38" s="1700"/>
      <c r="BB38" s="1700"/>
      <c r="BC38" s="1700"/>
      <c r="BD38" s="1739"/>
      <c r="BE38" s="1740"/>
      <c r="BF38" s="1741"/>
      <c r="BG38" s="1740"/>
      <c r="BI38" s="99"/>
      <c r="BJ38" s="99"/>
      <c r="BK38" s="99"/>
      <c r="BL38" s="99"/>
      <c r="BM38" s="99"/>
      <c r="BN38" s="99"/>
      <c r="BO38" s="99"/>
    </row>
    <row r="39" spans="1:67" ht="18" customHeight="1" x14ac:dyDescent="0.25">
      <c r="A39" s="96"/>
      <c r="B39" s="1724"/>
      <c r="C39" s="1683"/>
      <c r="D39" s="1683"/>
      <c r="E39" s="1683"/>
      <c r="F39" s="1683"/>
      <c r="G39" s="1683"/>
      <c r="H39" s="1683"/>
      <c r="I39" s="1684"/>
      <c r="J39" s="148" t="str">
        <f>IF(AND($K38&lt;&gt;$K39,$K39&lt;&gt;""),MAX($J$37:$J38)+1,"")</f>
        <v/>
      </c>
      <c r="K39" s="1674"/>
      <c r="L39" s="1675"/>
      <c r="M39" s="1675"/>
      <c r="N39" s="1675"/>
      <c r="O39" s="1675"/>
      <c r="P39" s="1675"/>
      <c r="Q39" s="1676"/>
      <c r="R39" s="1866"/>
      <c r="S39" s="1867"/>
      <c r="T39" s="1867"/>
      <c r="U39" s="1867"/>
      <c r="V39" s="1867"/>
      <c r="W39" s="1867"/>
      <c r="X39" s="1867"/>
      <c r="Y39" s="1867"/>
      <c r="Z39" s="1867"/>
      <c r="AA39" s="1868"/>
      <c r="AB39" s="1700"/>
      <c r="AC39" s="1700"/>
      <c r="AD39" s="1700"/>
      <c r="AE39" s="1700"/>
      <c r="AF39" s="1700"/>
      <c r="AG39" s="1700"/>
      <c r="AH39" s="1700"/>
      <c r="AI39" s="1700"/>
      <c r="AJ39" s="1700"/>
      <c r="AK39" s="1700"/>
      <c r="AL39" s="1700"/>
      <c r="AM39" s="1700"/>
      <c r="AN39" s="1700"/>
      <c r="AO39" s="1700"/>
      <c r="AP39" s="1700"/>
      <c r="AQ39" s="1700"/>
      <c r="AR39" s="1700"/>
      <c r="AS39" s="1700"/>
      <c r="AT39" s="1700"/>
      <c r="AU39" s="1700"/>
      <c r="AV39" s="1700"/>
      <c r="AW39" s="1700"/>
      <c r="AX39" s="1700"/>
      <c r="AY39" s="1700"/>
      <c r="AZ39" s="1700"/>
      <c r="BA39" s="1700"/>
      <c r="BB39" s="1700"/>
      <c r="BC39" s="1700"/>
      <c r="BD39" s="1739"/>
      <c r="BE39" s="1740"/>
      <c r="BF39" s="1741"/>
      <c r="BG39" s="1740"/>
      <c r="BI39" s="99"/>
      <c r="BJ39" s="99"/>
      <c r="BK39" s="99"/>
      <c r="BL39" s="99"/>
      <c r="BM39" s="99"/>
      <c r="BN39" s="99"/>
      <c r="BO39" s="99"/>
    </row>
    <row r="40" spans="1:67" ht="18" customHeight="1" x14ac:dyDescent="0.25">
      <c r="A40" s="96"/>
      <c r="B40" s="1724"/>
      <c r="C40" s="1683"/>
      <c r="D40" s="1683"/>
      <c r="E40" s="1683"/>
      <c r="F40" s="1683"/>
      <c r="G40" s="1683"/>
      <c r="H40" s="1683"/>
      <c r="I40" s="1684"/>
      <c r="J40" s="148" t="str">
        <f>IF(AND($K39&lt;&gt;$K40,$K40&lt;&gt;""),MAX($J$37:$J39)+1,"")</f>
        <v/>
      </c>
      <c r="K40" s="1674"/>
      <c r="L40" s="1675"/>
      <c r="M40" s="1675"/>
      <c r="N40" s="1675"/>
      <c r="O40" s="1675"/>
      <c r="P40" s="1675"/>
      <c r="Q40" s="1676"/>
      <c r="R40" s="1866"/>
      <c r="S40" s="1867"/>
      <c r="T40" s="1867"/>
      <c r="U40" s="1867"/>
      <c r="V40" s="1867"/>
      <c r="W40" s="1867"/>
      <c r="X40" s="1867"/>
      <c r="Y40" s="1867"/>
      <c r="Z40" s="1867"/>
      <c r="AA40" s="1868"/>
      <c r="AB40" s="1700"/>
      <c r="AC40" s="1700"/>
      <c r="AD40" s="1700"/>
      <c r="AE40" s="1700"/>
      <c r="AF40" s="1700"/>
      <c r="AG40" s="1700"/>
      <c r="AH40" s="1700"/>
      <c r="AI40" s="1700"/>
      <c r="AJ40" s="1700"/>
      <c r="AK40" s="1700"/>
      <c r="AL40" s="1700"/>
      <c r="AM40" s="1700"/>
      <c r="AN40" s="1700"/>
      <c r="AO40" s="1700"/>
      <c r="AP40" s="1700"/>
      <c r="AQ40" s="1700"/>
      <c r="AR40" s="1700"/>
      <c r="AS40" s="1700"/>
      <c r="AT40" s="1700"/>
      <c r="AU40" s="1700"/>
      <c r="AV40" s="1700"/>
      <c r="AW40" s="1700"/>
      <c r="AX40" s="1700"/>
      <c r="AY40" s="1700"/>
      <c r="AZ40" s="1700"/>
      <c r="BA40" s="1700"/>
      <c r="BB40" s="1700"/>
      <c r="BC40" s="1700"/>
      <c r="BD40" s="1739"/>
      <c r="BE40" s="1740"/>
      <c r="BF40" s="1741"/>
      <c r="BG40" s="1740"/>
      <c r="BI40" s="99"/>
      <c r="BJ40" s="99"/>
      <c r="BK40" s="99"/>
      <c r="BL40" s="99"/>
      <c r="BM40" s="99"/>
      <c r="BN40" s="99"/>
      <c r="BO40" s="99"/>
    </row>
    <row r="41" spans="1:67" ht="18" customHeight="1" x14ac:dyDescent="0.25">
      <c r="A41" s="96"/>
      <c r="B41" s="1724"/>
      <c r="C41" s="1683"/>
      <c r="D41" s="1683"/>
      <c r="E41" s="1683"/>
      <c r="F41" s="1683"/>
      <c r="G41" s="1683"/>
      <c r="H41" s="1683"/>
      <c r="I41" s="1684"/>
      <c r="J41" s="148" t="str">
        <f>IF(AND($K40&lt;&gt;$K41,$K41&lt;&gt;""),MAX($J$37:$J40)+1,"")</f>
        <v/>
      </c>
      <c r="K41" s="1674"/>
      <c r="L41" s="1675"/>
      <c r="M41" s="1675"/>
      <c r="N41" s="1675"/>
      <c r="O41" s="1675"/>
      <c r="P41" s="1675"/>
      <c r="Q41" s="1676"/>
      <c r="R41" s="1866"/>
      <c r="S41" s="1867"/>
      <c r="T41" s="1867"/>
      <c r="U41" s="1867"/>
      <c r="V41" s="1867"/>
      <c r="W41" s="1867"/>
      <c r="X41" s="1867"/>
      <c r="Y41" s="1867"/>
      <c r="Z41" s="1867"/>
      <c r="AA41" s="1868"/>
      <c r="AB41" s="1700"/>
      <c r="AC41" s="1700"/>
      <c r="AD41" s="1700"/>
      <c r="AE41" s="1700"/>
      <c r="AF41" s="1700"/>
      <c r="AG41" s="1700"/>
      <c r="AH41" s="1700"/>
      <c r="AI41" s="1700"/>
      <c r="AJ41" s="1700"/>
      <c r="AK41" s="1700"/>
      <c r="AL41" s="1700"/>
      <c r="AM41" s="1700"/>
      <c r="AN41" s="1700"/>
      <c r="AO41" s="1700"/>
      <c r="AP41" s="1700"/>
      <c r="AQ41" s="1700"/>
      <c r="AR41" s="1700"/>
      <c r="AS41" s="1700"/>
      <c r="AT41" s="1700"/>
      <c r="AU41" s="1700"/>
      <c r="AV41" s="1700"/>
      <c r="AW41" s="1700"/>
      <c r="AX41" s="1700"/>
      <c r="AY41" s="1700"/>
      <c r="AZ41" s="1700"/>
      <c r="BA41" s="1700"/>
      <c r="BB41" s="1700"/>
      <c r="BC41" s="1700"/>
      <c r="BD41" s="1739"/>
      <c r="BE41" s="1740"/>
      <c r="BF41" s="1741"/>
      <c r="BG41" s="1740"/>
      <c r="BI41" s="99"/>
      <c r="BJ41" s="99"/>
      <c r="BK41" s="99"/>
      <c r="BL41" s="99"/>
      <c r="BM41" s="99"/>
      <c r="BN41" s="99"/>
      <c r="BO41" s="99"/>
    </row>
    <row r="42" spans="1:67" ht="18" customHeight="1" x14ac:dyDescent="0.25">
      <c r="A42" s="96"/>
      <c r="B42" s="1724"/>
      <c r="C42" s="1683"/>
      <c r="D42" s="1683"/>
      <c r="E42" s="1683"/>
      <c r="F42" s="1683"/>
      <c r="G42" s="1683"/>
      <c r="H42" s="1683"/>
      <c r="I42" s="1684"/>
      <c r="J42" s="148" t="str">
        <f>IF(AND($K41&lt;&gt;$K42,$K42&lt;&gt;""),MAX($J$37:$J41)+1,"")</f>
        <v/>
      </c>
      <c r="K42" s="1674"/>
      <c r="L42" s="1675"/>
      <c r="M42" s="1675"/>
      <c r="N42" s="1675"/>
      <c r="O42" s="1675"/>
      <c r="P42" s="1675"/>
      <c r="Q42" s="1676"/>
      <c r="R42" s="1866"/>
      <c r="S42" s="1867"/>
      <c r="T42" s="1867"/>
      <c r="U42" s="1867"/>
      <c r="V42" s="1867"/>
      <c r="W42" s="1867"/>
      <c r="X42" s="1867"/>
      <c r="Y42" s="1867"/>
      <c r="Z42" s="1867"/>
      <c r="AA42" s="1868"/>
      <c r="AB42" s="1700"/>
      <c r="AC42" s="1700"/>
      <c r="AD42" s="1700"/>
      <c r="AE42" s="1700"/>
      <c r="AF42" s="1700"/>
      <c r="AG42" s="1700"/>
      <c r="AH42" s="1700"/>
      <c r="AI42" s="1700"/>
      <c r="AJ42" s="1700"/>
      <c r="AK42" s="1700"/>
      <c r="AL42" s="1700"/>
      <c r="AM42" s="1700"/>
      <c r="AN42" s="1700"/>
      <c r="AO42" s="1700"/>
      <c r="AP42" s="1700"/>
      <c r="AQ42" s="1700"/>
      <c r="AR42" s="1700"/>
      <c r="AS42" s="1700"/>
      <c r="AT42" s="1700"/>
      <c r="AU42" s="1700"/>
      <c r="AV42" s="1700"/>
      <c r="AW42" s="1700"/>
      <c r="AX42" s="1700"/>
      <c r="AY42" s="1700"/>
      <c r="AZ42" s="1700"/>
      <c r="BA42" s="1700"/>
      <c r="BB42" s="1700"/>
      <c r="BC42" s="1700"/>
      <c r="BD42" s="1739"/>
      <c r="BE42" s="1740"/>
      <c r="BF42" s="1741"/>
      <c r="BG42" s="1740"/>
      <c r="BI42" s="99"/>
      <c r="BJ42" s="99"/>
      <c r="BK42" s="99"/>
      <c r="BL42" s="99"/>
      <c r="BM42" s="99"/>
      <c r="BN42" s="99"/>
      <c r="BO42" s="99"/>
    </row>
    <row r="43" spans="1:67" ht="18" customHeight="1" x14ac:dyDescent="0.25">
      <c r="A43" s="96"/>
      <c r="B43" s="1724"/>
      <c r="C43" s="1683"/>
      <c r="D43" s="1683"/>
      <c r="E43" s="1683"/>
      <c r="F43" s="1683"/>
      <c r="G43" s="1683"/>
      <c r="H43" s="1683"/>
      <c r="I43" s="1684"/>
      <c r="J43" s="148" t="str">
        <f>IF(AND($K42&lt;&gt;$K43,$K43&lt;&gt;""),MAX($J$37:$J42)+1,"")</f>
        <v/>
      </c>
      <c r="K43" s="1674"/>
      <c r="L43" s="1675"/>
      <c r="M43" s="1675"/>
      <c r="N43" s="1675"/>
      <c r="O43" s="1675"/>
      <c r="P43" s="1675"/>
      <c r="Q43" s="1676"/>
      <c r="R43" s="1866"/>
      <c r="S43" s="1867"/>
      <c r="T43" s="1867"/>
      <c r="U43" s="1867"/>
      <c r="V43" s="1867"/>
      <c r="W43" s="1867"/>
      <c r="X43" s="1867"/>
      <c r="Y43" s="1867"/>
      <c r="Z43" s="1867"/>
      <c r="AA43" s="1868"/>
      <c r="AB43" s="1700"/>
      <c r="AC43" s="1700"/>
      <c r="AD43" s="1700"/>
      <c r="AE43" s="1700"/>
      <c r="AF43" s="1700"/>
      <c r="AG43" s="1700"/>
      <c r="AH43" s="1700"/>
      <c r="AI43" s="1700"/>
      <c r="AJ43" s="1700"/>
      <c r="AK43" s="1700"/>
      <c r="AL43" s="1700"/>
      <c r="AM43" s="1700"/>
      <c r="AN43" s="1700"/>
      <c r="AO43" s="1700"/>
      <c r="AP43" s="1700"/>
      <c r="AQ43" s="1700"/>
      <c r="AR43" s="1700"/>
      <c r="AS43" s="1700"/>
      <c r="AT43" s="1700"/>
      <c r="AU43" s="1700"/>
      <c r="AV43" s="1700"/>
      <c r="AW43" s="1700"/>
      <c r="AX43" s="1700"/>
      <c r="AY43" s="1700"/>
      <c r="AZ43" s="1700"/>
      <c r="BA43" s="1700"/>
      <c r="BB43" s="1700"/>
      <c r="BC43" s="1700"/>
      <c r="BD43" s="1739"/>
      <c r="BE43" s="1740"/>
      <c r="BF43" s="1741"/>
      <c r="BG43" s="1740"/>
      <c r="BI43" s="99"/>
      <c r="BJ43" s="99"/>
      <c r="BK43" s="99"/>
      <c r="BL43" s="99"/>
      <c r="BM43" s="99"/>
      <c r="BN43" s="99"/>
      <c r="BO43" s="99"/>
    </row>
    <row r="44" spans="1:67" ht="18" customHeight="1" x14ac:dyDescent="0.25">
      <c r="A44" s="96"/>
      <c r="B44" s="1724"/>
      <c r="C44" s="1683"/>
      <c r="D44" s="1683"/>
      <c r="E44" s="1683"/>
      <c r="F44" s="1683"/>
      <c r="G44" s="1683"/>
      <c r="H44" s="1683"/>
      <c r="I44" s="1684"/>
      <c r="J44" s="148" t="str">
        <f>IF(AND($K43&lt;&gt;$K44,$K44&lt;&gt;""),MAX($J$37:$J43)+1,"")</f>
        <v/>
      </c>
      <c r="K44" s="1674"/>
      <c r="L44" s="1675"/>
      <c r="M44" s="1675"/>
      <c r="N44" s="1675"/>
      <c r="O44" s="1675"/>
      <c r="P44" s="1675"/>
      <c r="Q44" s="1676"/>
      <c r="R44" s="1866"/>
      <c r="S44" s="1867"/>
      <c r="T44" s="1867"/>
      <c r="U44" s="1867"/>
      <c r="V44" s="1867"/>
      <c r="W44" s="1867"/>
      <c r="X44" s="1867"/>
      <c r="Y44" s="1867"/>
      <c r="Z44" s="1867"/>
      <c r="AA44" s="1868"/>
      <c r="AB44" s="1700"/>
      <c r="AC44" s="1700"/>
      <c r="AD44" s="1700"/>
      <c r="AE44" s="1700"/>
      <c r="AF44" s="1700"/>
      <c r="AG44" s="1700"/>
      <c r="AH44" s="1700"/>
      <c r="AI44" s="1700"/>
      <c r="AJ44" s="1700"/>
      <c r="AK44" s="1700"/>
      <c r="AL44" s="1700"/>
      <c r="AM44" s="1700"/>
      <c r="AN44" s="1700"/>
      <c r="AO44" s="1700"/>
      <c r="AP44" s="1700"/>
      <c r="AQ44" s="1700"/>
      <c r="AR44" s="1700"/>
      <c r="AS44" s="1700"/>
      <c r="AT44" s="1700"/>
      <c r="AU44" s="1700"/>
      <c r="AV44" s="1700"/>
      <c r="AW44" s="1700"/>
      <c r="AX44" s="1700"/>
      <c r="AY44" s="1700"/>
      <c r="AZ44" s="1700"/>
      <c r="BA44" s="1700"/>
      <c r="BB44" s="1700"/>
      <c r="BC44" s="1700"/>
      <c r="BD44" s="1739"/>
      <c r="BE44" s="1740"/>
      <c r="BF44" s="1741"/>
      <c r="BG44" s="1740"/>
      <c r="BI44" s="99"/>
      <c r="BJ44" s="99"/>
      <c r="BK44" s="99"/>
      <c r="BL44" s="99"/>
      <c r="BM44" s="99"/>
      <c r="BN44" s="99"/>
      <c r="BO44" s="99"/>
    </row>
    <row r="45" spans="1:67" ht="18" customHeight="1" x14ac:dyDescent="0.25">
      <c r="A45" s="96"/>
      <c r="B45" s="1724"/>
      <c r="C45" s="1683"/>
      <c r="D45" s="1683"/>
      <c r="E45" s="1683"/>
      <c r="F45" s="1683"/>
      <c r="G45" s="1683"/>
      <c r="H45" s="1683"/>
      <c r="I45" s="1684"/>
      <c r="J45" s="148" t="str">
        <f>IF(AND($K44&lt;&gt;$K45,$K45&lt;&gt;""),MAX($J$37:$J44)+1,"")</f>
        <v/>
      </c>
      <c r="K45" s="1674"/>
      <c r="L45" s="1675"/>
      <c r="M45" s="1675"/>
      <c r="N45" s="1675"/>
      <c r="O45" s="1675"/>
      <c r="P45" s="1675"/>
      <c r="Q45" s="1676"/>
      <c r="R45" s="1866"/>
      <c r="S45" s="1867"/>
      <c r="T45" s="1867"/>
      <c r="U45" s="1867"/>
      <c r="V45" s="1867"/>
      <c r="W45" s="1867"/>
      <c r="X45" s="1867"/>
      <c r="Y45" s="1867"/>
      <c r="Z45" s="1867"/>
      <c r="AA45" s="1868"/>
      <c r="AB45" s="1700"/>
      <c r="AC45" s="1700"/>
      <c r="AD45" s="1700"/>
      <c r="AE45" s="1700"/>
      <c r="AF45" s="1700"/>
      <c r="AG45" s="1700"/>
      <c r="AH45" s="1700"/>
      <c r="AI45" s="1700"/>
      <c r="AJ45" s="1700"/>
      <c r="AK45" s="1700"/>
      <c r="AL45" s="1700"/>
      <c r="AM45" s="1700"/>
      <c r="AN45" s="1700"/>
      <c r="AO45" s="1700"/>
      <c r="AP45" s="1700"/>
      <c r="AQ45" s="1700"/>
      <c r="AR45" s="1700"/>
      <c r="AS45" s="1700"/>
      <c r="AT45" s="1700"/>
      <c r="AU45" s="1700"/>
      <c r="AV45" s="1700"/>
      <c r="AW45" s="1700"/>
      <c r="AX45" s="1700"/>
      <c r="AY45" s="1700"/>
      <c r="AZ45" s="1700"/>
      <c r="BA45" s="1700"/>
      <c r="BB45" s="1700"/>
      <c r="BC45" s="1700"/>
      <c r="BD45" s="1739"/>
      <c r="BE45" s="1740"/>
      <c r="BF45" s="1741"/>
      <c r="BG45" s="1740"/>
      <c r="BI45" s="99"/>
      <c r="BJ45" s="99"/>
      <c r="BK45" s="99"/>
      <c r="BL45" s="99"/>
      <c r="BM45" s="99"/>
      <c r="BN45" s="99"/>
      <c r="BO45" s="99"/>
    </row>
    <row r="46" spans="1:67" ht="18" customHeight="1" x14ac:dyDescent="0.25">
      <c r="A46" s="96"/>
      <c r="B46" s="1724"/>
      <c r="C46" s="1683"/>
      <c r="D46" s="1683"/>
      <c r="E46" s="1683"/>
      <c r="F46" s="1683"/>
      <c r="G46" s="1683"/>
      <c r="H46" s="1683"/>
      <c r="I46" s="1684"/>
      <c r="J46" s="148" t="str">
        <f>IF(AND($K45&lt;&gt;$K46,$K46&lt;&gt;""),MAX($J$37:$J45)+1,"")</f>
        <v/>
      </c>
      <c r="K46" s="1674"/>
      <c r="L46" s="1675"/>
      <c r="M46" s="1675"/>
      <c r="N46" s="1675"/>
      <c r="O46" s="1675"/>
      <c r="P46" s="1675"/>
      <c r="Q46" s="1676"/>
      <c r="R46" s="1866"/>
      <c r="S46" s="1867"/>
      <c r="T46" s="1867"/>
      <c r="U46" s="1867"/>
      <c r="V46" s="1867"/>
      <c r="W46" s="1867"/>
      <c r="X46" s="1867"/>
      <c r="Y46" s="1867"/>
      <c r="Z46" s="1867"/>
      <c r="AA46" s="1868"/>
      <c r="AB46" s="1869"/>
      <c r="AC46" s="1869"/>
      <c r="AD46" s="1869"/>
      <c r="AE46" s="1869"/>
      <c r="AF46" s="1869"/>
      <c r="AG46" s="1869"/>
      <c r="AH46" s="1869"/>
      <c r="AI46" s="1869"/>
      <c r="AJ46" s="1869"/>
      <c r="AK46" s="1869"/>
      <c r="AL46" s="1869"/>
      <c r="AM46" s="1869"/>
      <c r="AN46" s="1869"/>
      <c r="AO46" s="1869"/>
      <c r="AP46" s="1869"/>
      <c r="AQ46" s="1869"/>
      <c r="AR46" s="1869"/>
      <c r="AS46" s="1869"/>
      <c r="AT46" s="1869"/>
      <c r="AU46" s="1869"/>
      <c r="AV46" s="1869"/>
      <c r="AW46" s="1869"/>
      <c r="AX46" s="1869"/>
      <c r="AY46" s="1869"/>
      <c r="AZ46" s="1869"/>
      <c r="BA46" s="1869"/>
      <c r="BB46" s="1869"/>
      <c r="BC46" s="1869"/>
      <c r="BD46" s="1739"/>
      <c r="BE46" s="1740"/>
      <c r="BF46" s="1741"/>
      <c r="BG46" s="1740"/>
      <c r="BI46" s="99"/>
      <c r="BJ46" s="99"/>
      <c r="BK46" s="99"/>
      <c r="BL46" s="99"/>
      <c r="BM46" s="99"/>
      <c r="BN46" s="99"/>
      <c r="BO46" s="99"/>
    </row>
    <row r="47" spans="1:67" ht="18" customHeight="1" x14ac:dyDescent="0.25">
      <c r="A47" s="96"/>
      <c r="B47" s="1724"/>
      <c r="C47" s="1683"/>
      <c r="D47" s="1683"/>
      <c r="E47" s="1683"/>
      <c r="F47" s="1683"/>
      <c r="G47" s="1683"/>
      <c r="H47" s="1683"/>
      <c r="I47" s="1684"/>
      <c r="J47" s="148" t="str">
        <f>IF(AND($K46&lt;&gt;$K47,$K47&lt;&gt;""),MAX($J$37:$J46)+1,"")</f>
        <v/>
      </c>
      <c r="K47" s="1674"/>
      <c r="L47" s="1675"/>
      <c r="M47" s="1675"/>
      <c r="N47" s="1675"/>
      <c r="O47" s="1675"/>
      <c r="P47" s="1675"/>
      <c r="Q47" s="1676"/>
      <c r="R47" s="1866"/>
      <c r="S47" s="1867"/>
      <c r="T47" s="1867"/>
      <c r="U47" s="1867"/>
      <c r="V47" s="1867"/>
      <c r="W47" s="1867"/>
      <c r="X47" s="1867"/>
      <c r="Y47" s="1867"/>
      <c r="Z47" s="1867"/>
      <c r="AA47" s="1868"/>
      <c r="AB47" s="1869"/>
      <c r="AC47" s="1869"/>
      <c r="AD47" s="1869"/>
      <c r="AE47" s="1869"/>
      <c r="AF47" s="1869"/>
      <c r="AG47" s="1869"/>
      <c r="AH47" s="1869"/>
      <c r="AI47" s="1869"/>
      <c r="AJ47" s="1869"/>
      <c r="AK47" s="1869"/>
      <c r="AL47" s="1869"/>
      <c r="AM47" s="1869"/>
      <c r="AN47" s="1869"/>
      <c r="AO47" s="1869"/>
      <c r="AP47" s="1869"/>
      <c r="AQ47" s="1869"/>
      <c r="AR47" s="1869"/>
      <c r="AS47" s="1869"/>
      <c r="AT47" s="1869"/>
      <c r="AU47" s="1869"/>
      <c r="AV47" s="1869"/>
      <c r="AW47" s="1869"/>
      <c r="AX47" s="1869"/>
      <c r="AY47" s="1869"/>
      <c r="AZ47" s="1869"/>
      <c r="BA47" s="1869"/>
      <c r="BB47" s="1869"/>
      <c r="BC47" s="1869"/>
      <c r="BD47" s="1739"/>
      <c r="BE47" s="1740"/>
      <c r="BF47" s="1741"/>
      <c r="BG47" s="1740"/>
      <c r="BI47" s="99"/>
      <c r="BJ47" s="99"/>
      <c r="BK47" s="99"/>
      <c r="BL47" s="99"/>
      <c r="BM47" s="99"/>
      <c r="BN47" s="99"/>
      <c r="BO47" s="99"/>
    </row>
    <row r="48" spans="1:67" ht="18" customHeight="1" x14ac:dyDescent="0.25">
      <c r="A48" s="96"/>
      <c r="B48" s="1724"/>
      <c r="C48" s="1683"/>
      <c r="D48" s="1683"/>
      <c r="E48" s="1683"/>
      <c r="F48" s="1683"/>
      <c r="G48" s="1683"/>
      <c r="H48" s="1683"/>
      <c r="I48" s="1684"/>
      <c r="J48" s="151" t="str">
        <f>IF(AND($K47&lt;&gt;$K48,$K48&lt;&gt;""),MAX($J$37:$J47)+1,"")</f>
        <v/>
      </c>
      <c r="K48" s="1674"/>
      <c r="L48" s="1675"/>
      <c r="M48" s="1675"/>
      <c r="N48" s="1675"/>
      <c r="O48" s="1675"/>
      <c r="P48" s="1675"/>
      <c r="Q48" s="1676"/>
      <c r="R48" s="1866"/>
      <c r="S48" s="1867"/>
      <c r="T48" s="1867"/>
      <c r="U48" s="1867"/>
      <c r="V48" s="1867"/>
      <c r="W48" s="1867"/>
      <c r="X48" s="1867"/>
      <c r="Y48" s="1867"/>
      <c r="Z48" s="1867"/>
      <c r="AA48" s="1868"/>
      <c r="AB48" s="1869"/>
      <c r="AC48" s="1869"/>
      <c r="AD48" s="1869"/>
      <c r="AE48" s="1869"/>
      <c r="AF48" s="1869"/>
      <c r="AG48" s="1869"/>
      <c r="AH48" s="1869"/>
      <c r="AI48" s="1869"/>
      <c r="AJ48" s="1869"/>
      <c r="AK48" s="1869"/>
      <c r="AL48" s="1869"/>
      <c r="AM48" s="1869"/>
      <c r="AN48" s="1869"/>
      <c r="AO48" s="1869"/>
      <c r="AP48" s="1869"/>
      <c r="AQ48" s="1869"/>
      <c r="AR48" s="1869"/>
      <c r="AS48" s="1869"/>
      <c r="AT48" s="1869"/>
      <c r="AU48" s="1869"/>
      <c r="AV48" s="1869"/>
      <c r="AW48" s="1869"/>
      <c r="AX48" s="1869"/>
      <c r="AY48" s="1869"/>
      <c r="AZ48" s="1869"/>
      <c r="BA48" s="1869"/>
      <c r="BB48" s="1869"/>
      <c r="BC48" s="1869"/>
      <c r="BD48" s="1739"/>
      <c r="BE48" s="1740"/>
      <c r="BF48" s="1741"/>
      <c r="BG48" s="1740"/>
      <c r="BI48" s="99"/>
      <c r="BJ48" s="99"/>
      <c r="BK48" s="99"/>
      <c r="BL48" s="99"/>
      <c r="BM48" s="99"/>
      <c r="BN48" s="99"/>
      <c r="BO48" s="99"/>
    </row>
    <row r="49" spans="1:73" ht="18" customHeight="1" x14ac:dyDescent="0.25">
      <c r="A49" s="96"/>
      <c r="B49" s="1724"/>
      <c r="C49" s="1683"/>
      <c r="D49" s="1683"/>
      <c r="E49" s="1683"/>
      <c r="F49" s="1683"/>
      <c r="G49" s="1683"/>
      <c r="H49" s="1683"/>
      <c r="I49" s="1684"/>
      <c r="J49" s="151" t="str">
        <f>IF(AND($K48&lt;&gt;$K49,$K49&lt;&gt;""),MAX($J$37:$J48)+1,"")</f>
        <v/>
      </c>
      <c r="K49" s="1853"/>
      <c r="L49" s="1854"/>
      <c r="M49" s="1854"/>
      <c r="N49" s="1854"/>
      <c r="O49" s="1854"/>
      <c r="P49" s="1854"/>
      <c r="Q49" s="1855"/>
      <c r="R49" s="1866"/>
      <c r="S49" s="1867"/>
      <c r="T49" s="1867"/>
      <c r="U49" s="1867"/>
      <c r="V49" s="1867"/>
      <c r="W49" s="1867"/>
      <c r="X49" s="1867"/>
      <c r="Y49" s="1867"/>
      <c r="Z49" s="1867"/>
      <c r="AA49" s="1868"/>
      <c r="AB49" s="1889"/>
      <c r="AC49" s="1889"/>
      <c r="AD49" s="1889"/>
      <c r="AE49" s="1889"/>
      <c r="AF49" s="1889"/>
      <c r="AG49" s="1889"/>
      <c r="AH49" s="1889"/>
      <c r="AI49" s="1889"/>
      <c r="AJ49" s="1889"/>
      <c r="AK49" s="1889"/>
      <c r="AL49" s="1889"/>
      <c r="AM49" s="1889"/>
      <c r="AN49" s="1889"/>
      <c r="AO49" s="1889"/>
      <c r="AP49" s="1889"/>
      <c r="AQ49" s="1889"/>
      <c r="AR49" s="1889"/>
      <c r="AS49" s="1889"/>
      <c r="AT49" s="1889"/>
      <c r="AU49" s="1889"/>
      <c r="AV49" s="1889"/>
      <c r="AW49" s="1889"/>
      <c r="AX49" s="1889"/>
      <c r="AY49" s="1889"/>
      <c r="AZ49" s="1889"/>
      <c r="BA49" s="1889"/>
      <c r="BB49" s="1889"/>
      <c r="BC49" s="1889"/>
      <c r="BD49" s="1778"/>
      <c r="BE49" s="1779"/>
      <c r="BF49" s="1863"/>
      <c r="BG49" s="1779"/>
      <c r="BI49" s="99"/>
      <c r="BJ49" s="99"/>
      <c r="BK49" s="99"/>
      <c r="BL49" s="99"/>
      <c r="BM49" s="99"/>
      <c r="BN49" s="99"/>
      <c r="BO49" s="99"/>
    </row>
    <row r="50" spans="1:73" ht="18" customHeight="1" x14ac:dyDescent="0.25">
      <c r="A50" s="96"/>
      <c r="B50" s="1680" t="s">
        <v>103</v>
      </c>
      <c r="C50" s="1719"/>
      <c r="D50" s="1719"/>
      <c r="E50" s="1719"/>
      <c r="F50" s="1719"/>
      <c r="G50" s="1719"/>
      <c r="H50" s="1719"/>
      <c r="I50" s="1720"/>
      <c r="J50" s="147" t="str">
        <f>IF(K50&lt;&gt;"",1,"")</f>
        <v/>
      </c>
      <c r="K50" s="1870"/>
      <c r="L50" s="1871"/>
      <c r="M50" s="1871"/>
      <c r="N50" s="1871"/>
      <c r="O50" s="1871"/>
      <c r="P50" s="1871"/>
      <c r="Q50" s="1872"/>
      <c r="R50" s="1873" t="s">
        <v>464</v>
      </c>
      <c r="S50" s="1874"/>
      <c r="T50" s="1874"/>
      <c r="U50" s="1874"/>
      <c r="V50" s="1874"/>
      <c r="W50" s="1874"/>
      <c r="X50" s="1874"/>
      <c r="Y50" s="1874"/>
      <c r="Z50" s="1874"/>
      <c r="AA50" s="1875"/>
      <c r="AB50" s="1882"/>
      <c r="AC50" s="1882"/>
      <c r="AD50" s="1882"/>
      <c r="AE50" s="1882"/>
      <c r="AF50" s="1882"/>
      <c r="AG50" s="1882"/>
      <c r="AH50" s="1882"/>
      <c r="AI50" s="1882"/>
      <c r="AJ50" s="1882"/>
      <c r="AK50" s="1882"/>
      <c r="AL50" s="1882"/>
      <c r="AM50" s="1882"/>
      <c r="AN50" s="1882"/>
      <c r="AO50" s="1882"/>
      <c r="AP50" s="1882"/>
      <c r="AQ50" s="1882"/>
      <c r="AR50" s="1882"/>
      <c r="AS50" s="1882"/>
      <c r="AT50" s="1882"/>
      <c r="AU50" s="1882"/>
      <c r="AV50" s="1882"/>
      <c r="AW50" s="1882"/>
      <c r="AX50" s="1882"/>
      <c r="AY50" s="1882"/>
      <c r="AZ50" s="1882"/>
      <c r="BA50" s="1882"/>
      <c r="BB50" s="1882"/>
      <c r="BC50" s="1882"/>
      <c r="BD50" s="1808"/>
      <c r="BE50" s="1809"/>
      <c r="BF50" s="1876" t="s">
        <v>726</v>
      </c>
      <c r="BG50" s="1877"/>
      <c r="BI50" s="99"/>
      <c r="BJ50" s="99"/>
      <c r="BK50" s="99"/>
      <c r="BL50" s="99"/>
      <c r="BM50" s="99"/>
      <c r="BN50" s="99"/>
      <c r="BO50" s="99"/>
    </row>
    <row r="51" spans="1:73" ht="18" customHeight="1" x14ac:dyDescent="0.25">
      <c r="A51" s="96"/>
      <c r="B51" s="1682"/>
      <c r="C51" s="1721"/>
      <c r="D51" s="1721"/>
      <c r="E51" s="1721"/>
      <c r="F51" s="1721"/>
      <c r="G51" s="1721"/>
      <c r="H51" s="1721"/>
      <c r="I51" s="1722"/>
      <c r="J51" s="149" t="str">
        <f>IF(AND($K50&lt;&gt;$K51,$K51&lt;&gt;""),MAX($J$50:$J50)+1,"")</f>
        <v/>
      </c>
      <c r="K51" s="1883"/>
      <c r="L51" s="1884"/>
      <c r="M51" s="1884"/>
      <c r="N51" s="1884"/>
      <c r="O51" s="1884"/>
      <c r="P51" s="1884"/>
      <c r="Q51" s="1885"/>
      <c r="R51" s="1886" t="s">
        <v>565</v>
      </c>
      <c r="S51" s="1887"/>
      <c r="T51" s="1887"/>
      <c r="U51" s="1887"/>
      <c r="V51" s="1887"/>
      <c r="W51" s="1887"/>
      <c r="X51" s="1887"/>
      <c r="Y51" s="1887"/>
      <c r="Z51" s="1887"/>
      <c r="AA51" s="1865"/>
      <c r="AB51" s="1888"/>
      <c r="AC51" s="1672"/>
      <c r="AD51" s="1672"/>
      <c r="AE51" s="1672"/>
      <c r="AF51" s="1672"/>
      <c r="AG51" s="1672"/>
      <c r="AH51" s="1672"/>
      <c r="AI51" s="1672"/>
      <c r="AJ51" s="1672"/>
      <c r="AK51" s="1672"/>
      <c r="AL51" s="1672"/>
      <c r="AM51" s="1672"/>
      <c r="AN51" s="1672"/>
      <c r="AO51" s="1672"/>
      <c r="AP51" s="1672"/>
      <c r="AQ51" s="1672"/>
      <c r="AR51" s="1672"/>
      <c r="AS51" s="1672"/>
      <c r="AT51" s="1672"/>
      <c r="AU51" s="1672"/>
      <c r="AV51" s="1672"/>
      <c r="AW51" s="1672"/>
      <c r="AX51" s="1672"/>
      <c r="AY51" s="1672"/>
      <c r="AZ51" s="1672"/>
      <c r="BA51" s="1672"/>
      <c r="BB51" s="1672"/>
      <c r="BC51" s="1673"/>
      <c r="BD51" s="1787"/>
      <c r="BE51" s="1788"/>
      <c r="BF51" s="1864" t="s">
        <v>726</v>
      </c>
      <c r="BG51" s="1865"/>
      <c r="BI51" s="99"/>
      <c r="BJ51" s="99"/>
      <c r="BK51" s="99"/>
      <c r="BL51" s="99"/>
      <c r="BM51" s="99"/>
      <c r="BN51" s="99"/>
      <c r="BO51" s="99"/>
    </row>
    <row r="52" spans="1:73" ht="18" customHeight="1" x14ac:dyDescent="0.25">
      <c r="A52" s="96"/>
      <c r="B52" s="1715" t="s">
        <v>411</v>
      </c>
      <c r="C52" s="1716"/>
      <c r="D52" s="1681" t="s">
        <v>410</v>
      </c>
      <c r="E52" s="1733" t="s">
        <v>105</v>
      </c>
      <c r="F52" s="1733"/>
      <c r="G52" s="1733"/>
      <c r="H52" s="1733"/>
      <c r="I52" s="1734"/>
      <c r="J52" s="150" t="str">
        <f>IF(K52&lt;&gt;"",1,"")</f>
        <v/>
      </c>
      <c r="K52" s="1860"/>
      <c r="L52" s="1861"/>
      <c r="M52" s="1861"/>
      <c r="N52" s="1861"/>
      <c r="O52" s="1861"/>
      <c r="P52" s="1861"/>
      <c r="Q52" s="1862"/>
      <c r="R52" s="1694"/>
      <c r="S52" s="1695"/>
      <c r="T52" s="1695"/>
      <c r="U52" s="1695"/>
      <c r="V52" s="1695"/>
      <c r="W52" s="1695"/>
      <c r="X52" s="1695"/>
      <c r="Y52" s="1695"/>
      <c r="Z52" s="1695"/>
      <c r="AA52" s="1696"/>
      <c r="AB52" s="1686"/>
      <c r="AC52" s="1686"/>
      <c r="AD52" s="1686"/>
      <c r="AE52" s="1686"/>
      <c r="AF52" s="1686"/>
      <c r="AG52" s="1686"/>
      <c r="AH52" s="1686"/>
      <c r="AI52" s="1686"/>
      <c r="AJ52" s="1686"/>
      <c r="AK52" s="1686"/>
      <c r="AL52" s="1686"/>
      <c r="AM52" s="1686"/>
      <c r="AN52" s="1686"/>
      <c r="AO52" s="1686"/>
      <c r="AP52" s="1686"/>
      <c r="AQ52" s="1686"/>
      <c r="AR52" s="1686"/>
      <c r="AS52" s="1686"/>
      <c r="AT52" s="1686"/>
      <c r="AU52" s="1686"/>
      <c r="AV52" s="1686"/>
      <c r="AW52" s="1686"/>
      <c r="AX52" s="1686"/>
      <c r="AY52" s="1686"/>
      <c r="AZ52" s="1686"/>
      <c r="BA52" s="1686"/>
      <c r="BB52" s="1686"/>
      <c r="BC52" s="1686"/>
      <c r="BD52" s="1772"/>
      <c r="BE52" s="1773"/>
      <c r="BF52" s="1737"/>
      <c r="BG52" s="1738"/>
      <c r="BI52" s="99"/>
      <c r="BJ52" s="99"/>
      <c r="BK52" s="99"/>
      <c r="BL52" s="99"/>
      <c r="BM52" s="99"/>
      <c r="BN52" s="99"/>
      <c r="BO52" s="99"/>
    </row>
    <row r="53" spans="1:73" ht="18" customHeight="1" x14ac:dyDescent="0.25">
      <c r="A53" s="96"/>
      <c r="B53" s="1715"/>
      <c r="C53" s="1716"/>
      <c r="D53" s="1681"/>
      <c r="E53" s="1733"/>
      <c r="F53" s="1733"/>
      <c r="G53" s="1733"/>
      <c r="H53" s="1733"/>
      <c r="I53" s="1734"/>
      <c r="J53" s="148" t="str">
        <f>IF(AND($K52&lt;&gt;$K53,$K53&lt;&gt;""),MAX($J$52:$J52)+1,"")</f>
        <v/>
      </c>
      <c r="K53" s="1674"/>
      <c r="L53" s="1675"/>
      <c r="M53" s="1675"/>
      <c r="N53" s="1675"/>
      <c r="O53" s="1675"/>
      <c r="P53" s="1675"/>
      <c r="Q53" s="1676"/>
      <c r="R53" s="1677"/>
      <c r="S53" s="1678"/>
      <c r="T53" s="1678"/>
      <c r="U53" s="1678"/>
      <c r="V53" s="1678"/>
      <c r="W53" s="1678"/>
      <c r="X53" s="1678"/>
      <c r="Y53" s="1678"/>
      <c r="Z53" s="1678"/>
      <c r="AA53" s="1679"/>
      <c r="AB53" s="1700"/>
      <c r="AC53" s="1700"/>
      <c r="AD53" s="1700"/>
      <c r="AE53" s="1700"/>
      <c r="AF53" s="1700"/>
      <c r="AG53" s="1700"/>
      <c r="AH53" s="1700"/>
      <c r="AI53" s="1700"/>
      <c r="AJ53" s="1700"/>
      <c r="AK53" s="1700"/>
      <c r="AL53" s="1700"/>
      <c r="AM53" s="1700"/>
      <c r="AN53" s="1700"/>
      <c r="AO53" s="1700"/>
      <c r="AP53" s="1700"/>
      <c r="AQ53" s="1700"/>
      <c r="AR53" s="1700"/>
      <c r="AS53" s="1700"/>
      <c r="AT53" s="1700"/>
      <c r="AU53" s="1700"/>
      <c r="AV53" s="1700"/>
      <c r="AW53" s="1700"/>
      <c r="AX53" s="1700"/>
      <c r="AY53" s="1700"/>
      <c r="AZ53" s="1700"/>
      <c r="BA53" s="1700"/>
      <c r="BB53" s="1700"/>
      <c r="BC53" s="1700"/>
      <c r="BD53" s="1739"/>
      <c r="BE53" s="1740"/>
      <c r="BF53" s="1741"/>
      <c r="BG53" s="1740"/>
      <c r="BI53" s="99"/>
      <c r="BJ53" s="99"/>
      <c r="BK53" s="99"/>
      <c r="BL53" s="99"/>
      <c r="BM53" s="99"/>
      <c r="BN53" s="99"/>
      <c r="BO53" s="99"/>
    </row>
    <row r="54" spans="1:73" ht="18" customHeight="1" x14ac:dyDescent="0.25">
      <c r="A54" s="96"/>
      <c r="B54" s="1715"/>
      <c r="C54" s="1716"/>
      <c r="D54" s="1681"/>
      <c r="E54" s="1733"/>
      <c r="F54" s="1733"/>
      <c r="G54" s="1733"/>
      <c r="H54" s="1733"/>
      <c r="I54" s="1734"/>
      <c r="J54" s="148" t="str">
        <f>IF(AND($K53&lt;&gt;$K54,$K54&lt;&gt;""),MAX($J$52:$J53)+1,"")</f>
        <v/>
      </c>
      <c r="K54" s="1674"/>
      <c r="L54" s="1675"/>
      <c r="M54" s="1675"/>
      <c r="N54" s="1675"/>
      <c r="O54" s="1675"/>
      <c r="P54" s="1675"/>
      <c r="Q54" s="1676"/>
      <c r="R54" s="1677"/>
      <c r="S54" s="1678"/>
      <c r="T54" s="1678"/>
      <c r="U54" s="1678"/>
      <c r="V54" s="1678"/>
      <c r="W54" s="1678"/>
      <c r="X54" s="1678"/>
      <c r="Y54" s="1678"/>
      <c r="Z54" s="1678"/>
      <c r="AA54" s="1679"/>
      <c r="AB54" s="1700"/>
      <c r="AC54" s="1700"/>
      <c r="AD54" s="1700"/>
      <c r="AE54" s="1700"/>
      <c r="AF54" s="1700"/>
      <c r="AG54" s="1700"/>
      <c r="AH54" s="1700"/>
      <c r="AI54" s="1700"/>
      <c r="AJ54" s="1700"/>
      <c r="AK54" s="1700"/>
      <c r="AL54" s="1700"/>
      <c r="AM54" s="1700"/>
      <c r="AN54" s="1700"/>
      <c r="AO54" s="1700"/>
      <c r="AP54" s="1700"/>
      <c r="AQ54" s="1700"/>
      <c r="AR54" s="1700"/>
      <c r="AS54" s="1700"/>
      <c r="AT54" s="1700"/>
      <c r="AU54" s="1700"/>
      <c r="AV54" s="1700"/>
      <c r="AW54" s="1700"/>
      <c r="AX54" s="1700"/>
      <c r="AY54" s="1700"/>
      <c r="AZ54" s="1700"/>
      <c r="BA54" s="1700"/>
      <c r="BB54" s="1700"/>
      <c r="BC54" s="1700"/>
      <c r="BD54" s="1739"/>
      <c r="BE54" s="1740"/>
      <c r="BF54" s="1741"/>
      <c r="BG54" s="1740"/>
      <c r="BI54" s="99"/>
      <c r="BJ54" s="99"/>
      <c r="BK54" s="99"/>
      <c r="BL54" s="99"/>
      <c r="BM54" s="99"/>
      <c r="BN54" s="99"/>
      <c r="BO54" s="99"/>
    </row>
    <row r="55" spans="1:73" ht="18" customHeight="1" x14ac:dyDescent="0.25">
      <c r="A55" s="96"/>
      <c r="B55" s="1715"/>
      <c r="C55" s="1716"/>
      <c r="D55" s="1681"/>
      <c r="E55" s="1733"/>
      <c r="F55" s="1733"/>
      <c r="G55" s="1733"/>
      <c r="H55" s="1733"/>
      <c r="I55" s="1734"/>
      <c r="J55" s="148" t="str">
        <f>IF(AND($K54&lt;&gt;$K55,$K55&lt;&gt;""),MAX($J$52:$J54)+1,"")</f>
        <v/>
      </c>
      <c r="K55" s="1674"/>
      <c r="L55" s="1675"/>
      <c r="M55" s="1675"/>
      <c r="N55" s="1675"/>
      <c r="O55" s="1675"/>
      <c r="P55" s="1675"/>
      <c r="Q55" s="1676"/>
      <c r="R55" s="1677"/>
      <c r="S55" s="1678"/>
      <c r="T55" s="1678"/>
      <c r="U55" s="1678"/>
      <c r="V55" s="1678"/>
      <c r="W55" s="1678"/>
      <c r="X55" s="1678"/>
      <c r="Y55" s="1678"/>
      <c r="Z55" s="1678"/>
      <c r="AA55" s="1679"/>
      <c r="AB55" s="1700"/>
      <c r="AC55" s="1700"/>
      <c r="AD55" s="1700"/>
      <c r="AE55" s="1700"/>
      <c r="AF55" s="1700"/>
      <c r="AG55" s="1700"/>
      <c r="AH55" s="1700"/>
      <c r="AI55" s="1700"/>
      <c r="AJ55" s="1700"/>
      <c r="AK55" s="1700"/>
      <c r="AL55" s="1700"/>
      <c r="AM55" s="1700"/>
      <c r="AN55" s="1700"/>
      <c r="AO55" s="1700"/>
      <c r="AP55" s="1700"/>
      <c r="AQ55" s="1700"/>
      <c r="AR55" s="1700"/>
      <c r="AS55" s="1700"/>
      <c r="AT55" s="1700"/>
      <c r="AU55" s="1700"/>
      <c r="AV55" s="1700"/>
      <c r="AW55" s="1700"/>
      <c r="AX55" s="1700"/>
      <c r="AY55" s="1700"/>
      <c r="AZ55" s="1700"/>
      <c r="BA55" s="1700"/>
      <c r="BB55" s="1700"/>
      <c r="BC55" s="1700"/>
      <c r="BD55" s="1739"/>
      <c r="BE55" s="1740"/>
      <c r="BF55" s="1741"/>
      <c r="BG55" s="1740"/>
      <c r="BI55" s="99"/>
      <c r="BJ55" s="99"/>
      <c r="BK55" s="99"/>
      <c r="BL55" s="99"/>
      <c r="BM55" s="99"/>
      <c r="BN55" s="99"/>
      <c r="BO55" s="99"/>
    </row>
    <row r="56" spans="1:73" ht="18" customHeight="1" x14ac:dyDescent="0.25">
      <c r="A56" s="96"/>
      <c r="B56" s="1715"/>
      <c r="C56" s="1716"/>
      <c r="D56" s="1681"/>
      <c r="E56" s="1733"/>
      <c r="F56" s="1733"/>
      <c r="G56" s="1733"/>
      <c r="H56" s="1733"/>
      <c r="I56" s="1734"/>
      <c r="J56" s="148" t="str">
        <f>IF(AND($K55&lt;&gt;$K56,$K56&lt;&gt;""),MAX($J$52:$J55)+1,"")</f>
        <v/>
      </c>
      <c r="K56" s="1674"/>
      <c r="L56" s="1675"/>
      <c r="M56" s="1675"/>
      <c r="N56" s="1675"/>
      <c r="O56" s="1675"/>
      <c r="P56" s="1675"/>
      <c r="Q56" s="1676"/>
      <c r="R56" s="1677"/>
      <c r="S56" s="1678"/>
      <c r="T56" s="1678"/>
      <c r="U56" s="1678"/>
      <c r="V56" s="1678"/>
      <c r="W56" s="1678"/>
      <c r="X56" s="1678"/>
      <c r="Y56" s="1678"/>
      <c r="Z56" s="1678"/>
      <c r="AA56" s="1679"/>
      <c r="AB56" s="1700"/>
      <c r="AC56" s="1700"/>
      <c r="AD56" s="1700"/>
      <c r="AE56" s="1700"/>
      <c r="AF56" s="1700"/>
      <c r="AG56" s="1700"/>
      <c r="AH56" s="1700"/>
      <c r="AI56" s="1700"/>
      <c r="AJ56" s="1700"/>
      <c r="AK56" s="1700"/>
      <c r="AL56" s="1700"/>
      <c r="AM56" s="1700"/>
      <c r="AN56" s="1700"/>
      <c r="AO56" s="1700"/>
      <c r="AP56" s="1700"/>
      <c r="AQ56" s="1700"/>
      <c r="AR56" s="1700"/>
      <c r="AS56" s="1700"/>
      <c r="AT56" s="1700"/>
      <c r="AU56" s="1700"/>
      <c r="AV56" s="1700"/>
      <c r="AW56" s="1700"/>
      <c r="AX56" s="1700"/>
      <c r="AY56" s="1700"/>
      <c r="AZ56" s="1700"/>
      <c r="BA56" s="1700"/>
      <c r="BB56" s="1700"/>
      <c r="BC56" s="1700"/>
      <c r="BD56" s="1739"/>
      <c r="BE56" s="1740"/>
      <c r="BF56" s="1741"/>
      <c r="BG56" s="1740"/>
      <c r="BI56" s="99"/>
      <c r="BJ56" s="99"/>
      <c r="BK56" s="99"/>
      <c r="BL56" s="99"/>
      <c r="BM56" s="99"/>
      <c r="BN56" s="99"/>
      <c r="BO56" s="99"/>
    </row>
    <row r="57" spans="1:73" ht="18" customHeight="1" x14ac:dyDescent="0.25">
      <c r="A57" s="96"/>
      <c r="B57" s="1715"/>
      <c r="C57" s="1716"/>
      <c r="D57" s="1681"/>
      <c r="E57" s="1733"/>
      <c r="F57" s="1733"/>
      <c r="G57" s="1733"/>
      <c r="H57" s="1733"/>
      <c r="I57" s="1734"/>
      <c r="J57" s="148" t="str">
        <f>IF(AND($K56&lt;&gt;$K57,$K57&lt;&gt;""),MAX($J$52:$J56)+1,"")</f>
        <v/>
      </c>
      <c r="K57" s="1674"/>
      <c r="L57" s="1675"/>
      <c r="M57" s="1675"/>
      <c r="N57" s="1675"/>
      <c r="O57" s="1675"/>
      <c r="P57" s="1675"/>
      <c r="Q57" s="1676"/>
      <c r="R57" s="1677" t="s">
        <v>1012</v>
      </c>
      <c r="S57" s="1678"/>
      <c r="T57" s="1678"/>
      <c r="U57" s="1678"/>
      <c r="V57" s="1678"/>
      <c r="W57" s="1678"/>
      <c r="X57" s="1678"/>
      <c r="Y57" s="1678"/>
      <c r="Z57" s="1678"/>
      <c r="AA57" s="1679"/>
      <c r="AB57" s="1700"/>
      <c r="AC57" s="1700"/>
      <c r="AD57" s="1700"/>
      <c r="AE57" s="1700"/>
      <c r="AF57" s="1700"/>
      <c r="AG57" s="1700"/>
      <c r="AH57" s="1700"/>
      <c r="AI57" s="1700"/>
      <c r="AJ57" s="1700"/>
      <c r="AK57" s="1700"/>
      <c r="AL57" s="1700"/>
      <c r="AM57" s="1700"/>
      <c r="AN57" s="1700"/>
      <c r="AO57" s="1700"/>
      <c r="AP57" s="1700"/>
      <c r="AQ57" s="1700"/>
      <c r="AR57" s="1700"/>
      <c r="AS57" s="1700"/>
      <c r="AT57" s="1700"/>
      <c r="AU57" s="1700"/>
      <c r="AV57" s="1700"/>
      <c r="AW57" s="1700"/>
      <c r="AX57" s="1700"/>
      <c r="AY57" s="1700"/>
      <c r="AZ57" s="1700"/>
      <c r="BA57" s="1700"/>
      <c r="BB57" s="1700"/>
      <c r="BC57" s="1700"/>
      <c r="BD57" s="1739"/>
      <c r="BE57" s="1740"/>
      <c r="BF57" s="1741"/>
      <c r="BG57" s="1740"/>
      <c r="BI57" s="99"/>
      <c r="BJ57" s="99"/>
      <c r="BK57" s="99"/>
      <c r="BL57" s="99"/>
      <c r="BM57" s="99"/>
      <c r="BN57" s="99"/>
      <c r="BO57" s="99"/>
    </row>
    <row r="58" spans="1:73" ht="18" customHeight="1" x14ac:dyDescent="0.25">
      <c r="A58" s="96"/>
      <c r="B58" s="1715"/>
      <c r="C58" s="1716"/>
      <c r="D58" s="1681"/>
      <c r="E58" s="1733"/>
      <c r="F58" s="1733"/>
      <c r="G58" s="1733"/>
      <c r="H58" s="1733"/>
      <c r="I58" s="1734"/>
      <c r="J58" s="148" t="str">
        <f>IF(AND($K57&lt;&gt;$K58,$K58&lt;&gt;""),MAX($J$52:$J57)+1,"")</f>
        <v/>
      </c>
      <c r="K58" s="1674"/>
      <c r="L58" s="1675"/>
      <c r="M58" s="1675"/>
      <c r="N58" s="1675"/>
      <c r="O58" s="1675"/>
      <c r="P58" s="1675"/>
      <c r="Q58" s="1676"/>
      <c r="R58" s="1677" t="s">
        <v>1012</v>
      </c>
      <c r="S58" s="1678"/>
      <c r="T58" s="1678"/>
      <c r="U58" s="1678"/>
      <c r="V58" s="1678"/>
      <c r="W58" s="1678"/>
      <c r="X58" s="1678"/>
      <c r="Y58" s="1678"/>
      <c r="Z58" s="1678"/>
      <c r="AA58" s="1679"/>
      <c r="AB58" s="1700"/>
      <c r="AC58" s="1700"/>
      <c r="AD58" s="1700"/>
      <c r="AE58" s="1700"/>
      <c r="AF58" s="1700"/>
      <c r="AG58" s="1700"/>
      <c r="AH58" s="1700"/>
      <c r="AI58" s="1700"/>
      <c r="AJ58" s="1700"/>
      <c r="AK58" s="1700"/>
      <c r="AL58" s="1700"/>
      <c r="AM58" s="1700"/>
      <c r="AN58" s="1700"/>
      <c r="AO58" s="1700"/>
      <c r="AP58" s="1700"/>
      <c r="AQ58" s="1700"/>
      <c r="AR58" s="1700"/>
      <c r="AS58" s="1700"/>
      <c r="AT58" s="1700"/>
      <c r="AU58" s="1700"/>
      <c r="AV58" s="1700"/>
      <c r="AW58" s="1700"/>
      <c r="AX58" s="1700"/>
      <c r="AY58" s="1700"/>
      <c r="AZ58" s="1700"/>
      <c r="BA58" s="1700"/>
      <c r="BB58" s="1700"/>
      <c r="BC58" s="1700"/>
      <c r="BD58" s="1739"/>
      <c r="BE58" s="1740"/>
      <c r="BF58" s="1741"/>
      <c r="BG58" s="1740"/>
      <c r="BI58" s="99"/>
      <c r="BJ58" s="99"/>
      <c r="BK58" s="99"/>
      <c r="BL58" s="99"/>
      <c r="BM58" s="99"/>
      <c r="BN58" s="99"/>
      <c r="BO58" s="99"/>
    </row>
    <row r="59" spans="1:73" ht="18" customHeight="1" x14ac:dyDescent="0.25">
      <c r="A59" s="96"/>
      <c r="B59" s="1715"/>
      <c r="C59" s="1716"/>
      <c r="D59" s="1681"/>
      <c r="E59" s="1733"/>
      <c r="F59" s="1733"/>
      <c r="G59" s="1733"/>
      <c r="H59" s="1733"/>
      <c r="I59" s="1734"/>
      <c r="J59" s="148" t="str">
        <f>IF(AND($K58&lt;&gt;$K59,$K59&lt;&gt;""),MAX($J$52:$J58)+1,"")</f>
        <v/>
      </c>
      <c r="K59" s="1674"/>
      <c r="L59" s="1675"/>
      <c r="M59" s="1675"/>
      <c r="N59" s="1675"/>
      <c r="O59" s="1675"/>
      <c r="P59" s="1675"/>
      <c r="Q59" s="1676"/>
      <c r="R59" s="1677" t="s">
        <v>1012</v>
      </c>
      <c r="S59" s="1678"/>
      <c r="T59" s="1678"/>
      <c r="U59" s="1678"/>
      <c r="V59" s="1678"/>
      <c r="W59" s="1678"/>
      <c r="X59" s="1678"/>
      <c r="Y59" s="1678"/>
      <c r="Z59" s="1678"/>
      <c r="AA59" s="1679"/>
      <c r="AB59" s="1700"/>
      <c r="AC59" s="1700"/>
      <c r="AD59" s="1700"/>
      <c r="AE59" s="1700"/>
      <c r="AF59" s="1700"/>
      <c r="AG59" s="1700"/>
      <c r="AH59" s="1700"/>
      <c r="AI59" s="1700"/>
      <c r="AJ59" s="1700"/>
      <c r="AK59" s="1700"/>
      <c r="AL59" s="1700"/>
      <c r="AM59" s="1700"/>
      <c r="AN59" s="1700"/>
      <c r="AO59" s="1700"/>
      <c r="AP59" s="1700"/>
      <c r="AQ59" s="1700"/>
      <c r="AR59" s="1700"/>
      <c r="AS59" s="1700"/>
      <c r="AT59" s="1700"/>
      <c r="AU59" s="1700"/>
      <c r="AV59" s="1700"/>
      <c r="AW59" s="1700"/>
      <c r="AX59" s="1700"/>
      <c r="AY59" s="1700"/>
      <c r="AZ59" s="1700"/>
      <c r="BA59" s="1700"/>
      <c r="BB59" s="1700"/>
      <c r="BC59" s="1700"/>
      <c r="BD59" s="1739"/>
      <c r="BE59" s="1740"/>
      <c r="BF59" s="1741"/>
      <c r="BG59" s="1740"/>
      <c r="BH59" s="98"/>
      <c r="BI59" s="99"/>
      <c r="BJ59" s="99"/>
      <c r="BK59" s="99"/>
      <c r="BL59" s="99"/>
      <c r="BM59" s="99"/>
      <c r="BN59" s="99"/>
      <c r="BO59" s="99"/>
    </row>
    <row r="60" spans="1:73" s="98" customFormat="1" ht="18" customHeight="1" x14ac:dyDescent="0.25">
      <c r="A60" s="96"/>
      <c r="B60" s="1715"/>
      <c r="C60" s="1716"/>
      <c r="D60" s="1681"/>
      <c r="E60" s="1733"/>
      <c r="F60" s="1733"/>
      <c r="G60" s="1733"/>
      <c r="H60" s="1733"/>
      <c r="I60" s="1734"/>
      <c r="J60" s="148" t="str">
        <f>IF(AND($K59&lt;&gt;$K60,$K60&lt;&gt;""),MAX($J$52:$J59)+1,"")</f>
        <v/>
      </c>
      <c r="K60" s="1674"/>
      <c r="L60" s="1675"/>
      <c r="M60" s="1675"/>
      <c r="N60" s="1675"/>
      <c r="O60" s="1675"/>
      <c r="P60" s="1675"/>
      <c r="Q60" s="1676"/>
      <c r="R60" s="1677" t="s">
        <v>1012</v>
      </c>
      <c r="S60" s="1678"/>
      <c r="T60" s="1678"/>
      <c r="U60" s="1678"/>
      <c r="V60" s="1678"/>
      <c r="W60" s="1678"/>
      <c r="X60" s="1678"/>
      <c r="Y60" s="1678"/>
      <c r="Z60" s="1678"/>
      <c r="AA60" s="1679"/>
      <c r="AB60" s="1700"/>
      <c r="AC60" s="1700"/>
      <c r="AD60" s="1700"/>
      <c r="AE60" s="1700"/>
      <c r="AF60" s="1700"/>
      <c r="AG60" s="1700"/>
      <c r="AH60" s="1700"/>
      <c r="AI60" s="1700"/>
      <c r="AJ60" s="1700"/>
      <c r="AK60" s="1700"/>
      <c r="AL60" s="1700"/>
      <c r="AM60" s="1700"/>
      <c r="AN60" s="1700"/>
      <c r="AO60" s="1700"/>
      <c r="AP60" s="1700"/>
      <c r="AQ60" s="1700"/>
      <c r="AR60" s="1700"/>
      <c r="AS60" s="1700"/>
      <c r="AT60" s="1700"/>
      <c r="AU60" s="1700"/>
      <c r="AV60" s="1700"/>
      <c r="AW60" s="1700"/>
      <c r="AX60" s="1700"/>
      <c r="AY60" s="1700"/>
      <c r="AZ60" s="1700"/>
      <c r="BA60" s="1700"/>
      <c r="BB60" s="1700"/>
      <c r="BC60" s="1700"/>
      <c r="BD60" s="1739"/>
      <c r="BE60" s="1740"/>
      <c r="BF60" s="1741"/>
      <c r="BG60" s="1740"/>
      <c r="BH60" s="97"/>
      <c r="BI60" s="99"/>
      <c r="BJ60" s="99"/>
      <c r="BK60" s="99"/>
      <c r="BL60" s="99"/>
      <c r="BM60" s="99"/>
      <c r="BN60" s="99"/>
      <c r="BO60" s="99"/>
      <c r="BP60" s="99"/>
      <c r="BQ60" s="99"/>
      <c r="BR60" s="99"/>
      <c r="BS60" s="99"/>
      <c r="BT60" s="99"/>
      <c r="BU60" s="99"/>
    </row>
    <row r="61" spans="1:73" ht="18" customHeight="1" x14ac:dyDescent="0.25">
      <c r="A61" s="96"/>
      <c r="B61" s="1715"/>
      <c r="C61" s="1716"/>
      <c r="D61" s="1681"/>
      <c r="E61" s="1733"/>
      <c r="F61" s="1733"/>
      <c r="G61" s="1733"/>
      <c r="H61" s="1733"/>
      <c r="I61" s="1734"/>
      <c r="J61" s="148" t="str">
        <f>IF(AND($K60&lt;&gt;$K61,$K61&lt;&gt;""),MAX($J$52:$J60)+1,"")</f>
        <v/>
      </c>
      <c r="K61" s="1674"/>
      <c r="L61" s="1675"/>
      <c r="M61" s="1675"/>
      <c r="N61" s="1675"/>
      <c r="O61" s="1675"/>
      <c r="P61" s="1675"/>
      <c r="Q61" s="1676"/>
      <c r="R61" s="1677" t="s">
        <v>1012</v>
      </c>
      <c r="S61" s="1678"/>
      <c r="T61" s="1678"/>
      <c r="U61" s="1678"/>
      <c r="V61" s="1678"/>
      <c r="W61" s="1678"/>
      <c r="X61" s="1678"/>
      <c r="Y61" s="1678"/>
      <c r="Z61" s="1678"/>
      <c r="AA61" s="1679"/>
      <c r="AB61" s="1700"/>
      <c r="AC61" s="1700"/>
      <c r="AD61" s="1700"/>
      <c r="AE61" s="1700"/>
      <c r="AF61" s="1700"/>
      <c r="AG61" s="1700"/>
      <c r="AH61" s="1700"/>
      <c r="AI61" s="1700"/>
      <c r="AJ61" s="1700"/>
      <c r="AK61" s="1700"/>
      <c r="AL61" s="1700"/>
      <c r="AM61" s="1700"/>
      <c r="AN61" s="1700"/>
      <c r="AO61" s="1700"/>
      <c r="AP61" s="1700"/>
      <c r="AQ61" s="1700"/>
      <c r="AR61" s="1700"/>
      <c r="AS61" s="1700"/>
      <c r="AT61" s="1700"/>
      <c r="AU61" s="1700"/>
      <c r="AV61" s="1700"/>
      <c r="AW61" s="1700"/>
      <c r="AX61" s="1700"/>
      <c r="AY61" s="1700"/>
      <c r="AZ61" s="1700"/>
      <c r="BA61" s="1700"/>
      <c r="BB61" s="1700"/>
      <c r="BC61" s="1700"/>
      <c r="BD61" s="1739"/>
      <c r="BE61" s="1740"/>
      <c r="BF61" s="1741"/>
      <c r="BG61" s="1740"/>
      <c r="BI61" s="99"/>
      <c r="BJ61" s="99"/>
      <c r="BK61" s="99"/>
      <c r="BL61" s="99"/>
      <c r="BM61" s="99"/>
      <c r="BN61" s="99"/>
      <c r="BO61" s="99"/>
    </row>
    <row r="62" spans="1:73" ht="18" customHeight="1" x14ac:dyDescent="0.25">
      <c r="A62" s="96"/>
      <c r="B62" s="1715"/>
      <c r="C62" s="1716"/>
      <c r="D62" s="1681"/>
      <c r="E62" s="1733"/>
      <c r="F62" s="1733"/>
      <c r="G62" s="1733"/>
      <c r="H62" s="1733"/>
      <c r="I62" s="1734"/>
      <c r="J62" s="148" t="str">
        <f>IF(AND($K61&lt;&gt;$K62,$K62&lt;&gt;""),MAX($J$52:$J61)+1,"")</f>
        <v/>
      </c>
      <c r="K62" s="1674"/>
      <c r="L62" s="1675"/>
      <c r="M62" s="1675"/>
      <c r="N62" s="1675"/>
      <c r="O62" s="1675"/>
      <c r="P62" s="1675"/>
      <c r="Q62" s="1676"/>
      <c r="R62" s="1677" t="s">
        <v>1012</v>
      </c>
      <c r="S62" s="1678"/>
      <c r="T62" s="1678"/>
      <c r="U62" s="1678"/>
      <c r="V62" s="1678"/>
      <c r="W62" s="1678"/>
      <c r="X62" s="1678"/>
      <c r="Y62" s="1678"/>
      <c r="Z62" s="1678"/>
      <c r="AA62" s="1679"/>
      <c r="AB62" s="1700"/>
      <c r="AC62" s="1700"/>
      <c r="AD62" s="1700"/>
      <c r="AE62" s="1700"/>
      <c r="AF62" s="1700"/>
      <c r="AG62" s="1700"/>
      <c r="AH62" s="1700"/>
      <c r="AI62" s="1700"/>
      <c r="AJ62" s="1700"/>
      <c r="AK62" s="1700"/>
      <c r="AL62" s="1700"/>
      <c r="AM62" s="1700"/>
      <c r="AN62" s="1700"/>
      <c r="AO62" s="1700"/>
      <c r="AP62" s="1700"/>
      <c r="AQ62" s="1700"/>
      <c r="AR62" s="1700"/>
      <c r="AS62" s="1700"/>
      <c r="AT62" s="1700"/>
      <c r="AU62" s="1700"/>
      <c r="AV62" s="1700"/>
      <c r="AW62" s="1700"/>
      <c r="AX62" s="1700"/>
      <c r="AY62" s="1700"/>
      <c r="AZ62" s="1700"/>
      <c r="BA62" s="1700"/>
      <c r="BB62" s="1700"/>
      <c r="BC62" s="1700"/>
      <c r="BD62" s="1739"/>
      <c r="BE62" s="1740"/>
      <c r="BF62" s="1741"/>
      <c r="BG62" s="1740"/>
      <c r="BI62" s="99"/>
      <c r="BJ62" s="99"/>
      <c r="BK62" s="99"/>
      <c r="BL62" s="99"/>
      <c r="BM62" s="99"/>
      <c r="BN62" s="99"/>
      <c r="BO62" s="99"/>
    </row>
    <row r="63" spans="1:73" ht="18" customHeight="1" x14ac:dyDescent="0.25">
      <c r="A63" s="96"/>
      <c r="B63" s="1715"/>
      <c r="C63" s="1716"/>
      <c r="D63" s="1681"/>
      <c r="E63" s="1733"/>
      <c r="F63" s="1733"/>
      <c r="G63" s="1733"/>
      <c r="H63" s="1733"/>
      <c r="I63" s="1734"/>
      <c r="J63" s="148" t="str">
        <f>IF(AND($K62&lt;&gt;$K63,$K63&lt;&gt;""),MAX($J$52:$J62)+1,"")</f>
        <v/>
      </c>
      <c r="K63" s="1674"/>
      <c r="L63" s="1675"/>
      <c r="M63" s="1675"/>
      <c r="N63" s="1675"/>
      <c r="O63" s="1675"/>
      <c r="P63" s="1675"/>
      <c r="Q63" s="1676"/>
      <c r="R63" s="1677" t="s">
        <v>1012</v>
      </c>
      <c r="S63" s="1678"/>
      <c r="T63" s="1678"/>
      <c r="U63" s="1678"/>
      <c r="V63" s="1678"/>
      <c r="W63" s="1678"/>
      <c r="X63" s="1678"/>
      <c r="Y63" s="1678"/>
      <c r="Z63" s="1678"/>
      <c r="AA63" s="1679"/>
      <c r="AB63" s="1700"/>
      <c r="AC63" s="1700"/>
      <c r="AD63" s="1700"/>
      <c r="AE63" s="1700"/>
      <c r="AF63" s="1700"/>
      <c r="AG63" s="1700"/>
      <c r="AH63" s="1700"/>
      <c r="AI63" s="1700"/>
      <c r="AJ63" s="1700"/>
      <c r="AK63" s="1700"/>
      <c r="AL63" s="1700"/>
      <c r="AM63" s="1700"/>
      <c r="AN63" s="1700"/>
      <c r="AO63" s="1700"/>
      <c r="AP63" s="1700"/>
      <c r="AQ63" s="1700"/>
      <c r="AR63" s="1700"/>
      <c r="AS63" s="1700"/>
      <c r="AT63" s="1700"/>
      <c r="AU63" s="1700"/>
      <c r="AV63" s="1700"/>
      <c r="AW63" s="1700"/>
      <c r="AX63" s="1700"/>
      <c r="AY63" s="1700"/>
      <c r="AZ63" s="1700"/>
      <c r="BA63" s="1700"/>
      <c r="BB63" s="1700"/>
      <c r="BC63" s="1700"/>
      <c r="BD63" s="1739"/>
      <c r="BE63" s="1740"/>
      <c r="BF63" s="1741"/>
      <c r="BG63" s="1740"/>
      <c r="BI63" s="99"/>
      <c r="BJ63" s="99"/>
      <c r="BK63" s="99"/>
      <c r="BL63" s="99"/>
      <c r="BM63" s="99"/>
      <c r="BN63" s="99"/>
      <c r="BO63" s="99"/>
    </row>
    <row r="64" spans="1:73" ht="18" customHeight="1" x14ac:dyDescent="0.25">
      <c r="A64" s="96"/>
      <c r="B64" s="1715"/>
      <c r="C64" s="1716"/>
      <c r="D64" s="1681"/>
      <c r="E64" s="1733"/>
      <c r="F64" s="1733"/>
      <c r="G64" s="1733"/>
      <c r="H64" s="1733"/>
      <c r="I64" s="1734"/>
      <c r="J64" s="148" t="str">
        <f>IF(AND($K63&lt;&gt;$K64,$K64&lt;&gt;""),MAX($J$52:$J63)+1,"")</f>
        <v/>
      </c>
      <c r="K64" s="1674"/>
      <c r="L64" s="1675"/>
      <c r="M64" s="1675"/>
      <c r="N64" s="1675"/>
      <c r="O64" s="1675"/>
      <c r="P64" s="1675"/>
      <c r="Q64" s="1676"/>
      <c r="R64" s="1677" t="s">
        <v>1012</v>
      </c>
      <c r="S64" s="1678"/>
      <c r="T64" s="1678"/>
      <c r="U64" s="1678"/>
      <c r="V64" s="1678"/>
      <c r="W64" s="1678"/>
      <c r="X64" s="1678"/>
      <c r="Y64" s="1678"/>
      <c r="Z64" s="1678"/>
      <c r="AA64" s="1679"/>
      <c r="AB64" s="1700"/>
      <c r="AC64" s="1700"/>
      <c r="AD64" s="1700"/>
      <c r="AE64" s="1700"/>
      <c r="AF64" s="1700"/>
      <c r="AG64" s="1700"/>
      <c r="AH64" s="1700"/>
      <c r="AI64" s="1700"/>
      <c r="AJ64" s="1700"/>
      <c r="AK64" s="1700"/>
      <c r="AL64" s="1700"/>
      <c r="AM64" s="1700"/>
      <c r="AN64" s="1700"/>
      <c r="AO64" s="1700"/>
      <c r="AP64" s="1700"/>
      <c r="AQ64" s="1700"/>
      <c r="AR64" s="1700"/>
      <c r="AS64" s="1700"/>
      <c r="AT64" s="1700"/>
      <c r="AU64" s="1700"/>
      <c r="AV64" s="1700"/>
      <c r="AW64" s="1700"/>
      <c r="AX64" s="1700"/>
      <c r="AY64" s="1700"/>
      <c r="AZ64" s="1700"/>
      <c r="BA64" s="1700"/>
      <c r="BB64" s="1700"/>
      <c r="BC64" s="1700"/>
      <c r="BD64" s="1739"/>
      <c r="BE64" s="1740"/>
      <c r="BF64" s="1741"/>
      <c r="BG64" s="1740"/>
      <c r="BI64" s="99"/>
      <c r="BJ64" s="99"/>
      <c r="BK64" s="99"/>
      <c r="BL64" s="99"/>
      <c r="BM64" s="99"/>
      <c r="BN64" s="99"/>
      <c r="BO64" s="99"/>
    </row>
    <row r="65" spans="1:67" ht="18" customHeight="1" x14ac:dyDescent="0.25">
      <c r="A65" s="96"/>
      <c r="B65" s="1715"/>
      <c r="C65" s="1716"/>
      <c r="D65" s="1681"/>
      <c r="E65" s="1733"/>
      <c r="F65" s="1733"/>
      <c r="G65" s="1733"/>
      <c r="H65" s="1733"/>
      <c r="I65" s="1734"/>
      <c r="J65" s="148" t="str">
        <f>IF(AND($K64&lt;&gt;$K65,$K65&lt;&gt;""),MAX($J$52:$J64)+1,"")</f>
        <v/>
      </c>
      <c r="K65" s="1674"/>
      <c r="L65" s="1675"/>
      <c r="M65" s="1675"/>
      <c r="N65" s="1675"/>
      <c r="O65" s="1675"/>
      <c r="P65" s="1675"/>
      <c r="Q65" s="1676"/>
      <c r="R65" s="1677" t="s">
        <v>1012</v>
      </c>
      <c r="S65" s="1678"/>
      <c r="T65" s="1678"/>
      <c r="U65" s="1678"/>
      <c r="V65" s="1678"/>
      <c r="W65" s="1678"/>
      <c r="X65" s="1678"/>
      <c r="Y65" s="1678"/>
      <c r="Z65" s="1678"/>
      <c r="AA65" s="1679"/>
      <c r="AB65" s="1700"/>
      <c r="AC65" s="1700"/>
      <c r="AD65" s="1700"/>
      <c r="AE65" s="1700"/>
      <c r="AF65" s="1700"/>
      <c r="AG65" s="1700"/>
      <c r="AH65" s="1700"/>
      <c r="AI65" s="1700"/>
      <c r="AJ65" s="1700"/>
      <c r="AK65" s="1700"/>
      <c r="AL65" s="1700"/>
      <c r="AM65" s="1700"/>
      <c r="AN65" s="1700"/>
      <c r="AO65" s="1700"/>
      <c r="AP65" s="1700"/>
      <c r="AQ65" s="1700"/>
      <c r="AR65" s="1700"/>
      <c r="AS65" s="1700"/>
      <c r="AT65" s="1700"/>
      <c r="AU65" s="1700"/>
      <c r="AV65" s="1700"/>
      <c r="AW65" s="1700"/>
      <c r="AX65" s="1700"/>
      <c r="AY65" s="1700"/>
      <c r="AZ65" s="1700"/>
      <c r="BA65" s="1700"/>
      <c r="BB65" s="1700"/>
      <c r="BC65" s="1700"/>
      <c r="BD65" s="1739"/>
      <c r="BE65" s="1740"/>
      <c r="BF65" s="1741"/>
      <c r="BG65" s="1740"/>
      <c r="BI65" s="99"/>
      <c r="BJ65" s="99"/>
      <c r="BK65" s="99"/>
      <c r="BL65" s="99"/>
      <c r="BM65" s="99"/>
      <c r="BN65" s="99"/>
      <c r="BO65" s="99"/>
    </row>
    <row r="66" spans="1:67" ht="18" customHeight="1" x14ac:dyDescent="0.25">
      <c r="A66" s="96"/>
      <c r="B66" s="1715"/>
      <c r="C66" s="1716"/>
      <c r="D66" s="1682"/>
      <c r="E66" s="1733"/>
      <c r="F66" s="1733"/>
      <c r="G66" s="1733"/>
      <c r="H66" s="1733"/>
      <c r="I66" s="1734"/>
      <c r="J66" s="151" t="str">
        <f>IF(AND($K65&lt;&gt;$K66,$K66&lt;&gt;""),MAX($J$52:$J65)+1,"")</f>
        <v/>
      </c>
      <c r="K66" s="1853"/>
      <c r="L66" s="1854"/>
      <c r="M66" s="1854"/>
      <c r="N66" s="1854"/>
      <c r="O66" s="1854"/>
      <c r="P66" s="1854"/>
      <c r="Q66" s="1855"/>
      <c r="R66" s="1694" t="s">
        <v>1012</v>
      </c>
      <c r="S66" s="1695"/>
      <c r="T66" s="1695"/>
      <c r="U66" s="1695"/>
      <c r="V66" s="1695"/>
      <c r="W66" s="1695"/>
      <c r="X66" s="1695"/>
      <c r="Y66" s="1695"/>
      <c r="Z66" s="1695"/>
      <c r="AA66" s="1696"/>
      <c r="AB66" s="1849"/>
      <c r="AC66" s="1849"/>
      <c r="AD66" s="1849"/>
      <c r="AE66" s="1849"/>
      <c r="AF66" s="1849"/>
      <c r="AG66" s="1849"/>
      <c r="AH66" s="1849"/>
      <c r="AI66" s="1849"/>
      <c r="AJ66" s="1849"/>
      <c r="AK66" s="1849"/>
      <c r="AL66" s="1849"/>
      <c r="AM66" s="1849"/>
      <c r="AN66" s="1849"/>
      <c r="AO66" s="1849"/>
      <c r="AP66" s="1849"/>
      <c r="AQ66" s="1849"/>
      <c r="AR66" s="1849"/>
      <c r="AS66" s="1849"/>
      <c r="AT66" s="1849"/>
      <c r="AU66" s="1849"/>
      <c r="AV66" s="1849"/>
      <c r="AW66" s="1849"/>
      <c r="AX66" s="1849"/>
      <c r="AY66" s="1849"/>
      <c r="AZ66" s="1849"/>
      <c r="BA66" s="1849"/>
      <c r="BB66" s="1849"/>
      <c r="BC66" s="1849"/>
      <c r="BD66" s="1778"/>
      <c r="BE66" s="1779"/>
      <c r="BF66" s="1863"/>
      <c r="BG66" s="1779"/>
      <c r="BI66" s="99"/>
      <c r="BJ66" s="99"/>
      <c r="BK66" s="99"/>
      <c r="BL66" s="99"/>
      <c r="BM66" s="99"/>
      <c r="BN66" s="99"/>
      <c r="BO66" s="99"/>
    </row>
    <row r="67" spans="1:67" ht="18" customHeight="1" x14ac:dyDescent="0.25">
      <c r="A67" s="96"/>
      <c r="B67" s="1715"/>
      <c r="C67" s="1716"/>
      <c r="D67" s="1680" t="s">
        <v>412</v>
      </c>
      <c r="E67" s="1728" t="s">
        <v>128</v>
      </c>
      <c r="F67" s="1728"/>
      <c r="G67" s="1728"/>
      <c r="H67" s="1728"/>
      <c r="I67" s="1729"/>
      <c r="J67" s="147" t="str">
        <f>IF(K67&lt;&gt;"",1,"")</f>
        <v/>
      </c>
      <c r="K67" s="1762"/>
      <c r="L67" s="1763"/>
      <c r="M67" s="1763"/>
      <c r="N67" s="1763"/>
      <c r="O67" s="1763"/>
      <c r="P67" s="1763"/>
      <c r="Q67" s="1764"/>
      <c r="R67" s="1850"/>
      <c r="S67" s="1851"/>
      <c r="T67" s="1851"/>
      <c r="U67" s="1851"/>
      <c r="V67" s="1851"/>
      <c r="W67" s="1851"/>
      <c r="X67" s="1851"/>
      <c r="Y67" s="1851"/>
      <c r="Z67" s="1851"/>
      <c r="AA67" s="1852"/>
      <c r="AB67" s="1784"/>
      <c r="AC67" s="1784"/>
      <c r="AD67" s="1784"/>
      <c r="AE67" s="1784"/>
      <c r="AF67" s="1784"/>
      <c r="AG67" s="1784"/>
      <c r="AH67" s="1784"/>
      <c r="AI67" s="1784"/>
      <c r="AJ67" s="1784"/>
      <c r="AK67" s="1784"/>
      <c r="AL67" s="1784"/>
      <c r="AM67" s="1784"/>
      <c r="AN67" s="1784"/>
      <c r="AO67" s="1784"/>
      <c r="AP67" s="1784"/>
      <c r="AQ67" s="1784"/>
      <c r="AR67" s="1784"/>
      <c r="AS67" s="1784"/>
      <c r="AT67" s="1784"/>
      <c r="AU67" s="1784"/>
      <c r="AV67" s="1784"/>
      <c r="AW67" s="1784"/>
      <c r="AX67" s="1784"/>
      <c r="AY67" s="1784"/>
      <c r="AZ67" s="1784"/>
      <c r="BA67" s="1784"/>
      <c r="BB67" s="1784"/>
      <c r="BC67" s="1784"/>
      <c r="BD67" s="1808"/>
      <c r="BE67" s="1809"/>
      <c r="BF67" s="1810"/>
      <c r="BG67" s="1811"/>
      <c r="BI67" s="99"/>
      <c r="BJ67" s="99"/>
      <c r="BK67" s="99"/>
      <c r="BL67" s="99"/>
      <c r="BM67" s="99"/>
      <c r="BN67" s="99"/>
      <c r="BO67" s="99"/>
    </row>
    <row r="68" spans="1:67" ht="18" customHeight="1" x14ac:dyDescent="0.25">
      <c r="A68" s="96"/>
      <c r="B68" s="1715"/>
      <c r="C68" s="1716"/>
      <c r="D68" s="1681"/>
      <c r="E68" s="1683"/>
      <c r="F68" s="1683"/>
      <c r="G68" s="1683"/>
      <c r="H68" s="1683"/>
      <c r="I68" s="1684"/>
      <c r="J68" s="148" t="str">
        <f>IF(AND($K67&lt;&gt;$K68,$K68&lt;&gt;""),MAX($J$67:$J67)+1,"")</f>
        <v/>
      </c>
      <c r="K68" s="1674"/>
      <c r="L68" s="1675"/>
      <c r="M68" s="1675"/>
      <c r="N68" s="1675"/>
      <c r="O68" s="1675"/>
      <c r="P68" s="1675"/>
      <c r="Q68" s="1676"/>
      <c r="R68" s="1677"/>
      <c r="S68" s="1678"/>
      <c r="T68" s="1678"/>
      <c r="U68" s="1678"/>
      <c r="V68" s="1678"/>
      <c r="W68" s="1678"/>
      <c r="X68" s="1678"/>
      <c r="Y68" s="1678"/>
      <c r="Z68" s="1678"/>
      <c r="AA68" s="1679"/>
      <c r="AB68" s="1700"/>
      <c r="AC68" s="1700"/>
      <c r="AD68" s="1700"/>
      <c r="AE68" s="1700"/>
      <c r="AF68" s="1700"/>
      <c r="AG68" s="1700"/>
      <c r="AH68" s="1700"/>
      <c r="AI68" s="1700"/>
      <c r="AJ68" s="1700"/>
      <c r="AK68" s="1700"/>
      <c r="AL68" s="1700"/>
      <c r="AM68" s="1700"/>
      <c r="AN68" s="1700"/>
      <c r="AO68" s="1700"/>
      <c r="AP68" s="1700"/>
      <c r="AQ68" s="1700"/>
      <c r="AR68" s="1700"/>
      <c r="AS68" s="1700"/>
      <c r="AT68" s="1700"/>
      <c r="AU68" s="1700"/>
      <c r="AV68" s="1700"/>
      <c r="AW68" s="1700"/>
      <c r="AX68" s="1700"/>
      <c r="AY68" s="1700"/>
      <c r="AZ68" s="1700"/>
      <c r="BA68" s="1700"/>
      <c r="BB68" s="1700"/>
      <c r="BC68" s="1700"/>
      <c r="BD68" s="1739"/>
      <c r="BE68" s="1740"/>
      <c r="BF68" s="1741"/>
      <c r="BG68" s="1740"/>
      <c r="BI68" s="99"/>
      <c r="BJ68" s="99"/>
      <c r="BK68" s="99"/>
      <c r="BL68" s="99"/>
      <c r="BM68" s="99"/>
      <c r="BN68" s="99"/>
      <c r="BO68" s="99"/>
    </row>
    <row r="69" spans="1:67" ht="18" customHeight="1" x14ac:dyDescent="0.25">
      <c r="A69" s="96"/>
      <c r="B69" s="1715"/>
      <c r="C69" s="1716"/>
      <c r="D69" s="1682"/>
      <c r="E69" s="1726"/>
      <c r="F69" s="1726"/>
      <c r="G69" s="1726"/>
      <c r="H69" s="1726"/>
      <c r="I69" s="1727"/>
      <c r="J69" s="149" t="str">
        <f>IF(AND($K68&lt;&gt;$K69,$K69&lt;&gt;""),MAX($J$67:$J68)+1,"")</f>
        <v/>
      </c>
      <c r="K69" s="1671"/>
      <c r="L69" s="1672"/>
      <c r="M69" s="1672"/>
      <c r="N69" s="1672"/>
      <c r="O69" s="1672"/>
      <c r="P69" s="1672"/>
      <c r="Q69" s="1841"/>
      <c r="R69" s="1697"/>
      <c r="S69" s="1698"/>
      <c r="T69" s="1698"/>
      <c r="U69" s="1698"/>
      <c r="V69" s="1698"/>
      <c r="W69" s="1698"/>
      <c r="X69" s="1698"/>
      <c r="Y69" s="1698"/>
      <c r="Z69" s="1698"/>
      <c r="AA69" s="1699"/>
      <c r="AB69" s="1689"/>
      <c r="AC69" s="1689"/>
      <c r="AD69" s="1689"/>
      <c r="AE69" s="1689"/>
      <c r="AF69" s="1689"/>
      <c r="AG69" s="1689"/>
      <c r="AH69" s="1689"/>
      <c r="AI69" s="1689"/>
      <c r="AJ69" s="1689"/>
      <c r="AK69" s="1689"/>
      <c r="AL69" s="1689"/>
      <c r="AM69" s="1689"/>
      <c r="AN69" s="1689"/>
      <c r="AO69" s="1689"/>
      <c r="AP69" s="1689"/>
      <c r="AQ69" s="1689"/>
      <c r="AR69" s="1689"/>
      <c r="AS69" s="1689"/>
      <c r="AT69" s="1689"/>
      <c r="AU69" s="1689"/>
      <c r="AV69" s="1689"/>
      <c r="AW69" s="1689"/>
      <c r="AX69" s="1689"/>
      <c r="AY69" s="1689"/>
      <c r="AZ69" s="1689"/>
      <c r="BA69" s="1689"/>
      <c r="BB69" s="1689"/>
      <c r="BC69" s="1689"/>
      <c r="BD69" s="1787"/>
      <c r="BE69" s="1788"/>
      <c r="BF69" s="1792"/>
      <c r="BG69" s="1788"/>
      <c r="BI69" s="99"/>
      <c r="BJ69" s="99"/>
      <c r="BK69" s="99"/>
      <c r="BL69" s="99"/>
      <c r="BM69" s="99"/>
      <c r="BN69" s="99"/>
      <c r="BO69" s="99"/>
    </row>
    <row r="70" spans="1:67" ht="18" customHeight="1" x14ac:dyDescent="0.25">
      <c r="A70" s="96"/>
      <c r="B70" s="1715"/>
      <c r="C70" s="1716"/>
      <c r="D70" s="1680" t="s">
        <v>246</v>
      </c>
      <c r="E70" s="1683" t="s">
        <v>136</v>
      </c>
      <c r="F70" s="1683"/>
      <c r="G70" s="1683"/>
      <c r="H70" s="1683"/>
      <c r="I70" s="1684"/>
      <c r="J70" s="150" t="str">
        <f>IF(K70&lt;&gt;"",1,"")</f>
        <v/>
      </c>
      <c r="K70" s="1860"/>
      <c r="L70" s="1861"/>
      <c r="M70" s="1861"/>
      <c r="N70" s="1861"/>
      <c r="O70" s="1861"/>
      <c r="P70" s="1861"/>
      <c r="Q70" s="1862"/>
      <c r="R70" s="1691"/>
      <c r="S70" s="1692"/>
      <c r="T70" s="1692"/>
      <c r="U70" s="1692"/>
      <c r="V70" s="1692"/>
      <c r="W70" s="1692"/>
      <c r="X70" s="1692"/>
      <c r="Y70" s="1692"/>
      <c r="Z70" s="1692"/>
      <c r="AA70" s="1693"/>
      <c r="AB70" s="1686"/>
      <c r="AC70" s="1686"/>
      <c r="AD70" s="1686"/>
      <c r="AE70" s="1686"/>
      <c r="AF70" s="1686"/>
      <c r="AG70" s="1686"/>
      <c r="AH70" s="1686"/>
      <c r="AI70" s="1686"/>
      <c r="AJ70" s="1686"/>
      <c r="AK70" s="1686"/>
      <c r="AL70" s="1686"/>
      <c r="AM70" s="1686"/>
      <c r="AN70" s="1686"/>
      <c r="AO70" s="1686"/>
      <c r="AP70" s="1686"/>
      <c r="AQ70" s="1686"/>
      <c r="AR70" s="1686"/>
      <c r="AS70" s="1686"/>
      <c r="AT70" s="1686"/>
      <c r="AU70" s="1686"/>
      <c r="AV70" s="1686"/>
      <c r="AW70" s="1686"/>
      <c r="AX70" s="1686"/>
      <c r="AY70" s="1686"/>
      <c r="AZ70" s="1686"/>
      <c r="BA70" s="1686"/>
      <c r="BB70" s="1686"/>
      <c r="BC70" s="1686"/>
      <c r="BD70" s="1772"/>
      <c r="BE70" s="1773"/>
      <c r="BF70" s="1737"/>
      <c r="BG70" s="1738"/>
      <c r="BI70" s="99"/>
      <c r="BJ70" s="99"/>
      <c r="BK70" s="99"/>
      <c r="BL70" s="99"/>
      <c r="BM70" s="99"/>
      <c r="BN70" s="99"/>
      <c r="BO70" s="99"/>
    </row>
    <row r="71" spans="1:67" ht="18" customHeight="1" x14ac:dyDescent="0.25">
      <c r="A71" s="96"/>
      <c r="B71" s="1715"/>
      <c r="C71" s="1716"/>
      <c r="D71" s="1681"/>
      <c r="E71" s="1683"/>
      <c r="F71" s="1683"/>
      <c r="G71" s="1683"/>
      <c r="H71" s="1683"/>
      <c r="I71" s="1684"/>
      <c r="J71" s="148" t="str">
        <f>IF(AND($K70&lt;&gt;$K71,$K71&lt;&gt;""),MAX($J$70:$J70)+1,"")</f>
        <v/>
      </c>
      <c r="K71" s="1674"/>
      <c r="L71" s="1675"/>
      <c r="M71" s="1675"/>
      <c r="N71" s="1675"/>
      <c r="O71" s="1675"/>
      <c r="P71" s="1675"/>
      <c r="Q71" s="1676"/>
      <c r="R71" s="1677"/>
      <c r="S71" s="1678"/>
      <c r="T71" s="1678"/>
      <c r="U71" s="1678"/>
      <c r="V71" s="1678"/>
      <c r="W71" s="1678"/>
      <c r="X71" s="1678"/>
      <c r="Y71" s="1678"/>
      <c r="Z71" s="1678"/>
      <c r="AA71" s="1679"/>
      <c r="AB71" s="1700"/>
      <c r="AC71" s="1700"/>
      <c r="AD71" s="1700"/>
      <c r="AE71" s="1700"/>
      <c r="AF71" s="1700"/>
      <c r="AG71" s="1700"/>
      <c r="AH71" s="1700"/>
      <c r="AI71" s="1700"/>
      <c r="AJ71" s="1700"/>
      <c r="AK71" s="1700"/>
      <c r="AL71" s="1700"/>
      <c r="AM71" s="1700"/>
      <c r="AN71" s="1700"/>
      <c r="AO71" s="1700"/>
      <c r="AP71" s="1700"/>
      <c r="AQ71" s="1700"/>
      <c r="AR71" s="1700"/>
      <c r="AS71" s="1700"/>
      <c r="AT71" s="1700"/>
      <c r="AU71" s="1700"/>
      <c r="AV71" s="1700"/>
      <c r="AW71" s="1700"/>
      <c r="AX71" s="1700"/>
      <c r="AY71" s="1700"/>
      <c r="AZ71" s="1700"/>
      <c r="BA71" s="1700"/>
      <c r="BB71" s="1700"/>
      <c r="BC71" s="1700"/>
      <c r="BD71" s="1739"/>
      <c r="BE71" s="1740"/>
      <c r="BF71" s="1844"/>
      <c r="BG71" s="1845"/>
      <c r="BI71" s="99"/>
      <c r="BJ71" s="99"/>
      <c r="BK71" s="99"/>
      <c r="BL71" s="99"/>
      <c r="BM71" s="99"/>
      <c r="BN71" s="99"/>
      <c r="BO71" s="99"/>
    </row>
    <row r="72" spans="1:67" ht="18" customHeight="1" x14ac:dyDescent="0.25">
      <c r="A72" s="96"/>
      <c r="B72" s="1715"/>
      <c r="C72" s="1716"/>
      <c r="D72" s="1681"/>
      <c r="E72" s="1683"/>
      <c r="F72" s="1683"/>
      <c r="G72" s="1683"/>
      <c r="H72" s="1683"/>
      <c r="I72" s="1684"/>
      <c r="J72" s="148" t="str">
        <f>IF(AND($K71&lt;&gt;$K72,$K72&lt;&gt;""),MAX($J$70:$J71)+1,"")</f>
        <v/>
      </c>
      <c r="K72" s="1674"/>
      <c r="L72" s="1675"/>
      <c r="M72" s="1675"/>
      <c r="N72" s="1675"/>
      <c r="O72" s="1675"/>
      <c r="P72" s="1675"/>
      <c r="Q72" s="1676"/>
      <c r="R72" s="1677"/>
      <c r="S72" s="1678"/>
      <c r="T72" s="1678"/>
      <c r="U72" s="1678"/>
      <c r="V72" s="1678"/>
      <c r="W72" s="1678"/>
      <c r="X72" s="1678"/>
      <c r="Y72" s="1678"/>
      <c r="Z72" s="1678"/>
      <c r="AA72" s="1679"/>
      <c r="AB72" s="1700"/>
      <c r="AC72" s="1700"/>
      <c r="AD72" s="1700"/>
      <c r="AE72" s="1700"/>
      <c r="AF72" s="1700"/>
      <c r="AG72" s="1700"/>
      <c r="AH72" s="1700"/>
      <c r="AI72" s="1700"/>
      <c r="AJ72" s="1700"/>
      <c r="AK72" s="1700"/>
      <c r="AL72" s="1700"/>
      <c r="AM72" s="1700"/>
      <c r="AN72" s="1700"/>
      <c r="AO72" s="1700"/>
      <c r="AP72" s="1700"/>
      <c r="AQ72" s="1700"/>
      <c r="AR72" s="1700"/>
      <c r="AS72" s="1700"/>
      <c r="AT72" s="1700"/>
      <c r="AU72" s="1700"/>
      <c r="AV72" s="1700"/>
      <c r="AW72" s="1700"/>
      <c r="AX72" s="1700"/>
      <c r="AY72" s="1700"/>
      <c r="AZ72" s="1700"/>
      <c r="BA72" s="1700"/>
      <c r="BB72" s="1700"/>
      <c r="BC72" s="1700"/>
      <c r="BD72" s="1739"/>
      <c r="BE72" s="1740"/>
      <c r="BF72" s="1844"/>
      <c r="BG72" s="1845"/>
      <c r="BI72" s="99"/>
      <c r="BJ72" s="99"/>
      <c r="BK72" s="99"/>
      <c r="BL72" s="99"/>
      <c r="BM72" s="99"/>
      <c r="BN72" s="99"/>
      <c r="BO72" s="99"/>
    </row>
    <row r="73" spans="1:67" ht="18" customHeight="1" x14ac:dyDescent="0.25">
      <c r="A73" s="96"/>
      <c r="B73" s="1715"/>
      <c r="C73" s="1716"/>
      <c r="D73" s="1681"/>
      <c r="E73" s="1683"/>
      <c r="F73" s="1683"/>
      <c r="G73" s="1683"/>
      <c r="H73" s="1683"/>
      <c r="I73" s="1684"/>
      <c r="J73" s="148" t="str">
        <f>IF(AND($K72&lt;&gt;$K73,$K73&lt;&gt;""),MAX($J$70:$J72)+1,"")</f>
        <v/>
      </c>
      <c r="K73" s="1674"/>
      <c r="L73" s="1675"/>
      <c r="M73" s="1675"/>
      <c r="N73" s="1675"/>
      <c r="O73" s="1675"/>
      <c r="P73" s="1675"/>
      <c r="Q73" s="1676"/>
      <c r="R73" s="1677"/>
      <c r="S73" s="1678"/>
      <c r="T73" s="1678"/>
      <c r="U73" s="1678"/>
      <c r="V73" s="1678"/>
      <c r="W73" s="1678"/>
      <c r="X73" s="1678"/>
      <c r="Y73" s="1678"/>
      <c r="Z73" s="1678"/>
      <c r="AA73" s="1679"/>
      <c r="AB73" s="1700"/>
      <c r="AC73" s="1700"/>
      <c r="AD73" s="1700"/>
      <c r="AE73" s="1700"/>
      <c r="AF73" s="1700"/>
      <c r="AG73" s="1700"/>
      <c r="AH73" s="1700"/>
      <c r="AI73" s="1700"/>
      <c r="AJ73" s="1700"/>
      <c r="AK73" s="1700"/>
      <c r="AL73" s="1700"/>
      <c r="AM73" s="1700"/>
      <c r="AN73" s="1700"/>
      <c r="AO73" s="1700"/>
      <c r="AP73" s="1700"/>
      <c r="AQ73" s="1700"/>
      <c r="AR73" s="1700"/>
      <c r="AS73" s="1700"/>
      <c r="AT73" s="1700"/>
      <c r="AU73" s="1700"/>
      <c r="AV73" s="1700"/>
      <c r="AW73" s="1700"/>
      <c r="AX73" s="1700"/>
      <c r="AY73" s="1700"/>
      <c r="AZ73" s="1700"/>
      <c r="BA73" s="1700"/>
      <c r="BB73" s="1700"/>
      <c r="BC73" s="1700"/>
      <c r="BD73" s="1739"/>
      <c r="BE73" s="1740"/>
      <c r="BF73" s="1844"/>
      <c r="BG73" s="1845"/>
      <c r="BI73" s="99"/>
      <c r="BJ73" s="99"/>
      <c r="BK73" s="99"/>
      <c r="BL73" s="99"/>
      <c r="BM73" s="99"/>
      <c r="BN73" s="99"/>
      <c r="BO73" s="99"/>
    </row>
    <row r="74" spans="1:67" ht="18" customHeight="1" x14ac:dyDescent="0.25">
      <c r="A74" s="96"/>
      <c r="B74" s="1715"/>
      <c r="C74" s="1716"/>
      <c r="D74" s="1681"/>
      <c r="E74" s="1683"/>
      <c r="F74" s="1683"/>
      <c r="G74" s="1683"/>
      <c r="H74" s="1683"/>
      <c r="I74" s="1684"/>
      <c r="J74" s="148" t="str">
        <f>IF(AND($K73&lt;&gt;$K74,$K74&lt;&gt;""),MAX($J$70:$J73)+1,"")</f>
        <v/>
      </c>
      <c r="K74" s="1674"/>
      <c r="L74" s="1675"/>
      <c r="M74" s="1675"/>
      <c r="N74" s="1675"/>
      <c r="O74" s="1675"/>
      <c r="P74" s="1675"/>
      <c r="Q74" s="1676"/>
      <c r="R74" s="1677"/>
      <c r="S74" s="1678"/>
      <c r="T74" s="1678"/>
      <c r="U74" s="1678"/>
      <c r="V74" s="1678"/>
      <c r="W74" s="1678"/>
      <c r="X74" s="1678"/>
      <c r="Y74" s="1678"/>
      <c r="Z74" s="1678"/>
      <c r="AA74" s="1679"/>
      <c r="AB74" s="1700"/>
      <c r="AC74" s="1700"/>
      <c r="AD74" s="1700"/>
      <c r="AE74" s="1700"/>
      <c r="AF74" s="1700"/>
      <c r="AG74" s="1700"/>
      <c r="AH74" s="1700"/>
      <c r="AI74" s="1700"/>
      <c r="AJ74" s="1700"/>
      <c r="AK74" s="1700"/>
      <c r="AL74" s="1700"/>
      <c r="AM74" s="1700"/>
      <c r="AN74" s="1700"/>
      <c r="AO74" s="1700"/>
      <c r="AP74" s="1700"/>
      <c r="AQ74" s="1700"/>
      <c r="AR74" s="1700"/>
      <c r="AS74" s="1700"/>
      <c r="AT74" s="1700"/>
      <c r="AU74" s="1700"/>
      <c r="AV74" s="1700"/>
      <c r="AW74" s="1700"/>
      <c r="AX74" s="1700"/>
      <c r="AY74" s="1700"/>
      <c r="AZ74" s="1700"/>
      <c r="BA74" s="1700"/>
      <c r="BB74" s="1700"/>
      <c r="BC74" s="1700"/>
      <c r="BD74" s="1739"/>
      <c r="BE74" s="1740"/>
      <c r="BF74" s="1844"/>
      <c r="BG74" s="1845"/>
      <c r="BI74" s="99"/>
      <c r="BJ74" s="99"/>
      <c r="BK74" s="99"/>
      <c r="BL74" s="99"/>
      <c r="BM74" s="99"/>
      <c r="BN74" s="99"/>
      <c r="BO74" s="99"/>
    </row>
    <row r="75" spans="1:67" ht="18" customHeight="1" x14ac:dyDescent="0.25">
      <c r="A75" s="96"/>
      <c r="B75" s="1715"/>
      <c r="C75" s="1716"/>
      <c r="D75" s="1682"/>
      <c r="E75" s="1683"/>
      <c r="F75" s="1683"/>
      <c r="G75" s="1683"/>
      <c r="H75" s="1683"/>
      <c r="I75" s="1684"/>
      <c r="J75" s="151" t="str">
        <f>IF(AND($K74&lt;&gt;$K75,$K75&lt;&gt;""),MAX($J$70:$J74)+1,"")</f>
        <v/>
      </c>
      <c r="K75" s="1853"/>
      <c r="L75" s="1854"/>
      <c r="M75" s="1854"/>
      <c r="N75" s="1854"/>
      <c r="O75" s="1854"/>
      <c r="P75" s="1854"/>
      <c r="Q75" s="1855"/>
      <c r="R75" s="1856" t="s">
        <v>1012</v>
      </c>
      <c r="S75" s="1857"/>
      <c r="T75" s="1857"/>
      <c r="U75" s="1857"/>
      <c r="V75" s="1857"/>
      <c r="W75" s="1857"/>
      <c r="X75" s="1857"/>
      <c r="Y75" s="1857"/>
      <c r="Z75" s="1857"/>
      <c r="AA75" s="1858"/>
      <c r="AB75" s="1849"/>
      <c r="AC75" s="1849"/>
      <c r="AD75" s="1849"/>
      <c r="AE75" s="1849"/>
      <c r="AF75" s="1849"/>
      <c r="AG75" s="1849"/>
      <c r="AH75" s="1849"/>
      <c r="AI75" s="1849"/>
      <c r="AJ75" s="1849"/>
      <c r="AK75" s="1849"/>
      <c r="AL75" s="1849"/>
      <c r="AM75" s="1849"/>
      <c r="AN75" s="1849"/>
      <c r="AO75" s="1849"/>
      <c r="AP75" s="1849"/>
      <c r="AQ75" s="1849"/>
      <c r="AR75" s="1849"/>
      <c r="AS75" s="1849"/>
      <c r="AT75" s="1849"/>
      <c r="AU75" s="1849"/>
      <c r="AV75" s="1849"/>
      <c r="AW75" s="1849"/>
      <c r="AX75" s="1849"/>
      <c r="AY75" s="1849"/>
      <c r="AZ75" s="1849"/>
      <c r="BA75" s="1849"/>
      <c r="BB75" s="1849"/>
      <c r="BC75" s="1849"/>
      <c r="BD75" s="1778"/>
      <c r="BE75" s="1779"/>
      <c r="BF75" s="1737"/>
      <c r="BG75" s="1738"/>
      <c r="BI75" s="99"/>
      <c r="BJ75" s="99"/>
      <c r="BK75" s="99"/>
      <c r="BL75" s="99"/>
      <c r="BM75" s="99"/>
      <c r="BN75" s="99"/>
      <c r="BO75" s="99"/>
    </row>
    <row r="76" spans="1:67" ht="18" customHeight="1" x14ac:dyDescent="0.25">
      <c r="A76" s="96"/>
      <c r="B76" s="1715"/>
      <c r="C76" s="1716"/>
      <c r="D76" s="1681" t="s">
        <v>413</v>
      </c>
      <c r="E76" s="1719" t="s">
        <v>140</v>
      </c>
      <c r="F76" s="1719"/>
      <c r="G76" s="1719"/>
      <c r="H76" s="1719"/>
      <c r="I76" s="1720"/>
      <c r="J76" s="147" t="str">
        <f>IF(K76&lt;&gt;"",1,"")</f>
        <v/>
      </c>
      <c r="K76" s="1859"/>
      <c r="L76" s="1784"/>
      <c r="M76" s="1784"/>
      <c r="N76" s="1784"/>
      <c r="O76" s="1784"/>
      <c r="P76" s="1784"/>
      <c r="Q76" s="1784"/>
      <c r="R76" s="1850"/>
      <c r="S76" s="1851"/>
      <c r="T76" s="1851"/>
      <c r="U76" s="1851"/>
      <c r="V76" s="1851"/>
      <c r="W76" s="1851"/>
      <c r="X76" s="1851"/>
      <c r="Y76" s="1851"/>
      <c r="Z76" s="1851"/>
      <c r="AA76" s="1852"/>
      <c r="AB76" s="1783"/>
      <c r="AC76" s="1784"/>
      <c r="AD76" s="1784"/>
      <c r="AE76" s="1784"/>
      <c r="AF76" s="1784"/>
      <c r="AG76" s="1784"/>
      <c r="AH76" s="1784"/>
      <c r="AI76" s="1784"/>
      <c r="AJ76" s="1784"/>
      <c r="AK76" s="1784"/>
      <c r="AL76" s="1784"/>
      <c r="AM76" s="1784"/>
      <c r="AN76" s="1784"/>
      <c r="AO76" s="1784"/>
      <c r="AP76" s="1784"/>
      <c r="AQ76" s="1784"/>
      <c r="AR76" s="1784"/>
      <c r="AS76" s="1784"/>
      <c r="AT76" s="1784"/>
      <c r="AU76" s="1784"/>
      <c r="AV76" s="1784"/>
      <c r="AW76" s="1784"/>
      <c r="AX76" s="1784"/>
      <c r="AY76" s="1784"/>
      <c r="AZ76" s="1784"/>
      <c r="BA76" s="1784"/>
      <c r="BB76" s="1784"/>
      <c r="BC76" s="1784"/>
      <c r="BD76" s="1808"/>
      <c r="BE76" s="1809"/>
      <c r="BF76" s="1810"/>
      <c r="BG76" s="1811"/>
      <c r="BI76" s="99"/>
      <c r="BJ76" s="99"/>
      <c r="BK76" s="99"/>
      <c r="BL76" s="99"/>
      <c r="BM76" s="99"/>
      <c r="BN76" s="99"/>
      <c r="BO76" s="99"/>
    </row>
    <row r="77" spans="1:67" ht="18" customHeight="1" x14ac:dyDescent="0.25">
      <c r="A77" s="96"/>
      <c r="B77" s="1715"/>
      <c r="C77" s="1716"/>
      <c r="D77" s="1681"/>
      <c r="E77" s="1733"/>
      <c r="F77" s="1733"/>
      <c r="G77" s="1733"/>
      <c r="H77" s="1733"/>
      <c r="I77" s="1734"/>
      <c r="J77" s="148" t="str">
        <f>IF(AND($K76&lt;&gt;$K77,$K77&lt;&gt;""),MAX($J$76:$J76)+1,"")</f>
        <v/>
      </c>
      <c r="K77" s="1736"/>
      <c r="L77" s="1700"/>
      <c r="M77" s="1700"/>
      <c r="N77" s="1700"/>
      <c r="O77" s="1700"/>
      <c r="P77" s="1700"/>
      <c r="Q77" s="1700"/>
      <c r="R77" s="1677"/>
      <c r="S77" s="1678"/>
      <c r="T77" s="1678"/>
      <c r="U77" s="1678"/>
      <c r="V77" s="1678"/>
      <c r="W77" s="1678"/>
      <c r="X77" s="1678"/>
      <c r="Y77" s="1678"/>
      <c r="Z77" s="1678"/>
      <c r="AA77" s="1679"/>
      <c r="AB77" s="1786"/>
      <c r="AC77" s="1700"/>
      <c r="AD77" s="1700"/>
      <c r="AE77" s="1700"/>
      <c r="AF77" s="1700"/>
      <c r="AG77" s="1700"/>
      <c r="AH77" s="1700"/>
      <c r="AI77" s="1700"/>
      <c r="AJ77" s="1700"/>
      <c r="AK77" s="1700"/>
      <c r="AL77" s="1700"/>
      <c r="AM77" s="1700"/>
      <c r="AN77" s="1700"/>
      <c r="AO77" s="1700"/>
      <c r="AP77" s="1700"/>
      <c r="AQ77" s="1700"/>
      <c r="AR77" s="1700"/>
      <c r="AS77" s="1700"/>
      <c r="AT77" s="1700"/>
      <c r="AU77" s="1700"/>
      <c r="AV77" s="1700"/>
      <c r="AW77" s="1700"/>
      <c r="AX77" s="1700"/>
      <c r="AY77" s="1700"/>
      <c r="AZ77" s="1700"/>
      <c r="BA77" s="1700"/>
      <c r="BB77" s="1700"/>
      <c r="BC77" s="1700"/>
      <c r="BD77" s="1739"/>
      <c r="BE77" s="1740"/>
      <c r="BF77" s="1844"/>
      <c r="BG77" s="1845"/>
      <c r="BI77" s="99"/>
      <c r="BJ77" s="99"/>
      <c r="BK77" s="99"/>
      <c r="BL77" s="99"/>
      <c r="BM77" s="99"/>
      <c r="BN77" s="99"/>
      <c r="BO77" s="99"/>
    </row>
    <row r="78" spans="1:67" ht="18" customHeight="1" x14ac:dyDescent="0.25">
      <c r="A78" s="96"/>
      <c r="B78" s="1715"/>
      <c r="C78" s="1716"/>
      <c r="D78" s="1681"/>
      <c r="E78" s="1721"/>
      <c r="F78" s="1721"/>
      <c r="G78" s="1721"/>
      <c r="H78" s="1721"/>
      <c r="I78" s="1722"/>
      <c r="J78" s="149" t="str">
        <f>IF(AND($K77&lt;&gt;$K78,$K78&lt;&gt;""),MAX($J$76:$J77)+1,"")</f>
        <v/>
      </c>
      <c r="K78" s="1688"/>
      <c r="L78" s="1689"/>
      <c r="M78" s="1689"/>
      <c r="N78" s="1689"/>
      <c r="O78" s="1689"/>
      <c r="P78" s="1689"/>
      <c r="Q78" s="1689"/>
      <c r="R78" s="1697"/>
      <c r="S78" s="1698"/>
      <c r="T78" s="1698"/>
      <c r="U78" s="1698"/>
      <c r="V78" s="1698"/>
      <c r="W78" s="1698"/>
      <c r="X78" s="1698"/>
      <c r="Y78" s="1698"/>
      <c r="Z78" s="1698"/>
      <c r="AA78" s="1699"/>
      <c r="AB78" s="1785"/>
      <c r="AC78" s="1689"/>
      <c r="AD78" s="1689"/>
      <c r="AE78" s="1689"/>
      <c r="AF78" s="1689"/>
      <c r="AG78" s="1689"/>
      <c r="AH78" s="1689"/>
      <c r="AI78" s="1689"/>
      <c r="AJ78" s="1689"/>
      <c r="AK78" s="1689"/>
      <c r="AL78" s="1689"/>
      <c r="AM78" s="1689"/>
      <c r="AN78" s="1689"/>
      <c r="AO78" s="1689"/>
      <c r="AP78" s="1689"/>
      <c r="AQ78" s="1689"/>
      <c r="AR78" s="1689"/>
      <c r="AS78" s="1689"/>
      <c r="AT78" s="1689"/>
      <c r="AU78" s="1689"/>
      <c r="AV78" s="1689"/>
      <c r="AW78" s="1689"/>
      <c r="AX78" s="1689"/>
      <c r="AY78" s="1689"/>
      <c r="AZ78" s="1689"/>
      <c r="BA78" s="1689"/>
      <c r="BB78" s="1689"/>
      <c r="BC78" s="1689"/>
      <c r="BD78" s="1787"/>
      <c r="BE78" s="1788"/>
      <c r="BF78" s="1789"/>
      <c r="BG78" s="1790"/>
      <c r="BI78" s="99"/>
      <c r="BJ78" s="99"/>
      <c r="BK78" s="99"/>
      <c r="BL78" s="99"/>
      <c r="BM78" s="99"/>
      <c r="BN78" s="99"/>
      <c r="BO78" s="99"/>
    </row>
    <row r="79" spans="1:67" ht="18" customHeight="1" x14ac:dyDescent="0.25">
      <c r="A79" s="96"/>
      <c r="B79" s="1715"/>
      <c r="C79" s="1716"/>
      <c r="D79" s="1680" t="s">
        <v>414</v>
      </c>
      <c r="E79" s="1683" t="s">
        <v>144</v>
      </c>
      <c r="F79" s="1683"/>
      <c r="G79" s="1683"/>
      <c r="H79" s="1683"/>
      <c r="I79" s="1684"/>
      <c r="J79" s="156" t="str">
        <f>IF(K79&lt;&gt;"",1,"")</f>
        <v/>
      </c>
      <c r="K79" s="1685"/>
      <c r="L79" s="1686"/>
      <c r="M79" s="1686"/>
      <c r="N79" s="1686"/>
      <c r="O79" s="1686"/>
      <c r="P79" s="1686"/>
      <c r="Q79" s="1687"/>
      <c r="R79" s="1691"/>
      <c r="S79" s="1692"/>
      <c r="T79" s="1692"/>
      <c r="U79" s="1692"/>
      <c r="V79" s="1692"/>
      <c r="W79" s="1692"/>
      <c r="X79" s="1692"/>
      <c r="Y79" s="1692"/>
      <c r="Z79" s="1692"/>
      <c r="AA79" s="1693"/>
      <c r="AB79" s="1782"/>
      <c r="AC79" s="1686"/>
      <c r="AD79" s="1686"/>
      <c r="AE79" s="1686"/>
      <c r="AF79" s="1686"/>
      <c r="AG79" s="1686"/>
      <c r="AH79" s="1686"/>
      <c r="AI79" s="1686"/>
      <c r="AJ79" s="1686"/>
      <c r="AK79" s="1686"/>
      <c r="AL79" s="1686"/>
      <c r="AM79" s="1686"/>
      <c r="AN79" s="1686"/>
      <c r="AO79" s="1686"/>
      <c r="AP79" s="1686"/>
      <c r="AQ79" s="1686"/>
      <c r="AR79" s="1686"/>
      <c r="AS79" s="1686"/>
      <c r="AT79" s="1686"/>
      <c r="AU79" s="1686"/>
      <c r="AV79" s="1686"/>
      <c r="AW79" s="1686"/>
      <c r="AX79" s="1686"/>
      <c r="AY79" s="1686"/>
      <c r="AZ79" s="1686"/>
      <c r="BA79" s="1686"/>
      <c r="BB79" s="1686"/>
      <c r="BC79" s="1686"/>
      <c r="BD79" s="1772"/>
      <c r="BE79" s="1773"/>
      <c r="BF79" s="1776" t="s">
        <v>727</v>
      </c>
      <c r="BG79" s="1777"/>
      <c r="BI79" s="99"/>
      <c r="BJ79" s="99"/>
      <c r="BK79" s="99"/>
      <c r="BL79" s="99"/>
      <c r="BM79" s="99"/>
      <c r="BN79" s="99"/>
      <c r="BO79" s="99"/>
    </row>
    <row r="80" spans="1:67" ht="18" customHeight="1" x14ac:dyDescent="0.25">
      <c r="A80" s="96"/>
      <c r="B80" s="1715"/>
      <c r="C80" s="1716"/>
      <c r="D80" s="1682"/>
      <c r="E80" s="1726"/>
      <c r="F80" s="1726"/>
      <c r="G80" s="1726"/>
      <c r="H80" s="1726"/>
      <c r="I80" s="1727"/>
      <c r="J80" s="149" t="str">
        <f>IF(AND($K79&lt;&gt;$K80,$K80&lt;&gt;""),MAX($J$79:$J79)+1,"")</f>
        <v/>
      </c>
      <c r="K80" s="1688"/>
      <c r="L80" s="1689"/>
      <c r="M80" s="1689"/>
      <c r="N80" s="1689"/>
      <c r="O80" s="1689"/>
      <c r="P80" s="1689"/>
      <c r="Q80" s="1690"/>
      <c r="R80" s="1694" t="s">
        <v>1012</v>
      </c>
      <c r="S80" s="1695"/>
      <c r="T80" s="1695"/>
      <c r="U80" s="1695"/>
      <c r="V80" s="1695"/>
      <c r="W80" s="1695"/>
      <c r="X80" s="1695"/>
      <c r="Y80" s="1695"/>
      <c r="Z80" s="1695"/>
      <c r="AA80" s="1696"/>
      <c r="AB80" s="1785"/>
      <c r="AC80" s="1689"/>
      <c r="AD80" s="1689"/>
      <c r="AE80" s="1689"/>
      <c r="AF80" s="1689"/>
      <c r="AG80" s="1689"/>
      <c r="AH80" s="1689"/>
      <c r="AI80" s="1689"/>
      <c r="AJ80" s="1689"/>
      <c r="AK80" s="1689"/>
      <c r="AL80" s="1689"/>
      <c r="AM80" s="1689"/>
      <c r="AN80" s="1689"/>
      <c r="AO80" s="1689"/>
      <c r="AP80" s="1689"/>
      <c r="AQ80" s="1689"/>
      <c r="AR80" s="1689"/>
      <c r="AS80" s="1689"/>
      <c r="AT80" s="1689"/>
      <c r="AU80" s="1689"/>
      <c r="AV80" s="1689"/>
      <c r="AW80" s="1689"/>
      <c r="AX80" s="1689"/>
      <c r="AY80" s="1689"/>
      <c r="AZ80" s="1689"/>
      <c r="BA80" s="1689"/>
      <c r="BB80" s="1689"/>
      <c r="BC80" s="1689"/>
      <c r="BD80" s="1778"/>
      <c r="BE80" s="1779"/>
      <c r="BF80" s="1780" t="s">
        <v>726</v>
      </c>
      <c r="BG80" s="1781"/>
      <c r="BI80" s="99"/>
      <c r="BJ80" s="99"/>
      <c r="BK80" s="99"/>
      <c r="BL80" s="99"/>
      <c r="BM80" s="99"/>
      <c r="BN80" s="99"/>
      <c r="BO80" s="99"/>
    </row>
    <row r="81" spans="1:67" ht="21" customHeight="1" x14ac:dyDescent="0.25">
      <c r="A81" s="96"/>
      <c r="B81" s="1717"/>
      <c r="C81" s="1718"/>
      <c r="D81" s="1359" t="s">
        <v>415</v>
      </c>
      <c r="E81" s="1733" t="s">
        <v>149</v>
      </c>
      <c r="F81" s="1733"/>
      <c r="G81" s="1733"/>
      <c r="H81" s="1733"/>
      <c r="I81" s="1734"/>
      <c r="J81" s="156" t="str">
        <f>IF(K81&lt;&gt;"",1,"")</f>
        <v/>
      </c>
      <c r="K81" s="1735"/>
      <c r="L81" s="1735"/>
      <c r="M81" s="1735"/>
      <c r="N81" s="1735"/>
      <c r="O81" s="1735"/>
      <c r="P81" s="1735"/>
      <c r="Q81" s="1735"/>
      <c r="R81" s="1668" t="s">
        <v>464</v>
      </c>
      <c r="S81" s="1669"/>
      <c r="T81" s="1669"/>
      <c r="U81" s="1669"/>
      <c r="V81" s="1669"/>
      <c r="W81" s="1669"/>
      <c r="X81" s="1669"/>
      <c r="Y81" s="1669"/>
      <c r="Z81" s="1669"/>
      <c r="AA81" s="1670"/>
      <c r="AB81" s="1280"/>
      <c r="AC81" s="1288" t="s">
        <v>348</v>
      </c>
      <c r="AD81" s="1281"/>
      <c r="AE81" s="1288" t="s">
        <v>349</v>
      </c>
      <c r="AF81" s="1775"/>
      <c r="AG81" s="1775"/>
      <c r="AH81" s="1288" t="s">
        <v>416</v>
      </c>
      <c r="AI81" s="1281"/>
      <c r="AJ81" s="153" t="s">
        <v>249</v>
      </c>
      <c r="AK81" s="1281"/>
      <c r="AL81" s="1288" t="s">
        <v>348</v>
      </c>
      <c r="AM81" s="1281"/>
      <c r="AN81" s="1288" t="s">
        <v>349</v>
      </c>
      <c r="AO81" s="1775"/>
      <c r="AP81" s="1775"/>
      <c r="AQ81" s="1288" t="s">
        <v>416</v>
      </c>
      <c r="AR81" s="1281"/>
      <c r="AS81" s="153" t="s">
        <v>249</v>
      </c>
      <c r="AT81" s="1281"/>
      <c r="AU81" s="1288" t="s">
        <v>348</v>
      </c>
      <c r="AV81" s="1281"/>
      <c r="AW81" s="1288" t="s">
        <v>349</v>
      </c>
      <c r="AX81" s="1775"/>
      <c r="AY81" s="1775"/>
      <c r="AZ81" s="1288" t="s">
        <v>416</v>
      </c>
      <c r="BA81" s="1281"/>
      <c r="BB81" s="1791" t="s">
        <v>249</v>
      </c>
      <c r="BC81" s="1791"/>
      <c r="BD81" s="1774"/>
      <c r="BE81" s="1774"/>
      <c r="BF81" s="1774"/>
      <c r="BG81" s="1774"/>
      <c r="BI81" s="99"/>
      <c r="BJ81" s="99"/>
      <c r="BK81" s="99"/>
      <c r="BL81" s="99"/>
      <c r="BM81" s="99"/>
      <c r="BN81" s="99"/>
      <c r="BO81" s="99"/>
    </row>
    <row r="82" spans="1:67" ht="18" customHeight="1" x14ac:dyDescent="0.25">
      <c r="A82" s="96"/>
      <c r="B82" s="1713" t="s">
        <v>1271</v>
      </c>
      <c r="C82" s="1714"/>
      <c r="D82" s="1360"/>
      <c r="E82" s="1793" t="s">
        <v>151</v>
      </c>
      <c r="F82" s="1793"/>
      <c r="G82" s="1793"/>
      <c r="H82" s="1793"/>
      <c r="I82" s="1794"/>
      <c r="J82" s="155" t="str">
        <f>IF(K82&lt;&gt;"",1,"")</f>
        <v/>
      </c>
      <c r="K82" s="1795"/>
      <c r="L82" s="1796"/>
      <c r="M82" s="1796"/>
      <c r="N82" s="1796"/>
      <c r="O82" s="1796"/>
      <c r="P82" s="1796"/>
      <c r="Q82" s="1797"/>
      <c r="R82" s="1798"/>
      <c r="S82" s="1796"/>
      <c r="T82" s="1796"/>
      <c r="U82" s="1796"/>
      <c r="V82" s="1796"/>
      <c r="W82" s="1796"/>
      <c r="X82" s="1796"/>
      <c r="Y82" s="1796"/>
      <c r="Z82" s="1796"/>
      <c r="AA82" s="1799"/>
      <c r="AB82" s="1800" t="s">
        <v>158</v>
      </c>
      <c r="AC82" s="1801"/>
      <c r="AD82" s="1801"/>
      <c r="AE82" s="1801"/>
      <c r="AF82" s="1802"/>
      <c r="AG82" s="1804"/>
      <c r="AH82" s="1805"/>
      <c r="AI82" s="1805"/>
      <c r="AJ82" s="153" t="s">
        <v>416</v>
      </c>
      <c r="AK82" s="1800" t="s">
        <v>152</v>
      </c>
      <c r="AL82" s="1801"/>
      <c r="AM82" s="1801"/>
      <c r="AN82" s="1801"/>
      <c r="AO82" s="1802"/>
      <c r="AP82" s="1805"/>
      <c r="AQ82" s="1803"/>
      <c r="AR82" s="1803"/>
      <c r="AS82" s="157" t="s">
        <v>425</v>
      </c>
      <c r="AT82" s="1801" t="s">
        <v>250</v>
      </c>
      <c r="AU82" s="1801"/>
      <c r="AV82" s="1801"/>
      <c r="AW82" s="1801"/>
      <c r="AX82" s="1801"/>
      <c r="AY82" s="1801"/>
      <c r="AZ82" s="1803"/>
      <c r="BA82" s="1803"/>
      <c r="BB82" s="1803"/>
      <c r="BC82" s="152" t="s">
        <v>249</v>
      </c>
      <c r="BD82" s="1806"/>
      <c r="BE82" s="1806"/>
      <c r="BF82" s="1806"/>
      <c r="BG82" s="1806"/>
      <c r="BI82" s="99"/>
      <c r="BJ82" s="99"/>
      <c r="BK82" s="99"/>
      <c r="BL82" s="99"/>
      <c r="BM82" s="99"/>
      <c r="BN82" s="99"/>
      <c r="BO82" s="99"/>
    </row>
    <row r="83" spans="1:67" ht="18" customHeight="1" x14ac:dyDescent="0.25">
      <c r="A83" s="96"/>
      <c r="B83" s="1707" t="s">
        <v>1272</v>
      </c>
      <c r="C83" s="1708"/>
      <c r="D83" s="1680" t="s">
        <v>410</v>
      </c>
      <c r="E83" s="1719" t="s">
        <v>154</v>
      </c>
      <c r="F83" s="1719"/>
      <c r="G83" s="1719"/>
      <c r="H83" s="1719"/>
      <c r="I83" s="1720"/>
      <c r="J83" s="154" t="str">
        <f>IF(K83&lt;&gt;"",1,"")</f>
        <v/>
      </c>
      <c r="K83" s="1730"/>
      <c r="L83" s="1731"/>
      <c r="M83" s="1731"/>
      <c r="N83" s="1731"/>
      <c r="O83" s="1731"/>
      <c r="P83" s="1731"/>
      <c r="Q83" s="1732"/>
      <c r="R83" s="1807"/>
      <c r="S83" s="1763"/>
      <c r="T83" s="1763"/>
      <c r="U83" s="1763"/>
      <c r="V83" s="1763"/>
      <c r="W83" s="1763"/>
      <c r="X83" s="1763"/>
      <c r="Y83" s="1763"/>
      <c r="Z83" s="1763"/>
      <c r="AA83" s="1764"/>
      <c r="AB83" s="1783"/>
      <c r="AC83" s="1784"/>
      <c r="AD83" s="1784"/>
      <c r="AE83" s="1784"/>
      <c r="AF83" s="1784"/>
      <c r="AG83" s="1784"/>
      <c r="AH83" s="1784"/>
      <c r="AI83" s="1784"/>
      <c r="AJ83" s="1784"/>
      <c r="AK83" s="1784"/>
      <c r="AL83" s="1784"/>
      <c r="AM83" s="1784"/>
      <c r="AN83" s="1784"/>
      <c r="AO83" s="1784"/>
      <c r="AP83" s="1784"/>
      <c r="AQ83" s="1784"/>
      <c r="AR83" s="1784"/>
      <c r="AS83" s="1784"/>
      <c r="AT83" s="1784"/>
      <c r="AU83" s="1784"/>
      <c r="AV83" s="1784"/>
      <c r="AW83" s="1784"/>
      <c r="AX83" s="1784"/>
      <c r="AY83" s="1784"/>
      <c r="AZ83" s="1784"/>
      <c r="BA83" s="1784"/>
      <c r="BB83" s="1784"/>
      <c r="BC83" s="1784"/>
      <c r="BD83" s="1808"/>
      <c r="BE83" s="1809"/>
      <c r="BF83" s="1810"/>
      <c r="BG83" s="1811"/>
      <c r="BI83" s="99"/>
      <c r="BJ83" s="99"/>
      <c r="BK83" s="99"/>
      <c r="BL83" s="99"/>
      <c r="BM83" s="99"/>
      <c r="BN83" s="99"/>
      <c r="BO83" s="99"/>
    </row>
    <row r="84" spans="1:67" ht="18" customHeight="1" x14ac:dyDescent="0.25">
      <c r="A84" s="96"/>
      <c r="B84" s="1709"/>
      <c r="C84" s="1710"/>
      <c r="D84" s="1682"/>
      <c r="E84" s="1721"/>
      <c r="F84" s="1721"/>
      <c r="G84" s="1721"/>
      <c r="H84" s="1721"/>
      <c r="I84" s="1722"/>
      <c r="J84" s="149" t="str">
        <f>IF(AND($K83&lt;&gt;$K84,$K84&lt;&gt;""),MAX($J$83:$J83)+1,"")</f>
        <v/>
      </c>
      <c r="K84" s="1812"/>
      <c r="L84" s="1813"/>
      <c r="M84" s="1813"/>
      <c r="N84" s="1813"/>
      <c r="O84" s="1813"/>
      <c r="P84" s="1813"/>
      <c r="Q84" s="1814"/>
      <c r="R84" s="1815"/>
      <c r="S84" s="1816"/>
      <c r="T84" s="1816"/>
      <c r="U84" s="1816"/>
      <c r="V84" s="1816"/>
      <c r="W84" s="1816"/>
      <c r="X84" s="1816"/>
      <c r="Y84" s="1816"/>
      <c r="Z84" s="1816"/>
      <c r="AA84" s="1817"/>
      <c r="AB84" s="1785"/>
      <c r="AC84" s="1689"/>
      <c r="AD84" s="1689"/>
      <c r="AE84" s="1689"/>
      <c r="AF84" s="1689"/>
      <c r="AG84" s="1689"/>
      <c r="AH84" s="1689"/>
      <c r="AI84" s="1689"/>
      <c r="AJ84" s="1689"/>
      <c r="AK84" s="1689"/>
      <c r="AL84" s="1689"/>
      <c r="AM84" s="1689"/>
      <c r="AN84" s="1689"/>
      <c r="AO84" s="1689"/>
      <c r="AP84" s="1689"/>
      <c r="AQ84" s="1689"/>
      <c r="AR84" s="1689"/>
      <c r="AS84" s="1689"/>
      <c r="AT84" s="1689"/>
      <c r="AU84" s="1689"/>
      <c r="AV84" s="1689"/>
      <c r="AW84" s="1689"/>
      <c r="AX84" s="1689"/>
      <c r="AY84" s="1689"/>
      <c r="AZ84" s="1689"/>
      <c r="BA84" s="1689"/>
      <c r="BB84" s="1689"/>
      <c r="BC84" s="1689"/>
      <c r="BD84" s="1787"/>
      <c r="BE84" s="1788"/>
      <c r="BF84" s="1792"/>
      <c r="BG84" s="1788"/>
      <c r="BI84" s="99"/>
      <c r="BJ84" s="99"/>
      <c r="BK84" s="99"/>
      <c r="BL84" s="99"/>
      <c r="BM84" s="99"/>
      <c r="BN84" s="99"/>
      <c r="BO84" s="99"/>
    </row>
    <row r="85" spans="1:67" ht="18" customHeight="1" x14ac:dyDescent="0.25">
      <c r="A85" s="96"/>
      <c r="B85" s="1709"/>
      <c r="C85" s="1710"/>
      <c r="D85" s="1723" t="s">
        <v>412</v>
      </c>
      <c r="E85" s="1683" t="s">
        <v>157</v>
      </c>
      <c r="F85" s="1683"/>
      <c r="G85" s="1683"/>
      <c r="H85" s="1683"/>
      <c r="I85" s="1684"/>
      <c r="J85" s="150" t="str">
        <f>IF(入力シート!K278&lt;&gt;"",1,"")</f>
        <v/>
      </c>
      <c r="K85" s="1826" t="s">
        <v>14</v>
      </c>
      <c r="L85" s="1827"/>
      <c r="M85" s="1827"/>
      <c r="N85" s="1827"/>
      <c r="O85" s="1827"/>
      <c r="P85" s="1827"/>
      <c r="Q85" s="1827"/>
      <c r="R85" s="1828" t="str">
        <f>IF(入力シート!K278="","－",入力シート!K278)</f>
        <v>－</v>
      </c>
      <c r="S85" s="1827"/>
      <c r="T85" s="1827"/>
      <c r="U85" s="1827"/>
      <c r="V85" s="1827"/>
      <c r="W85" s="1827"/>
      <c r="X85" s="1827"/>
      <c r="Y85" s="1827"/>
      <c r="Z85" s="1827"/>
      <c r="AA85" s="1829"/>
      <c r="AB85" s="1800" t="s">
        <v>158</v>
      </c>
      <c r="AC85" s="1801"/>
      <c r="AD85" s="1801"/>
      <c r="AE85" s="1801"/>
      <c r="AF85" s="1802"/>
      <c r="AG85" s="1830"/>
      <c r="AH85" s="1820"/>
      <c r="AI85" s="1820"/>
      <c r="AJ85" s="153" t="s">
        <v>418</v>
      </c>
      <c r="AK85" s="1800" t="s">
        <v>159</v>
      </c>
      <c r="AL85" s="1801"/>
      <c r="AM85" s="1801"/>
      <c r="AN85" s="1801"/>
      <c r="AO85" s="1802"/>
      <c r="AP85" s="1820"/>
      <c r="AQ85" s="1821"/>
      <c r="AR85" s="1821"/>
      <c r="AS85" s="157" t="s">
        <v>586</v>
      </c>
      <c r="AT85" s="1801" t="s">
        <v>1310</v>
      </c>
      <c r="AU85" s="1801"/>
      <c r="AV85" s="1801"/>
      <c r="AW85" s="1801"/>
      <c r="AX85" s="1802"/>
      <c r="AY85" s="1821">
        <f>入力シート!K276/-1000</f>
        <v>0</v>
      </c>
      <c r="AZ85" s="1821"/>
      <c r="BA85" s="1821"/>
      <c r="BB85" s="1824" t="s">
        <v>160</v>
      </c>
      <c r="BC85" s="1825"/>
      <c r="BD85" s="1772"/>
      <c r="BE85" s="1773"/>
      <c r="BF85" s="1822" t="s">
        <v>727</v>
      </c>
      <c r="BG85" s="1823"/>
      <c r="BI85" s="99"/>
      <c r="BJ85" s="99"/>
      <c r="BK85" s="99"/>
      <c r="BL85" s="99"/>
      <c r="BM85" s="99"/>
      <c r="BN85" s="99"/>
      <c r="BO85" s="99"/>
    </row>
    <row r="86" spans="1:67" ht="18" customHeight="1" x14ac:dyDescent="0.25">
      <c r="A86" s="96"/>
      <c r="B86" s="1709"/>
      <c r="C86" s="1710"/>
      <c r="D86" s="1724"/>
      <c r="E86" s="1683"/>
      <c r="F86" s="1683"/>
      <c r="G86" s="1683"/>
      <c r="H86" s="1683"/>
      <c r="I86" s="1684"/>
      <c r="J86" s="148" t="str">
        <f>IF(AND(K85&lt;&gt;K86,K86&lt;&gt;""),MAX($J$85:J85)+1,"")</f>
        <v/>
      </c>
      <c r="K86" s="1674"/>
      <c r="L86" s="1675"/>
      <c r="M86" s="1675"/>
      <c r="N86" s="1675"/>
      <c r="O86" s="1675"/>
      <c r="P86" s="1675"/>
      <c r="Q86" s="1831"/>
      <c r="R86" s="1832"/>
      <c r="S86" s="1675"/>
      <c r="T86" s="1675"/>
      <c r="U86" s="1675"/>
      <c r="V86" s="1675"/>
      <c r="W86" s="1675"/>
      <c r="X86" s="1675"/>
      <c r="Y86" s="1675"/>
      <c r="Z86" s="1675"/>
      <c r="AA86" s="1676"/>
      <c r="AB86" s="1833"/>
      <c r="AC86" s="1834"/>
      <c r="AD86" s="1834"/>
      <c r="AE86" s="1834"/>
      <c r="AF86" s="1834"/>
      <c r="AG86" s="1834"/>
      <c r="AH86" s="1834"/>
      <c r="AI86" s="1834"/>
      <c r="AJ86" s="1834"/>
      <c r="AK86" s="1834"/>
      <c r="AL86" s="1834"/>
      <c r="AM86" s="1834"/>
      <c r="AN86" s="1834"/>
      <c r="AO86" s="1834"/>
      <c r="AP86" s="1834"/>
      <c r="AQ86" s="1834"/>
      <c r="AR86" s="1834"/>
      <c r="AS86" s="1834"/>
      <c r="AT86" s="1834"/>
      <c r="AU86" s="1834"/>
      <c r="AV86" s="1834"/>
      <c r="AW86" s="1834"/>
      <c r="AX86" s="1834"/>
      <c r="AY86" s="1834"/>
      <c r="AZ86" s="1834"/>
      <c r="BA86" s="1834"/>
      <c r="BB86" s="1834"/>
      <c r="BC86" s="1834"/>
      <c r="BD86" s="1835"/>
      <c r="BE86" s="1836"/>
      <c r="BF86" s="1818"/>
      <c r="BG86" s="1819"/>
      <c r="BI86" s="99"/>
      <c r="BJ86" s="99"/>
      <c r="BK86" s="99"/>
      <c r="BL86" s="99"/>
      <c r="BM86" s="99"/>
      <c r="BN86" s="99"/>
      <c r="BO86" s="99"/>
    </row>
    <row r="87" spans="1:67" ht="18" customHeight="1" x14ac:dyDescent="0.25">
      <c r="A87" s="96"/>
      <c r="B87" s="1709"/>
      <c r="C87" s="1710"/>
      <c r="D87" s="1724"/>
      <c r="E87" s="1683"/>
      <c r="F87" s="1683"/>
      <c r="G87" s="1683"/>
      <c r="H87" s="1683"/>
      <c r="I87" s="1684"/>
      <c r="J87" s="148" t="str">
        <f>IF(AND($K86&lt;&gt;$K87,$K87&lt;&gt;""),MAX($J$85:$J86)+1,"")</f>
        <v/>
      </c>
      <c r="K87" s="1674"/>
      <c r="L87" s="1675"/>
      <c r="M87" s="1675"/>
      <c r="N87" s="1675"/>
      <c r="O87" s="1675"/>
      <c r="P87" s="1675"/>
      <c r="Q87" s="1831"/>
      <c r="R87" s="1832"/>
      <c r="S87" s="1675"/>
      <c r="T87" s="1675"/>
      <c r="U87" s="1675"/>
      <c r="V87" s="1675"/>
      <c r="W87" s="1675"/>
      <c r="X87" s="1675"/>
      <c r="Y87" s="1675"/>
      <c r="Z87" s="1675"/>
      <c r="AA87" s="1676"/>
      <c r="AB87" s="1847"/>
      <c r="AC87" s="1848"/>
      <c r="AD87" s="1848"/>
      <c r="AE87" s="1848"/>
      <c r="AF87" s="1848"/>
      <c r="AG87" s="1848"/>
      <c r="AH87" s="1848"/>
      <c r="AI87" s="1848"/>
      <c r="AJ87" s="1848"/>
      <c r="AK87" s="1848"/>
      <c r="AL87" s="1848"/>
      <c r="AM87" s="1848"/>
      <c r="AN87" s="1848"/>
      <c r="AO87" s="1848"/>
      <c r="AP87" s="1848"/>
      <c r="AQ87" s="1848"/>
      <c r="AR87" s="1848"/>
      <c r="AS87" s="1848"/>
      <c r="AT87" s="1848"/>
      <c r="AU87" s="1848"/>
      <c r="AV87" s="1848"/>
      <c r="AW87" s="1848"/>
      <c r="AX87" s="1848"/>
      <c r="AY87" s="1848"/>
      <c r="AZ87" s="1848"/>
      <c r="BA87" s="1848"/>
      <c r="BB87" s="1848"/>
      <c r="BC87" s="1848"/>
      <c r="BD87" s="1844"/>
      <c r="BE87" s="1845"/>
      <c r="BF87" s="1846"/>
      <c r="BG87" s="1845"/>
      <c r="BI87" s="99"/>
      <c r="BJ87" s="99"/>
      <c r="BK87" s="99"/>
      <c r="BL87" s="99"/>
      <c r="BM87" s="99"/>
      <c r="BN87" s="99"/>
      <c r="BO87" s="99"/>
    </row>
    <row r="88" spans="1:67" ht="18" customHeight="1" x14ac:dyDescent="0.25">
      <c r="A88" s="96"/>
      <c r="B88" s="1709"/>
      <c r="C88" s="1710"/>
      <c r="D88" s="1724"/>
      <c r="E88" s="1683"/>
      <c r="F88" s="1683"/>
      <c r="G88" s="1683"/>
      <c r="H88" s="1683"/>
      <c r="I88" s="1684"/>
      <c r="J88" s="148" t="str">
        <f>IF(AND($K87&lt;&gt;$K88,$K88&lt;&gt;""),MAX($J$85:$J87)+1,"")</f>
        <v/>
      </c>
      <c r="K88" s="1674"/>
      <c r="L88" s="1675"/>
      <c r="M88" s="1675"/>
      <c r="N88" s="1675"/>
      <c r="O88" s="1675"/>
      <c r="P88" s="1675"/>
      <c r="Q88" s="1831"/>
      <c r="R88" s="1832"/>
      <c r="S88" s="1675"/>
      <c r="T88" s="1675"/>
      <c r="U88" s="1675"/>
      <c r="V88" s="1675"/>
      <c r="W88" s="1675"/>
      <c r="X88" s="1675"/>
      <c r="Y88" s="1675"/>
      <c r="Z88" s="1675"/>
      <c r="AA88" s="1676"/>
      <c r="AB88" s="1847"/>
      <c r="AC88" s="1848"/>
      <c r="AD88" s="1848"/>
      <c r="AE88" s="1848"/>
      <c r="AF88" s="1848"/>
      <c r="AG88" s="1848"/>
      <c r="AH88" s="1848"/>
      <c r="AI88" s="1848"/>
      <c r="AJ88" s="1848"/>
      <c r="AK88" s="1848"/>
      <c r="AL88" s="1848"/>
      <c r="AM88" s="1848"/>
      <c r="AN88" s="1848"/>
      <c r="AO88" s="1848"/>
      <c r="AP88" s="1848"/>
      <c r="AQ88" s="1848"/>
      <c r="AR88" s="1848"/>
      <c r="AS88" s="1848"/>
      <c r="AT88" s="1848"/>
      <c r="AU88" s="1848"/>
      <c r="AV88" s="1848"/>
      <c r="AW88" s="1848"/>
      <c r="AX88" s="1848"/>
      <c r="AY88" s="1848"/>
      <c r="AZ88" s="1848"/>
      <c r="BA88" s="1848"/>
      <c r="BB88" s="1848"/>
      <c r="BC88" s="1848"/>
      <c r="BD88" s="1844"/>
      <c r="BE88" s="1845"/>
      <c r="BF88" s="1846"/>
      <c r="BG88" s="1845"/>
      <c r="BI88" s="99"/>
      <c r="BJ88" s="99"/>
      <c r="BK88" s="99"/>
      <c r="BL88" s="99"/>
      <c r="BM88" s="99"/>
      <c r="BN88" s="99"/>
      <c r="BO88" s="99"/>
    </row>
    <row r="89" spans="1:67" ht="18" customHeight="1" x14ac:dyDescent="0.25">
      <c r="A89" s="96"/>
      <c r="B89" s="1711"/>
      <c r="C89" s="1712"/>
      <c r="D89" s="1725"/>
      <c r="E89" s="1726"/>
      <c r="F89" s="1726"/>
      <c r="G89" s="1726"/>
      <c r="H89" s="1726"/>
      <c r="I89" s="1727"/>
      <c r="J89" s="149" t="str">
        <f>IF(AND($K88&lt;&gt;$K89,$K89&lt;&gt;""),MAX($J$85:$J88)+1,"")</f>
        <v/>
      </c>
      <c r="K89" s="1671"/>
      <c r="L89" s="1672"/>
      <c r="M89" s="1672"/>
      <c r="N89" s="1672"/>
      <c r="O89" s="1672"/>
      <c r="P89" s="1672"/>
      <c r="Q89" s="1673"/>
      <c r="R89" s="1840"/>
      <c r="S89" s="1672"/>
      <c r="T89" s="1672"/>
      <c r="U89" s="1672"/>
      <c r="V89" s="1672"/>
      <c r="W89" s="1672"/>
      <c r="X89" s="1672"/>
      <c r="Y89" s="1672"/>
      <c r="Z89" s="1672"/>
      <c r="AA89" s="1841"/>
      <c r="AB89" s="1842"/>
      <c r="AC89" s="1843"/>
      <c r="AD89" s="1843"/>
      <c r="AE89" s="1843"/>
      <c r="AF89" s="1843"/>
      <c r="AG89" s="1843"/>
      <c r="AH89" s="1843"/>
      <c r="AI89" s="1843"/>
      <c r="AJ89" s="1843"/>
      <c r="AK89" s="1843"/>
      <c r="AL89" s="1843"/>
      <c r="AM89" s="1843"/>
      <c r="AN89" s="1843"/>
      <c r="AO89" s="1843"/>
      <c r="AP89" s="1843"/>
      <c r="AQ89" s="1843"/>
      <c r="AR89" s="1843"/>
      <c r="AS89" s="1843"/>
      <c r="AT89" s="1843"/>
      <c r="AU89" s="1843"/>
      <c r="AV89" s="1843"/>
      <c r="AW89" s="1843"/>
      <c r="AX89" s="1843"/>
      <c r="AY89" s="1843"/>
      <c r="AZ89" s="1843"/>
      <c r="BA89" s="1843"/>
      <c r="BB89" s="1843"/>
      <c r="BC89" s="1843"/>
      <c r="BD89" s="1837"/>
      <c r="BE89" s="1838"/>
      <c r="BF89" s="1839"/>
      <c r="BG89" s="1838"/>
      <c r="BI89" s="99"/>
      <c r="BJ89" s="99"/>
      <c r="BK89" s="99"/>
      <c r="BL89" s="99"/>
      <c r="BM89" s="99"/>
      <c r="BN89" s="99"/>
      <c r="BO89" s="99"/>
    </row>
    <row r="90" spans="1:67" ht="18" customHeight="1" x14ac:dyDescent="0.25">
      <c r="A90" s="96"/>
      <c r="BI90" s="99"/>
      <c r="BJ90" s="99"/>
      <c r="BK90" s="99"/>
      <c r="BL90" s="99"/>
      <c r="BM90" s="99"/>
      <c r="BN90" s="99"/>
      <c r="BO90" s="99"/>
    </row>
    <row r="91" spans="1:67" s="98" customFormat="1" ht="18" customHeight="1" x14ac:dyDescent="0.25">
      <c r="A91" s="701"/>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row>
    <row r="92" spans="1:67" s="98" customFormat="1" ht="18" customHeight="1" x14ac:dyDescent="0.25">
      <c r="A92" s="702"/>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row>
    <row r="93" spans="1:67" s="100" customFormat="1" ht="18" customHeight="1" x14ac:dyDescent="0.25"/>
    <row r="94" spans="1:67" s="100" customFormat="1" x14ac:dyDescent="0.25"/>
    <row r="95" spans="1:67" s="100" customFormat="1"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row>
    <row r="96" spans="1:67" s="100" customFormat="1" x14ac:dyDescent="0.25">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row>
    <row r="97" s="98" customFormat="1" x14ac:dyDescent="0.25"/>
    <row r="98" s="98" customFormat="1" x14ac:dyDescent="0.25"/>
    <row r="99" s="98" customFormat="1" x14ac:dyDescent="0.25"/>
    <row r="100" s="98" customFormat="1" x14ac:dyDescent="0.25"/>
    <row r="101" s="98" customFormat="1" x14ac:dyDescent="0.25"/>
    <row r="102" s="98" customFormat="1" x14ac:dyDescent="0.25"/>
    <row r="103" s="98" customFormat="1" x14ac:dyDescent="0.25"/>
    <row r="104" s="98" customFormat="1" x14ac:dyDescent="0.25"/>
    <row r="105" s="98" customFormat="1" x14ac:dyDescent="0.25"/>
    <row r="106" s="98" customFormat="1" x14ac:dyDescent="0.25"/>
    <row r="107" s="98" customFormat="1" x14ac:dyDescent="0.25"/>
    <row r="108" s="98" customFormat="1" x14ac:dyDescent="0.25"/>
    <row r="109" s="98" customFormat="1" x14ac:dyDescent="0.25"/>
    <row r="110" s="98" customFormat="1" x14ac:dyDescent="0.25"/>
    <row r="111" s="98" customFormat="1" x14ac:dyDescent="0.25"/>
    <row r="112" s="98" customFormat="1" x14ac:dyDescent="0.25"/>
    <row r="113" s="98" customFormat="1" x14ac:dyDescent="0.25"/>
    <row r="114" s="98" customFormat="1" x14ac:dyDescent="0.25"/>
    <row r="115" s="98" customFormat="1" x14ac:dyDescent="0.25"/>
    <row r="116" s="98" customFormat="1" x14ac:dyDescent="0.25"/>
    <row r="117" s="98" customFormat="1" x14ac:dyDescent="0.25"/>
    <row r="118" s="98" customFormat="1" x14ac:dyDescent="0.25"/>
    <row r="119" s="98" customFormat="1" x14ac:dyDescent="0.25"/>
    <row r="120" s="98" customFormat="1" x14ac:dyDescent="0.25"/>
    <row r="121" s="98" customFormat="1" x14ac:dyDescent="0.25"/>
    <row r="122" s="98" customFormat="1" x14ac:dyDescent="0.25"/>
    <row r="123" s="98" customFormat="1" x14ac:dyDescent="0.25"/>
    <row r="124" s="98" customFormat="1" x14ac:dyDescent="0.25"/>
    <row r="125" s="98" customFormat="1" x14ac:dyDescent="0.25"/>
    <row r="126" s="98" customFormat="1" x14ac:dyDescent="0.25"/>
    <row r="127" s="98" customFormat="1" x14ac:dyDescent="0.25"/>
    <row r="128" s="98" customFormat="1" x14ac:dyDescent="0.25"/>
    <row r="129" s="98" customFormat="1" x14ac:dyDescent="0.25"/>
    <row r="130" s="98" customFormat="1" x14ac:dyDescent="0.25"/>
    <row r="131" s="98" customFormat="1" x14ac:dyDescent="0.25"/>
    <row r="132" s="98" customFormat="1" x14ac:dyDescent="0.25"/>
    <row r="133" s="98" customFormat="1" x14ac:dyDescent="0.25"/>
    <row r="134" s="98" customFormat="1" x14ac:dyDescent="0.25"/>
    <row r="135" s="98" customFormat="1" x14ac:dyDescent="0.25"/>
    <row r="136" s="98" customFormat="1" x14ac:dyDescent="0.25"/>
    <row r="137" s="98" customFormat="1" x14ac:dyDescent="0.25"/>
    <row r="138" s="98" customFormat="1" x14ac:dyDescent="0.25"/>
    <row r="139" s="98" customFormat="1" x14ac:dyDescent="0.25"/>
    <row r="140" s="98" customFormat="1" x14ac:dyDescent="0.25"/>
    <row r="141" s="98" customFormat="1" x14ac:dyDescent="0.25"/>
    <row r="142" s="98" customFormat="1" x14ac:dyDescent="0.25"/>
    <row r="143" s="98" customFormat="1" x14ac:dyDescent="0.25"/>
    <row r="144" s="98" customFormat="1" x14ac:dyDescent="0.25"/>
    <row r="145" s="98" customFormat="1" x14ac:dyDescent="0.25"/>
    <row r="146" s="98" customFormat="1" x14ac:dyDescent="0.25"/>
    <row r="147" s="98" customFormat="1" x14ac:dyDescent="0.25"/>
    <row r="148" s="98" customFormat="1" x14ac:dyDescent="0.25"/>
    <row r="149" s="98" customFormat="1" x14ac:dyDescent="0.25"/>
    <row r="150" s="98" customFormat="1" x14ac:dyDescent="0.25"/>
    <row r="151" s="98" customFormat="1" x14ac:dyDescent="0.25"/>
    <row r="152" s="98" customFormat="1" x14ac:dyDescent="0.25"/>
    <row r="153" s="98" customFormat="1" x14ac:dyDescent="0.25"/>
    <row r="154" s="98" customFormat="1" x14ac:dyDescent="0.25"/>
    <row r="155" s="98" customFormat="1" x14ac:dyDescent="0.25"/>
    <row r="156" s="98" customFormat="1" x14ac:dyDescent="0.25"/>
    <row r="157" s="98" customFormat="1" x14ac:dyDescent="0.25"/>
    <row r="158" s="98" customFormat="1" x14ac:dyDescent="0.25"/>
    <row r="159" s="98" customFormat="1" x14ac:dyDescent="0.25"/>
    <row r="160" s="98" customFormat="1" x14ac:dyDescent="0.25"/>
    <row r="161" s="98" customFormat="1" x14ac:dyDescent="0.25"/>
    <row r="162" s="98" customFormat="1" x14ac:dyDescent="0.25"/>
    <row r="163" s="98" customFormat="1" x14ac:dyDescent="0.25"/>
    <row r="164" s="98" customFormat="1" x14ac:dyDescent="0.25"/>
    <row r="165" s="98" customFormat="1" x14ac:dyDescent="0.25"/>
    <row r="166" s="98" customFormat="1" x14ac:dyDescent="0.25"/>
    <row r="167" s="98" customFormat="1" x14ac:dyDescent="0.25"/>
    <row r="168" s="98" customFormat="1" x14ac:dyDescent="0.25"/>
    <row r="169" s="98" customFormat="1" x14ac:dyDescent="0.25"/>
    <row r="170" s="98" customFormat="1" x14ac:dyDescent="0.25"/>
    <row r="171" s="98" customFormat="1" x14ac:dyDescent="0.25"/>
    <row r="172" s="98" customFormat="1" x14ac:dyDescent="0.25"/>
    <row r="173" s="98" customFormat="1" x14ac:dyDescent="0.25"/>
    <row r="174" s="98" customFormat="1" x14ac:dyDescent="0.25"/>
    <row r="175" s="98" customFormat="1" x14ac:dyDescent="0.25"/>
    <row r="176" s="98" customFormat="1" x14ac:dyDescent="0.25"/>
    <row r="177" s="98" customFormat="1" x14ac:dyDescent="0.25"/>
    <row r="178" s="98" customFormat="1" x14ac:dyDescent="0.25"/>
    <row r="179" s="98" customFormat="1" x14ac:dyDescent="0.25"/>
    <row r="180" s="98" customFormat="1" x14ac:dyDescent="0.25"/>
    <row r="181" s="98" customFormat="1" x14ac:dyDescent="0.25"/>
    <row r="182" s="98" customFormat="1" x14ac:dyDescent="0.25"/>
    <row r="183" s="98" customFormat="1" x14ac:dyDescent="0.25"/>
    <row r="184" s="98" customFormat="1" x14ac:dyDescent="0.25"/>
    <row r="185" s="98" customFormat="1" x14ac:dyDescent="0.25"/>
    <row r="186" s="98" customFormat="1" x14ac:dyDescent="0.25"/>
    <row r="187" s="98" customFormat="1" x14ac:dyDescent="0.25"/>
    <row r="188" s="98" customFormat="1" x14ac:dyDescent="0.25"/>
    <row r="189" s="98" customFormat="1" x14ac:dyDescent="0.25"/>
    <row r="190" s="98" customFormat="1" x14ac:dyDescent="0.25"/>
    <row r="191" s="98" customFormat="1" x14ac:dyDescent="0.25"/>
  </sheetData>
  <sheetProtection sheet="1" objects="1" scenarios="1"/>
  <dataConsolidate/>
  <mergeCells count="407">
    <mergeCell ref="B37:I49"/>
    <mergeCell ref="R39:AA39"/>
    <mergeCell ref="BI4:BU5"/>
    <mergeCell ref="R5:V5"/>
    <mergeCell ref="B4:J4"/>
    <mergeCell ref="W5:X5"/>
    <mergeCell ref="B5:F5"/>
    <mergeCell ref="G5:H5"/>
    <mergeCell ref="BF44:BG44"/>
    <mergeCell ref="K41:Q41"/>
    <mergeCell ref="R41:AA41"/>
    <mergeCell ref="AB41:BC41"/>
    <mergeCell ref="BD41:BE41"/>
    <mergeCell ref="K46:Q46"/>
    <mergeCell ref="R46:AA46"/>
    <mergeCell ref="AB46:BC46"/>
    <mergeCell ref="BD46:BE46"/>
    <mergeCell ref="BD42:BE42"/>
    <mergeCell ref="W9:W11"/>
    <mergeCell ref="AP9:AQ11"/>
    <mergeCell ref="AC10:AM10"/>
    <mergeCell ref="AC11:AM11"/>
    <mergeCell ref="X12:AB14"/>
    <mergeCell ref="BF45:BG45"/>
    <mergeCell ref="B2:U2"/>
    <mergeCell ref="J29:BG34"/>
    <mergeCell ref="C17:R17"/>
    <mergeCell ref="C18:R18"/>
    <mergeCell ref="B22:BG22"/>
    <mergeCell ref="J23:BG28"/>
    <mergeCell ref="B14:B16"/>
    <mergeCell ref="C14:G16"/>
    <mergeCell ref="B7:R7"/>
    <mergeCell ref="C8:R8"/>
    <mergeCell ref="S19:T19"/>
    <mergeCell ref="S20:T20"/>
    <mergeCell ref="C20:R20"/>
    <mergeCell ref="C10:G13"/>
    <mergeCell ref="C9:R9"/>
    <mergeCell ref="C19:R19"/>
    <mergeCell ref="B10:B13"/>
    <mergeCell ref="U10:V13"/>
    <mergeCell ref="S14:T14"/>
    <mergeCell ref="S15:T15"/>
    <mergeCell ref="S16:T16"/>
    <mergeCell ref="S17:T17"/>
    <mergeCell ref="AP7:AQ7"/>
    <mergeCell ref="X8:AM8"/>
    <mergeCell ref="K51:Q51"/>
    <mergeCell ref="R51:AA51"/>
    <mergeCell ref="AB51:BC51"/>
    <mergeCell ref="BD51:BE51"/>
    <mergeCell ref="R48:AA48"/>
    <mergeCell ref="R49:AA49"/>
    <mergeCell ref="AB49:BC49"/>
    <mergeCell ref="BD49:BE49"/>
    <mergeCell ref="K48:Q48"/>
    <mergeCell ref="R43:AA43"/>
    <mergeCell ref="AB43:BC43"/>
    <mergeCell ref="K45:Q45"/>
    <mergeCell ref="R45:AA45"/>
    <mergeCell ref="BF43:BG43"/>
    <mergeCell ref="K44:Q44"/>
    <mergeCell ref="BD43:BE43"/>
    <mergeCell ref="BF46:BG46"/>
    <mergeCell ref="BD45:BE45"/>
    <mergeCell ref="AB47:BC47"/>
    <mergeCell ref="K38:Q38"/>
    <mergeCell ref="R38:AA38"/>
    <mergeCell ref="AB38:BC38"/>
    <mergeCell ref="BD39:BE39"/>
    <mergeCell ref="K65:Q65"/>
    <mergeCell ref="AB65:BC65"/>
    <mergeCell ref="K43:Q43"/>
    <mergeCell ref="R44:AA44"/>
    <mergeCell ref="AB44:BC44"/>
    <mergeCell ref="BD44:BE44"/>
    <mergeCell ref="AB56:BC56"/>
    <mergeCell ref="AB54:BC54"/>
    <mergeCell ref="K52:Q52"/>
    <mergeCell ref="K56:Q56"/>
    <mergeCell ref="R56:AA56"/>
    <mergeCell ref="K54:Q54"/>
    <mergeCell ref="R54:AA54"/>
    <mergeCell ref="K58:Q58"/>
    <mergeCell ref="R58:AA58"/>
    <mergeCell ref="AB45:BC45"/>
    <mergeCell ref="BD62:BE62"/>
    <mergeCell ref="AB50:BC50"/>
    <mergeCell ref="R63:AA63"/>
    <mergeCell ref="AB36:BC36"/>
    <mergeCell ref="BF38:BG38"/>
    <mergeCell ref="BD38:BE38"/>
    <mergeCell ref="K37:Q37"/>
    <mergeCell ref="R37:AA37"/>
    <mergeCell ref="BF41:BG41"/>
    <mergeCell ref="K42:Q42"/>
    <mergeCell ref="R42:AA42"/>
    <mergeCell ref="AB42:BC42"/>
    <mergeCell ref="BF42:BG42"/>
    <mergeCell ref="BD36:BE36"/>
    <mergeCell ref="BF36:BG36"/>
    <mergeCell ref="AB37:BC37"/>
    <mergeCell ref="BD37:BE37"/>
    <mergeCell ref="BF37:BG37"/>
    <mergeCell ref="AB40:BC40"/>
    <mergeCell ref="BD40:BE40"/>
    <mergeCell ref="BF40:BG40"/>
    <mergeCell ref="K39:Q39"/>
    <mergeCell ref="R40:AA40"/>
    <mergeCell ref="AB39:BC39"/>
    <mergeCell ref="BF39:BG39"/>
    <mergeCell ref="K40:Q40"/>
    <mergeCell ref="AB63:BC63"/>
    <mergeCell ref="BD63:BE63"/>
    <mergeCell ref="K61:Q61"/>
    <mergeCell ref="BD65:BE65"/>
    <mergeCell ref="K47:Q47"/>
    <mergeCell ref="R47:AA47"/>
    <mergeCell ref="BF65:BG65"/>
    <mergeCell ref="R61:AA61"/>
    <mergeCell ref="AB61:BC61"/>
    <mergeCell ref="K49:Q49"/>
    <mergeCell ref="K60:Q60"/>
    <mergeCell ref="BF48:BG48"/>
    <mergeCell ref="BF49:BG49"/>
    <mergeCell ref="BF53:BG53"/>
    <mergeCell ref="AB48:BC48"/>
    <mergeCell ref="BD48:BE48"/>
    <mergeCell ref="BD50:BE50"/>
    <mergeCell ref="AB52:BC52"/>
    <mergeCell ref="K50:Q50"/>
    <mergeCell ref="R50:AA50"/>
    <mergeCell ref="AB60:BC60"/>
    <mergeCell ref="BD47:BE47"/>
    <mergeCell ref="BF50:BG50"/>
    <mergeCell ref="BF64:BG64"/>
    <mergeCell ref="BF70:BG70"/>
    <mergeCell ref="K71:Q71"/>
    <mergeCell ref="K70:Q70"/>
    <mergeCell ref="R70:AA70"/>
    <mergeCell ref="AB70:BC70"/>
    <mergeCell ref="BF69:BG69"/>
    <mergeCell ref="BF47:BG47"/>
    <mergeCell ref="R60:AA60"/>
    <mergeCell ref="K59:Q59"/>
    <mergeCell ref="R59:AA59"/>
    <mergeCell ref="BF68:BG68"/>
    <mergeCell ref="BD67:BE67"/>
    <mergeCell ref="K69:Q69"/>
    <mergeCell ref="K66:Q66"/>
    <mergeCell ref="R66:AA66"/>
    <mergeCell ref="AB66:BC66"/>
    <mergeCell ref="BD66:BE66"/>
    <mergeCell ref="BF66:BG66"/>
    <mergeCell ref="BF67:BG67"/>
    <mergeCell ref="R65:AA65"/>
    <mergeCell ref="BF51:BG51"/>
    <mergeCell ref="BF63:BG63"/>
    <mergeCell ref="K64:Q64"/>
    <mergeCell ref="R64:AA64"/>
    <mergeCell ref="AB68:BC68"/>
    <mergeCell ref="R67:AA67"/>
    <mergeCell ref="BD68:BE68"/>
    <mergeCell ref="K75:Q75"/>
    <mergeCell ref="R75:AA75"/>
    <mergeCell ref="BD77:BE77"/>
    <mergeCell ref="R69:AA69"/>
    <mergeCell ref="AB69:BC69"/>
    <mergeCell ref="BD69:BE69"/>
    <mergeCell ref="BD70:BE70"/>
    <mergeCell ref="K72:Q72"/>
    <mergeCell ref="AB71:BC71"/>
    <mergeCell ref="BD71:BE71"/>
    <mergeCell ref="AB67:BC67"/>
    <mergeCell ref="K73:Q73"/>
    <mergeCell ref="R73:AA73"/>
    <mergeCell ref="BD73:BE73"/>
    <mergeCell ref="K74:Q74"/>
    <mergeCell ref="R74:AA74"/>
    <mergeCell ref="AB74:BC74"/>
    <mergeCell ref="BD74:BE74"/>
    <mergeCell ref="AB73:BC73"/>
    <mergeCell ref="BD76:BE76"/>
    <mergeCell ref="K76:Q76"/>
    <mergeCell ref="BF71:BG71"/>
    <mergeCell ref="AB72:BC72"/>
    <mergeCell ref="BD72:BE72"/>
    <mergeCell ref="BF72:BG72"/>
    <mergeCell ref="R71:AA71"/>
    <mergeCell ref="R72:AA72"/>
    <mergeCell ref="AB75:BC75"/>
    <mergeCell ref="R76:AA76"/>
    <mergeCell ref="R77:AA77"/>
    <mergeCell ref="BF73:BG73"/>
    <mergeCell ref="BF74:BG74"/>
    <mergeCell ref="BF76:BG76"/>
    <mergeCell ref="BF77:BG77"/>
    <mergeCell ref="BD89:BE89"/>
    <mergeCell ref="BF89:BG89"/>
    <mergeCell ref="R89:AA89"/>
    <mergeCell ref="AB89:BC89"/>
    <mergeCell ref="BD87:BE87"/>
    <mergeCell ref="BF87:BG87"/>
    <mergeCell ref="K88:Q88"/>
    <mergeCell ref="R88:AA88"/>
    <mergeCell ref="AB88:BC88"/>
    <mergeCell ref="BD88:BE88"/>
    <mergeCell ref="BF88:BG88"/>
    <mergeCell ref="K87:Q87"/>
    <mergeCell ref="R87:AA87"/>
    <mergeCell ref="AB87:BC87"/>
    <mergeCell ref="BF86:BG86"/>
    <mergeCell ref="AP85:AR85"/>
    <mergeCell ref="AT85:AX85"/>
    <mergeCell ref="AY85:BA85"/>
    <mergeCell ref="BF85:BG85"/>
    <mergeCell ref="BB85:BC85"/>
    <mergeCell ref="BD85:BE85"/>
    <mergeCell ref="K85:Q85"/>
    <mergeCell ref="R85:AA85"/>
    <mergeCell ref="AB85:AF85"/>
    <mergeCell ref="AG85:AI85"/>
    <mergeCell ref="K86:Q86"/>
    <mergeCell ref="R86:AA86"/>
    <mergeCell ref="AB86:BC86"/>
    <mergeCell ref="BD86:BE86"/>
    <mergeCell ref="AK85:AO85"/>
    <mergeCell ref="BD84:BE84"/>
    <mergeCell ref="BF84:BG84"/>
    <mergeCell ref="E82:I82"/>
    <mergeCell ref="K82:Q82"/>
    <mergeCell ref="R82:AA82"/>
    <mergeCell ref="AB82:AF82"/>
    <mergeCell ref="AT82:AY82"/>
    <mergeCell ref="AZ82:BB82"/>
    <mergeCell ref="AG82:AI82"/>
    <mergeCell ref="AP82:AR82"/>
    <mergeCell ref="BD82:BE82"/>
    <mergeCell ref="BF82:BG82"/>
    <mergeCell ref="R83:AA83"/>
    <mergeCell ref="AB83:BC83"/>
    <mergeCell ref="BD83:BE83"/>
    <mergeCell ref="BF83:BG83"/>
    <mergeCell ref="K84:Q84"/>
    <mergeCell ref="R84:AA84"/>
    <mergeCell ref="AK82:AO82"/>
    <mergeCell ref="AB84:BC84"/>
    <mergeCell ref="BD81:BE81"/>
    <mergeCell ref="BF81:BG81"/>
    <mergeCell ref="AX81:AY81"/>
    <mergeCell ref="BD79:BE79"/>
    <mergeCell ref="BF79:BG79"/>
    <mergeCell ref="BD80:BE80"/>
    <mergeCell ref="BF80:BG80"/>
    <mergeCell ref="BD75:BE75"/>
    <mergeCell ref="BF75:BG75"/>
    <mergeCell ref="AB79:BC79"/>
    <mergeCell ref="AB76:BC76"/>
    <mergeCell ref="AB78:BC78"/>
    <mergeCell ref="AB77:BC77"/>
    <mergeCell ref="BD78:BE78"/>
    <mergeCell ref="AF81:AG81"/>
    <mergeCell ref="AO81:AP81"/>
    <mergeCell ref="AB80:BC80"/>
    <mergeCell ref="BF78:BG78"/>
    <mergeCell ref="BB81:BC81"/>
    <mergeCell ref="C21:R21"/>
    <mergeCell ref="B23:I28"/>
    <mergeCell ref="B29:I34"/>
    <mergeCell ref="K67:Q67"/>
    <mergeCell ref="B50:I51"/>
    <mergeCell ref="S21:T21"/>
    <mergeCell ref="D52:D66"/>
    <mergeCell ref="E52:I66"/>
    <mergeCell ref="B35:BG35"/>
    <mergeCell ref="B36:I36"/>
    <mergeCell ref="K36:Q36"/>
    <mergeCell ref="R36:AA36"/>
    <mergeCell ref="BD60:BE60"/>
    <mergeCell ref="BF60:BG60"/>
    <mergeCell ref="BD54:BE54"/>
    <mergeCell ref="BD52:BE52"/>
    <mergeCell ref="R57:AA57"/>
    <mergeCell ref="AB57:BC57"/>
    <mergeCell ref="BF54:BG54"/>
    <mergeCell ref="R55:AA55"/>
    <mergeCell ref="AB55:BC55"/>
    <mergeCell ref="AB58:BC58"/>
    <mergeCell ref="BD55:BE55"/>
    <mergeCell ref="BD64:BE64"/>
    <mergeCell ref="AN15:AO15"/>
    <mergeCell ref="AN16:AO16"/>
    <mergeCell ref="H14:R14"/>
    <mergeCell ref="H15:R15"/>
    <mergeCell ref="H16:R16"/>
    <mergeCell ref="U17:V17"/>
    <mergeCell ref="U18:V18"/>
    <mergeCell ref="W12:W14"/>
    <mergeCell ref="AC12:AM12"/>
    <mergeCell ref="AC13:AM13"/>
    <mergeCell ref="X15:AM15"/>
    <mergeCell ref="X16:AM16"/>
    <mergeCell ref="AN13:AO13"/>
    <mergeCell ref="S13:T13"/>
    <mergeCell ref="R62:AA62"/>
    <mergeCell ref="AB62:BC62"/>
    <mergeCell ref="BF52:BG52"/>
    <mergeCell ref="K53:Q53"/>
    <mergeCell ref="R53:AA53"/>
    <mergeCell ref="AB53:BC53"/>
    <mergeCell ref="BD53:BE53"/>
    <mergeCell ref="BD61:BE61"/>
    <mergeCell ref="BF61:BG61"/>
    <mergeCell ref="BD58:BE58"/>
    <mergeCell ref="BF58:BG58"/>
    <mergeCell ref="BD59:BE59"/>
    <mergeCell ref="BF59:BG59"/>
    <mergeCell ref="BD56:BE56"/>
    <mergeCell ref="BF56:BG56"/>
    <mergeCell ref="BD57:BE57"/>
    <mergeCell ref="BF57:BG57"/>
    <mergeCell ref="AB59:BC59"/>
    <mergeCell ref="BF55:BG55"/>
    <mergeCell ref="BF62:BG62"/>
    <mergeCell ref="K63:Q63"/>
    <mergeCell ref="B83:C89"/>
    <mergeCell ref="B82:C82"/>
    <mergeCell ref="B52:C81"/>
    <mergeCell ref="D83:D84"/>
    <mergeCell ref="E83:I84"/>
    <mergeCell ref="D85:D89"/>
    <mergeCell ref="E85:I89"/>
    <mergeCell ref="E67:I69"/>
    <mergeCell ref="K83:Q83"/>
    <mergeCell ref="E81:I81"/>
    <mergeCell ref="K81:Q81"/>
    <mergeCell ref="D79:D80"/>
    <mergeCell ref="E79:I80"/>
    <mergeCell ref="D76:D78"/>
    <mergeCell ref="E76:I78"/>
    <mergeCell ref="K77:Q77"/>
    <mergeCell ref="K78:Q78"/>
    <mergeCell ref="K57:Q57"/>
    <mergeCell ref="K55:Q55"/>
    <mergeCell ref="K62:Q62"/>
    <mergeCell ref="AP15:AQ15"/>
    <mergeCell ref="AP16:AQ16"/>
    <mergeCell ref="R81:AA81"/>
    <mergeCell ref="K89:Q89"/>
    <mergeCell ref="K68:Q68"/>
    <mergeCell ref="R68:AA68"/>
    <mergeCell ref="D70:D75"/>
    <mergeCell ref="E70:I75"/>
    <mergeCell ref="D67:D69"/>
    <mergeCell ref="K79:Q79"/>
    <mergeCell ref="K80:Q80"/>
    <mergeCell ref="R79:AA79"/>
    <mergeCell ref="R80:AA80"/>
    <mergeCell ref="R78:AA78"/>
    <mergeCell ref="R52:AA52"/>
    <mergeCell ref="U21:V21"/>
    <mergeCell ref="AB64:BC64"/>
    <mergeCell ref="U19:V19"/>
    <mergeCell ref="U20:V20"/>
    <mergeCell ref="U14:V16"/>
    <mergeCell ref="S18:T18"/>
    <mergeCell ref="AC14:AM14"/>
    <mergeCell ref="AP20:AQ20"/>
    <mergeCell ref="X21:AM21"/>
    <mergeCell ref="AN21:AO21"/>
    <mergeCell ref="AP21:AQ21"/>
    <mergeCell ref="X17:AM17"/>
    <mergeCell ref="AN17:AO17"/>
    <mergeCell ref="AP17:AQ17"/>
    <mergeCell ref="X18:AM18"/>
    <mergeCell ref="AN18:AO18"/>
    <mergeCell ref="AP18:AQ18"/>
    <mergeCell ref="X19:AM19"/>
    <mergeCell ref="AN19:AO19"/>
    <mergeCell ref="AP19:AQ19"/>
    <mergeCell ref="X20:AM20"/>
    <mergeCell ref="AN20:AO20"/>
    <mergeCell ref="L4:AJ4"/>
    <mergeCell ref="J5:N5"/>
    <mergeCell ref="O5:P5"/>
    <mergeCell ref="AN8:AO8"/>
    <mergeCell ref="AP8:AQ8"/>
    <mergeCell ref="AN9:AO9"/>
    <mergeCell ref="AN10:AO10"/>
    <mergeCell ref="AN11:AO11"/>
    <mergeCell ref="AN12:AO12"/>
    <mergeCell ref="AP12:AQ14"/>
    <mergeCell ref="AN14:AO14"/>
    <mergeCell ref="W7:AM7"/>
    <mergeCell ref="AN7:AO7"/>
    <mergeCell ref="S7:T7"/>
    <mergeCell ref="U7:V7"/>
    <mergeCell ref="S8:T8"/>
    <mergeCell ref="S9:T9"/>
    <mergeCell ref="S10:T10"/>
    <mergeCell ref="S11:T11"/>
    <mergeCell ref="S12:T12"/>
    <mergeCell ref="U8:V8"/>
    <mergeCell ref="U9:V9"/>
    <mergeCell ref="X9:AB11"/>
    <mergeCell ref="AC9:AM9"/>
  </mergeCells>
  <phoneticPr fontId="21"/>
  <conditionalFormatting sqref="G5 O5 W5:X5 M6:W6 J23:BG34">
    <cfRule type="notContainsBlanks" dxfId="86" priority="51">
      <formula>LEN(TRIM(G5))&gt;0</formula>
    </cfRule>
  </conditionalFormatting>
  <conditionalFormatting sqref="AB50:BC50 R37:BG37 AB39:BC48 BF39:BG49 BF52:BG78 BD39:BE80 AB38:BG38 R38:AA49 R52:BC80 R86:BG89">
    <cfRule type="expression" dxfId="85" priority="57">
      <formula>$K37&lt;&gt;""</formula>
    </cfRule>
  </conditionalFormatting>
  <conditionalFormatting sqref="AG85:AI85 AP85 BD85">
    <cfRule type="expression" dxfId="84" priority="55">
      <formula>AND($R85&lt;&gt;"",$R85&lt;&gt;"－")</formula>
    </cfRule>
  </conditionalFormatting>
  <conditionalFormatting sqref="AB50:BC50 AG85:AI85 AP85:AR85 R37:BG37 AB39:BC48 BF39:BG49 BF52:BG78 BD39:BE80 AB86:BG89 AB38:BG38 R38:AA49 R52:BC80 BF81">
    <cfRule type="notContainsBlanks" dxfId="83" priority="52" stopIfTrue="1">
      <formula>LEN(TRIM(R37))&gt;0</formula>
    </cfRule>
  </conditionalFormatting>
  <conditionalFormatting sqref="G5">
    <cfRule type="containsBlanks" dxfId="82" priority="26">
      <formula>LEN(TRIM(G5))=0</formula>
    </cfRule>
    <cfRule type="expression" dxfId="81" priority="46">
      <formula>$O$5+$W$5&gt;$G$5</formula>
    </cfRule>
  </conditionalFormatting>
  <conditionalFormatting sqref="AB51:BC51">
    <cfRule type="expression" dxfId="80" priority="43">
      <formula>$K51&lt;&gt;""</formula>
    </cfRule>
  </conditionalFormatting>
  <conditionalFormatting sqref="AB51:BC51">
    <cfRule type="notContainsBlanks" dxfId="79" priority="42">
      <formula>LEN(TRIM(AB51))&gt;0</formula>
    </cfRule>
  </conditionalFormatting>
  <conditionalFormatting sqref="AB49:BC49">
    <cfRule type="expression" dxfId="78" priority="40">
      <formula>$K49&lt;&gt;""</formula>
    </cfRule>
  </conditionalFormatting>
  <conditionalFormatting sqref="AB49:BC49">
    <cfRule type="notContainsBlanks" dxfId="77" priority="39">
      <formula>LEN(TRIM(AB49))&gt;0</formula>
    </cfRule>
  </conditionalFormatting>
  <conditionalFormatting sqref="R82:AA82 AG82:AI82 AP82:AR82 AZ82:BB82 BD82:BG82">
    <cfRule type="expression" dxfId="76" priority="32">
      <formula>$K82&lt;&gt;""</formula>
    </cfRule>
  </conditionalFormatting>
  <conditionalFormatting sqref="R82:AA82 AG82:AI82 AP82:AR82 AZ82:BB82 BD82:BG82">
    <cfRule type="notContainsBlanks" dxfId="75" priority="31">
      <formula>LEN(TRIM(R82))&gt;0</formula>
    </cfRule>
  </conditionalFormatting>
  <conditionalFormatting sqref="R83:BG83">
    <cfRule type="expression" dxfId="74" priority="30">
      <formula>$K83&lt;&gt;""</formula>
    </cfRule>
  </conditionalFormatting>
  <conditionalFormatting sqref="R83:BG83">
    <cfRule type="notContainsBlanks" dxfId="73" priority="29">
      <formula>LEN(TRIM(R83))&gt;0</formula>
    </cfRule>
  </conditionalFormatting>
  <conditionalFormatting sqref="R84:BG84">
    <cfRule type="expression" dxfId="72" priority="28">
      <formula>$K84&lt;&gt;""</formula>
    </cfRule>
  </conditionalFormatting>
  <conditionalFormatting sqref="R84:BG84">
    <cfRule type="notContainsBlanks" dxfId="71" priority="27">
      <formula>LEN(TRIM(R84))&gt;0</formula>
    </cfRule>
  </conditionalFormatting>
  <conditionalFormatting sqref="BD81 BF81">
    <cfRule type="expression" dxfId="70" priority="24">
      <formula>$K$81&lt;&gt;""</formula>
    </cfRule>
  </conditionalFormatting>
  <conditionalFormatting sqref="AB81">
    <cfRule type="notContainsBlanks" dxfId="69" priority="22">
      <formula>LEN(TRIM(AB81))&gt;0</formula>
    </cfRule>
  </conditionalFormatting>
  <conditionalFormatting sqref="AB81">
    <cfRule type="expression" dxfId="68" priority="23">
      <formula>$K$81&lt;&gt;""</formula>
    </cfRule>
  </conditionalFormatting>
  <conditionalFormatting sqref="AD81">
    <cfRule type="notContainsBlanks" dxfId="67" priority="20">
      <formula>LEN(TRIM(AD81))&gt;0</formula>
    </cfRule>
  </conditionalFormatting>
  <conditionalFormatting sqref="AD81">
    <cfRule type="expression" dxfId="66" priority="21">
      <formula>$K$81&lt;&gt;""</formula>
    </cfRule>
  </conditionalFormatting>
  <conditionalFormatting sqref="AF81:AG81">
    <cfRule type="notContainsBlanks" dxfId="65" priority="18">
      <formula>LEN(TRIM(AF81))&gt;0</formula>
    </cfRule>
  </conditionalFormatting>
  <conditionalFormatting sqref="AF81:AG81">
    <cfRule type="expression" dxfId="64" priority="19">
      <formula>$K$81&lt;&gt;""</formula>
    </cfRule>
  </conditionalFormatting>
  <conditionalFormatting sqref="AI81">
    <cfRule type="notContainsBlanks" dxfId="63" priority="16">
      <formula>LEN(TRIM(AI81))&gt;0</formula>
    </cfRule>
  </conditionalFormatting>
  <conditionalFormatting sqref="AI81">
    <cfRule type="expression" dxfId="62" priority="17">
      <formula>$K$81&lt;&gt;""</formula>
    </cfRule>
  </conditionalFormatting>
  <conditionalFormatting sqref="BD81:BG81">
    <cfRule type="notContainsBlanks" dxfId="61" priority="7">
      <formula>LEN(TRIM(BD81))&gt;0</formula>
    </cfRule>
  </conditionalFormatting>
  <conditionalFormatting sqref="AK81 AM81 AO81:AP81 AR81 AT81 AV81 AX81:AY81 BA81">
    <cfRule type="expression" dxfId="60" priority="4">
      <formula>$K$81&lt;&gt;""</formula>
    </cfRule>
  </conditionalFormatting>
  <conditionalFormatting sqref="AB81 AD81 AF81 AI81 AK81 AM81 AO81 AR81 AT81 AV81 AX81 BA81 BD81 BF81">
    <cfRule type="notContainsBlanks" dxfId="59" priority="3">
      <formula>LEN(TRIM(AB81))&gt;0</formula>
    </cfRule>
  </conditionalFormatting>
  <conditionalFormatting sqref="BD85:BE85">
    <cfRule type="notContainsBlanks" dxfId="58" priority="2">
      <formula>LEN(TRIM(BD85))&gt;0</formula>
    </cfRule>
  </conditionalFormatting>
  <conditionalFormatting sqref="J86:BG89">
    <cfRule type="notContainsBlanks" dxfId="57" priority="1">
      <formula>LEN(TRIM(J86))&gt;0</formula>
    </cfRule>
  </conditionalFormatting>
  <dataValidations count="15">
    <dataValidation imeMode="hiragana" allowBlank="1" showInputMessage="1" showErrorMessage="1" sqref="J23:BG34" xr:uid="{00000000-0002-0000-0200-000001000000}"/>
    <dataValidation type="whole" imeMode="halfAlpha" operator="greaterThanOrEqual" allowBlank="1" showInputMessage="1" showErrorMessage="1" sqref="W5:X5 G5 O5" xr:uid="{00000000-0002-0000-0200-000008000000}">
      <formula1>1</formula1>
    </dataValidation>
    <dataValidation type="custom" allowBlank="1" showInputMessage="1" showErrorMessage="1" sqref="AP8:AQ21 U8:V21" xr:uid="{00000000-0002-0000-0200-000009000000}">
      <formula1>""</formula1>
    </dataValidation>
    <dataValidation type="list" allowBlank="1" showInputMessage="1" showErrorMessage="1" sqref="K37:Q49" xr:uid="{55717608-6660-4105-869F-B49BCF30A942}">
      <formula1>①設備システム名</formula1>
    </dataValidation>
    <dataValidation type="list" allowBlank="1" showInputMessage="1" showErrorMessage="1" sqref="K50:Q51" xr:uid="{E20EEE6C-3AD2-45DA-AE25-C43D9FA877BC}">
      <formula1>②設備システム名</formula1>
    </dataValidation>
    <dataValidation type="list" allowBlank="1" showInputMessage="1" showErrorMessage="1" sqref="K52:Q66" xr:uid="{48788E1F-067A-4240-BC65-A5EF6919637F}">
      <formula1>③設備システム名</formula1>
    </dataValidation>
    <dataValidation type="list" allowBlank="1" showInputMessage="1" showErrorMessage="1" sqref="K67:Q69" xr:uid="{B5C736BA-DB3F-4ACB-AC13-DBD92D42EC16}">
      <formula1>④設備システム名</formula1>
    </dataValidation>
    <dataValidation type="list" allowBlank="1" showInputMessage="1" showErrorMessage="1" sqref="K70:Q75" xr:uid="{8B5BD855-4ED6-44FE-B70D-482AD14EF14F}">
      <formula1>⑤設備システム名</formula1>
    </dataValidation>
    <dataValidation type="list" allowBlank="1" showInputMessage="1" showErrorMessage="1" sqref="K76:Q78" xr:uid="{4FB6AA87-FCA9-4D18-B82A-BCBC13251E42}">
      <formula1>⑥設備システム名</formula1>
    </dataValidation>
    <dataValidation type="list" allowBlank="1" showInputMessage="1" showErrorMessage="1" sqref="K79:Q80" xr:uid="{A5C7B665-E38E-4555-9127-3814C27A77CD}">
      <formula1>⑦設備システム名</formula1>
    </dataValidation>
    <dataValidation type="list" allowBlank="1" showInputMessage="1" showErrorMessage="1" sqref="K81:Q81" xr:uid="{8E6A3ED6-B226-4834-BF3C-DEF188342BC7}">
      <formula1>⑧設備システム名</formula1>
    </dataValidation>
    <dataValidation type="list" allowBlank="1" showInputMessage="1" showErrorMessage="1" sqref="K82:Q82" xr:uid="{A3885699-FBB1-4C0A-B1CE-B0A188F993D8}">
      <formula1>⑨設備システム名</formula1>
    </dataValidation>
    <dataValidation type="list" allowBlank="1" showInputMessage="1" showErrorMessage="1" sqref="K83:Q84" xr:uid="{A1657FE4-E9F0-45E4-9C4D-59D189B31AF4}">
      <formula1>⑩設備システム名</formula1>
    </dataValidation>
    <dataValidation type="list" allowBlank="1" showInputMessage="1" showErrorMessage="1" sqref="K86:Q89" xr:uid="{E8ECCB87-1DB6-4DE5-B488-DAA91026139D}">
      <formula1>⑪設備システム名</formula1>
    </dataValidation>
    <dataValidation type="list" allowBlank="1" showInputMessage="1" showErrorMessage="1" sqref="R37:AA49 R52:AA80 R82:AA84 R86:AA89" xr:uid="{1D944E19-0B3F-4F26-AD62-72E9FB5EC049}">
      <formula1>INDIRECT($K37)</formula1>
    </dataValidation>
  </dataValidations>
  <pageMargins left="0.70866141732283472" right="0" top="0.74803149606299213" bottom="0.74803149606299213" header="0.31496062992125984" footer="0.31496062992125984"/>
  <pageSetup paperSize="9" scale="48" orientation="portrait" r:id="rId1"/>
  <colBreaks count="1" manualBreakCount="1">
    <brk id="61" max="1048575" man="1"/>
  </colBreaks>
  <ignoredErrors>
    <ignoredError sqref="J80 J51" formula="1"/>
    <ignoredError sqref="AY85"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751B7172-539E-404B-8CBA-311B52559F92}">
          <x14:formula1>
            <xm:f>date1!$AE$3</xm:f>
          </x14:formula1>
          <xm:sqref>S8:T21 AN8:AO17 AN19:AO21</xm:sqref>
        </x14:dataValidation>
        <x14:dataValidation type="list" allowBlank="1" showInputMessage="1" showErrorMessage="1" xr:uid="{870ACB08-7CC3-4A8C-9A4E-A62DCC621A41}">
          <x14:formula1>
            <xm:f>date1!$AF$3:$AF$4</xm:f>
          </x14:formula1>
          <xm:sqref>BD37:BE89</xm:sqref>
        </x14:dataValidation>
        <x14:dataValidation type="list" allowBlank="1" showInputMessage="1" showErrorMessage="1" xr:uid="{66566AB4-2A35-42E2-8217-87817AE7B491}">
          <x14:formula1>
            <xm:f>date1!$AG$3:$AG$4</xm:f>
          </x14:formula1>
          <xm:sqref>BF37:BG49 BF86:BG89 BF52:BG78 BF81:BG84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W428"/>
  <sheetViews>
    <sheetView showGridLines="0" view="pageBreakPreview" zoomScale="90" zoomScaleNormal="100" zoomScaleSheetLayoutView="90" workbookViewId="0"/>
  </sheetViews>
  <sheetFormatPr defaultColWidth="9" defaultRowHeight="15" customHeight="1" x14ac:dyDescent="0.15"/>
  <cols>
    <col min="1" max="1" width="1.25" style="1143" customWidth="1"/>
    <col min="2" max="33" width="3.75" style="1143" customWidth="1"/>
    <col min="34" max="34" width="1.25" style="1143" customWidth="1"/>
    <col min="35" max="65" width="3.125" style="1142" customWidth="1"/>
    <col min="66" max="67" width="9" style="1142"/>
    <col min="68" max="16384" width="9" style="1143"/>
  </cols>
  <sheetData>
    <row r="1" spans="1:75" ht="3.75" customHeight="1" x14ac:dyDescent="0.15">
      <c r="A1" s="1141"/>
      <c r="B1" s="1141"/>
      <c r="C1" s="1141"/>
      <c r="D1" s="1141"/>
      <c r="E1" s="1141"/>
      <c r="F1" s="1141"/>
      <c r="G1" s="1141"/>
      <c r="H1" s="1141"/>
      <c r="I1" s="1141"/>
      <c r="J1" s="1141"/>
      <c r="K1" s="1141"/>
      <c r="L1" s="1141"/>
      <c r="M1" s="1141"/>
      <c r="N1" s="1141"/>
      <c r="O1" s="1141"/>
      <c r="P1" s="1141"/>
      <c r="Q1" s="1141"/>
      <c r="R1" s="1141"/>
      <c r="S1" s="1141"/>
      <c r="T1" s="1141"/>
      <c r="U1" s="1141"/>
      <c r="V1" s="1141"/>
      <c r="W1" s="1141"/>
      <c r="X1" s="1141"/>
      <c r="Y1" s="1141"/>
      <c r="Z1" s="1141"/>
      <c r="AA1" s="1141"/>
      <c r="AB1" s="1141"/>
      <c r="AC1" s="1141"/>
      <c r="AD1" s="1141"/>
      <c r="AE1" s="1141"/>
      <c r="AF1" s="1141"/>
      <c r="AG1" s="1141"/>
      <c r="AH1" s="1141"/>
    </row>
    <row r="2" spans="1:75" ht="48.75" customHeight="1" x14ac:dyDescent="0.15">
      <c r="B2" s="1144"/>
      <c r="C2" s="2069" t="s">
        <v>1720</v>
      </c>
      <c r="D2" s="2069"/>
      <c r="E2" s="2069"/>
      <c r="F2" s="2069"/>
      <c r="G2" s="2069"/>
      <c r="H2" s="2069"/>
      <c r="I2" s="2069"/>
      <c r="J2" s="2069"/>
      <c r="K2" s="2069"/>
      <c r="L2" s="2069"/>
      <c r="M2" s="2069"/>
      <c r="N2" s="2069"/>
      <c r="O2" s="2069"/>
      <c r="P2" s="2069"/>
      <c r="Q2" s="2069"/>
      <c r="R2" s="2069"/>
      <c r="S2" s="2069"/>
      <c r="T2" s="2069"/>
      <c r="U2" s="2069"/>
      <c r="V2" s="2069"/>
      <c r="W2" s="2069"/>
      <c r="X2" s="2069"/>
      <c r="Y2" s="2069"/>
      <c r="Z2" s="2069"/>
      <c r="AA2" s="2069"/>
      <c r="AB2" s="2069"/>
      <c r="AC2" s="2069"/>
      <c r="AD2" s="2069"/>
      <c r="AE2" s="2069"/>
      <c r="AF2" s="2069"/>
      <c r="AG2" s="1144"/>
      <c r="AH2" s="1145"/>
    </row>
    <row r="3" spans="1:75" s="1147" customFormat="1" ht="22.5" customHeight="1" x14ac:dyDescent="0.15">
      <c r="A3" s="1146"/>
      <c r="AI3" s="1148"/>
      <c r="AJ3" s="1148"/>
      <c r="AK3" s="1148"/>
      <c r="AL3" s="1148"/>
      <c r="AM3" s="1148"/>
      <c r="AN3" s="1148"/>
      <c r="AO3" s="1148"/>
      <c r="AP3" s="1148"/>
      <c r="AQ3" s="1148"/>
      <c r="AR3" s="1148"/>
      <c r="AS3" s="1148"/>
      <c r="AT3" s="1148"/>
      <c r="AU3" s="1148"/>
      <c r="AV3" s="1148"/>
      <c r="AW3" s="1148"/>
      <c r="AX3" s="1148"/>
      <c r="AY3" s="1148"/>
      <c r="AZ3" s="1148"/>
      <c r="BA3" s="1148"/>
      <c r="BB3" s="1148"/>
      <c r="BC3" s="1148"/>
      <c r="BD3" s="1148"/>
      <c r="BE3" s="1148"/>
      <c r="BF3" s="1148"/>
      <c r="BG3" s="1148"/>
      <c r="BH3" s="1148"/>
      <c r="BI3" s="1148"/>
      <c r="BJ3" s="1148"/>
      <c r="BK3" s="1148"/>
      <c r="BL3" s="1148"/>
      <c r="BM3" s="1148"/>
      <c r="BN3" s="1148"/>
      <c r="BO3" s="1148"/>
    </row>
    <row r="4" spans="1:75" s="1147" customFormat="1" ht="18.75" customHeight="1" thickBot="1" x14ac:dyDescent="0.2">
      <c r="A4" s="1146"/>
      <c r="B4" s="2008" t="s">
        <v>1652</v>
      </c>
      <c r="C4" s="2008"/>
      <c r="D4" s="2008"/>
      <c r="E4" s="2008"/>
      <c r="F4" s="2008"/>
      <c r="G4" s="2008"/>
      <c r="H4" s="2008"/>
      <c r="I4" s="2008"/>
      <c r="J4" s="2008"/>
      <c r="K4" s="2008"/>
      <c r="L4" s="2008"/>
      <c r="M4" s="2008"/>
      <c r="N4" s="2008"/>
      <c r="O4" s="2008"/>
      <c r="P4" s="2008"/>
      <c r="Q4" s="2008"/>
      <c r="R4" s="2008"/>
      <c r="S4" s="2008"/>
      <c r="T4" s="2008"/>
      <c r="U4" s="2008"/>
      <c r="V4" s="2008"/>
      <c r="W4" s="2008"/>
      <c r="X4" s="2008"/>
      <c r="Y4" s="2008"/>
      <c r="Z4" s="2008"/>
      <c r="AA4" s="2008"/>
      <c r="AB4" s="2008"/>
      <c r="AC4" s="2008"/>
      <c r="AD4" s="2008"/>
      <c r="AE4" s="2008"/>
      <c r="AF4" s="2008"/>
      <c r="AG4" s="2008"/>
      <c r="AI4" s="1148"/>
      <c r="AJ4" s="1148"/>
      <c r="AK4" s="1148"/>
      <c r="AL4" s="1148"/>
      <c r="AM4" s="1148"/>
      <c r="AN4" s="1148"/>
      <c r="AO4" s="1148"/>
      <c r="AP4" s="1148"/>
      <c r="AQ4" s="1148"/>
      <c r="AR4" s="1148"/>
      <c r="AS4" s="1148"/>
      <c r="AT4" s="1148"/>
      <c r="AU4" s="1148"/>
      <c r="AV4" s="1148"/>
      <c r="AW4" s="1148"/>
      <c r="AX4" s="1148"/>
      <c r="AY4" s="1148"/>
      <c r="AZ4" s="1148"/>
      <c r="BA4" s="1148"/>
      <c r="BB4" s="1148"/>
      <c r="BC4" s="1148"/>
      <c r="BD4" s="1148"/>
      <c r="BE4" s="1148"/>
      <c r="BF4" s="1148"/>
      <c r="BG4" s="1148"/>
      <c r="BH4" s="1148"/>
      <c r="BI4" s="1148"/>
      <c r="BJ4" s="1148"/>
      <c r="BK4" s="1148"/>
      <c r="BL4" s="1148"/>
      <c r="BM4" s="1148"/>
      <c r="BN4" s="1148"/>
      <c r="BO4" s="1148"/>
    </row>
    <row r="5" spans="1:75" s="1147" customFormat="1" ht="11.25" customHeight="1" thickTop="1" x14ac:dyDescent="0.15">
      <c r="A5" s="1146"/>
      <c r="B5" s="1149"/>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c r="AD5" s="1149"/>
      <c r="AE5" s="1149"/>
      <c r="AF5" s="1149"/>
      <c r="AG5" s="1149"/>
      <c r="AI5" s="1148"/>
      <c r="AJ5" s="1148"/>
      <c r="AK5" s="1148"/>
      <c r="AL5" s="1148"/>
      <c r="AM5" s="1148"/>
      <c r="AN5" s="1148"/>
      <c r="AO5" s="1148"/>
      <c r="AP5" s="1148"/>
      <c r="AQ5" s="1148"/>
      <c r="AR5" s="1148"/>
      <c r="AS5" s="1148"/>
      <c r="AT5" s="1148"/>
      <c r="AU5" s="1148"/>
      <c r="AV5" s="1148"/>
      <c r="AW5" s="1148"/>
      <c r="AX5" s="1148"/>
      <c r="AY5" s="1148"/>
      <c r="AZ5" s="1148"/>
      <c r="BA5" s="1148"/>
      <c r="BB5" s="1148"/>
      <c r="BC5" s="1148"/>
      <c r="BD5" s="1148"/>
      <c r="BE5" s="1148"/>
      <c r="BF5" s="1148"/>
      <c r="BG5" s="1148"/>
      <c r="BH5" s="1148"/>
      <c r="BI5" s="1148"/>
      <c r="BJ5" s="1148"/>
      <c r="BK5" s="1148"/>
      <c r="BL5" s="1148"/>
      <c r="BM5" s="1148"/>
      <c r="BN5" s="1148"/>
      <c r="BO5" s="1148"/>
    </row>
    <row r="6" spans="1:75" s="1147" customFormat="1" ht="15" customHeight="1" x14ac:dyDescent="0.15">
      <c r="A6" s="1146"/>
      <c r="B6" s="2070"/>
      <c r="C6" s="2071"/>
      <c r="D6" s="1147" t="s">
        <v>854</v>
      </c>
      <c r="AI6" s="1148"/>
      <c r="AJ6" s="1148"/>
      <c r="AK6" s="1148"/>
      <c r="AL6" s="1148"/>
      <c r="AM6" s="1148"/>
      <c r="AN6" s="1148"/>
      <c r="AO6" s="1148"/>
      <c r="AP6" s="1148"/>
      <c r="AQ6" s="1148"/>
      <c r="AR6" s="1148"/>
      <c r="AS6" s="1148"/>
      <c r="AT6" s="1148"/>
      <c r="AU6" s="1148"/>
      <c r="AV6" s="1148"/>
      <c r="AW6" s="1148"/>
      <c r="AX6" s="1148"/>
      <c r="AY6" s="1148"/>
      <c r="AZ6" s="1148"/>
      <c r="BA6" s="1148"/>
      <c r="BB6" s="1148"/>
      <c r="BC6" s="1148"/>
      <c r="BD6" s="1148"/>
      <c r="BE6" s="1148"/>
      <c r="BF6" s="1148"/>
      <c r="BG6" s="1148"/>
      <c r="BH6" s="1148"/>
      <c r="BI6" s="1148"/>
      <c r="BJ6" s="1148"/>
      <c r="BK6" s="1148"/>
      <c r="BL6" s="1148"/>
      <c r="BM6" s="1148"/>
      <c r="BN6" s="1148"/>
      <c r="BO6" s="1148"/>
    </row>
    <row r="7" spans="1:75" ht="15" customHeight="1" x14ac:dyDescent="0.15">
      <c r="A7" s="2072"/>
      <c r="B7" s="2072"/>
      <c r="C7" s="2072"/>
      <c r="D7" s="2072"/>
      <c r="E7" s="2072"/>
      <c r="F7" s="2072"/>
      <c r="G7" s="2072"/>
      <c r="H7" s="2072"/>
      <c r="I7" s="2072"/>
      <c r="J7" s="2072"/>
      <c r="K7" s="2072"/>
      <c r="L7" s="2072"/>
      <c r="M7" s="2072"/>
      <c r="N7" s="2072"/>
      <c r="O7" s="2072"/>
      <c r="P7" s="2072"/>
      <c r="Q7" s="2072"/>
      <c r="R7" s="2072"/>
      <c r="S7" s="2072"/>
      <c r="T7" s="2072"/>
      <c r="U7" s="2072"/>
      <c r="V7" s="2072"/>
      <c r="W7" s="2072"/>
      <c r="X7" s="2072"/>
      <c r="Y7" s="2072"/>
      <c r="Z7" s="2072"/>
      <c r="AA7" s="2072"/>
      <c r="AB7" s="2072"/>
      <c r="AC7" s="1150"/>
      <c r="AD7" s="1150"/>
      <c r="AE7" s="1150"/>
      <c r="AF7" s="1150"/>
      <c r="AG7" s="1150"/>
      <c r="AH7" s="1150"/>
    </row>
    <row r="8" spans="1:75" ht="15" customHeight="1" x14ac:dyDescent="0.15">
      <c r="B8" s="1150"/>
      <c r="C8" s="1150"/>
      <c r="D8" s="1150"/>
      <c r="E8" s="1150"/>
      <c r="F8" s="1150"/>
      <c r="G8" s="1150"/>
      <c r="H8" s="1150"/>
      <c r="I8" s="1150"/>
      <c r="J8" s="1150"/>
      <c r="K8" s="1150"/>
      <c r="L8" s="1150"/>
      <c r="M8" s="1150"/>
      <c r="N8" s="1150"/>
      <c r="O8" s="1150"/>
      <c r="P8" s="1150"/>
      <c r="Q8" s="1150"/>
      <c r="R8" s="1150"/>
      <c r="S8" s="1150"/>
      <c r="T8" s="1150"/>
      <c r="U8" s="1150"/>
      <c r="V8" s="1150"/>
      <c r="W8" s="1150"/>
      <c r="X8" s="1150"/>
      <c r="Y8" s="1150"/>
      <c r="Z8" s="1150"/>
      <c r="AA8" s="1150"/>
      <c r="AB8" s="1150"/>
      <c r="AC8" s="1150"/>
      <c r="AD8" s="1150"/>
      <c r="AE8" s="1150"/>
      <c r="AF8" s="1150"/>
      <c r="AG8" s="1150"/>
    </row>
    <row r="9" spans="1:75" ht="18.75" customHeight="1" x14ac:dyDescent="0.15">
      <c r="B9" s="1151" t="s">
        <v>940</v>
      </c>
      <c r="C9" s="2009" t="s">
        <v>941</v>
      </c>
      <c r="D9" s="2009"/>
      <c r="E9" s="2009"/>
      <c r="F9" s="2009"/>
      <c r="G9" s="2009"/>
      <c r="H9" s="2009"/>
      <c r="I9" s="2009"/>
      <c r="J9" s="2009"/>
      <c r="K9" s="2009"/>
      <c r="L9" s="2009"/>
      <c r="M9" s="2009"/>
      <c r="N9" s="2009"/>
      <c r="O9" s="2009"/>
      <c r="P9" s="2009"/>
      <c r="Q9" s="2009"/>
      <c r="R9" s="2009"/>
      <c r="S9" s="2009"/>
      <c r="T9" s="2009"/>
      <c r="U9" s="2009"/>
      <c r="V9" s="2009"/>
      <c r="W9" s="2009"/>
      <c r="X9" s="2009"/>
      <c r="Y9" s="2009"/>
      <c r="Z9" s="2009"/>
      <c r="AA9" s="2009"/>
      <c r="AB9" s="2009"/>
      <c r="AC9" s="2009"/>
      <c r="AD9" s="2009"/>
      <c r="AE9" s="2009"/>
      <c r="AF9" s="2009"/>
      <c r="AG9" s="2010"/>
      <c r="AH9" s="1149"/>
    </row>
    <row r="10" spans="1:75" ht="15" customHeight="1" x14ac:dyDescent="0.15">
      <c r="A10" s="1152"/>
      <c r="B10" s="1987" t="s">
        <v>550</v>
      </c>
      <c r="C10" s="1987"/>
      <c r="D10" s="1987"/>
      <c r="E10" s="1987"/>
      <c r="F10" s="1987"/>
      <c r="G10" s="1987"/>
      <c r="H10" s="1987"/>
      <c r="I10" s="1987"/>
      <c r="J10" s="1987" t="s">
        <v>556</v>
      </c>
      <c r="K10" s="1987"/>
      <c r="L10" s="1987"/>
      <c r="M10" s="1987"/>
      <c r="N10" s="1987"/>
      <c r="O10" s="1987"/>
      <c r="P10" s="1987"/>
      <c r="Q10" s="1987"/>
      <c r="R10" s="1987" t="s">
        <v>557</v>
      </c>
      <c r="S10" s="1987"/>
      <c r="T10" s="1987"/>
      <c r="U10" s="1987"/>
      <c r="V10" s="1987"/>
      <c r="W10" s="1987"/>
      <c r="X10" s="1987"/>
      <c r="Y10" s="1987"/>
      <c r="Z10" s="1987" t="s">
        <v>561</v>
      </c>
      <c r="AA10" s="1987"/>
      <c r="AB10" s="1987"/>
      <c r="AC10" s="1987"/>
      <c r="AD10" s="1987"/>
      <c r="AE10" s="1987"/>
      <c r="AF10" s="1987"/>
      <c r="AG10" s="1987"/>
    </row>
    <row r="11" spans="1:75" ht="13.5" customHeight="1" x14ac:dyDescent="0.15">
      <c r="B11" s="2064" t="s">
        <v>111</v>
      </c>
      <c r="C11" s="2064"/>
      <c r="D11" s="2064"/>
      <c r="E11" s="2064"/>
      <c r="F11" s="2064"/>
      <c r="G11" s="2064"/>
      <c r="H11" s="2064"/>
      <c r="I11" s="2064"/>
      <c r="J11" s="2064" t="s">
        <v>120</v>
      </c>
      <c r="K11" s="2064"/>
      <c r="L11" s="2064"/>
      <c r="M11" s="2064"/>
      <c r="N11" s="2064"/>
      <c r="O11" s="2064"/>
      <c r="P11" s="2064"/>
      <c r="Q11" s="2064"/>
      <c r="R11" s="2064" t="s">
        <v>129</v>
      </c>
      <c r="S11" s="2064"/>
      <c r="T11" s="2064"/>
      <c r="U11" s="2064"/>
      <c r="V11" s="2064"/>
      <c r="W11" s="2064"/>
      <c r="X11" s="2064"/>
      <c r="Y11" s="2064"/>
      <c r="Z11" s="2064" t="s">
        <v>1175</v>
      </c>
      <c r="AA11" s="2064"/>
      <c r="AB11" s="2064"/>
      <c r="AC11" s="2064"/>
      <c r="AD11" s="2064"/>
      <c r="AE11" s="2064"/>
      <c r="AF11" s="2064"/>
      <c r="AG11" s="2064"/>
    </row>
    <row r="12" spans="1:75" ht="13.5" customHeight="1" x14ac:dyDescent="0.15">
      <c r="B12" s="2065" t="s">
        <v>113</v>
      </c>
      <c r="C12" s="2065"/>
      <c r="D12" s="2065"/>
      <c r="E12" s="2065"/>
      <c r="F12" s="2065"/>
      <c r="G12" s="2065"/>
      <c r="H12" s="2065"/>
      <c r="I12" s="2065"/>
      <c r="J12" s="2065" t="s">
        <v>123</v>
      </c>
      <c r="K12" s="2065"/>
      <c r="L12" s="2065"/>
      <c r="M12" s="2065"/>
      <c r="N12" s="2065"/>
      <c r="O12" s="2065"/>
      <c r="P12" s="2065"/>
      <c r="Q12" s="2065"/>
      <c r="R12" s="2065" t="s">
        <v>558</v>
      </c>
      <c r="S12" s="2065"/>
      <c r="T12" s="2065"/>
      <c r="U12" s="2065"/>
      <c r="V12" s="2065"/>
      <c r="W12" s="2065"/>
      <c r="X12" s="2065"/>
      <c r="Y12" s="2065"/>
      <c r="Z12" s="2066" t="s">
        <v>1176</v>
      </c>
      <c r="AA12" s="2067"/>
      <c r="AB12" s="2067"/>
      <c r="AC12" s="2067"/>
      <c r="AD12" s="2067"/>
      <c r="AE12" s="2067"/>
      <c r="AF12" s="2067"/>
      <c r="AG12" s="2068"/>
    </row>
    <row r="13" spans="1:75" ht="13.5" customHeight="1" x14ac:dyDescent="0.15">
      <c r="B13" s="2065" t="s">
        <v>114</v>
      </c>
      <c r="C13" s="2065"/>
      <c r="D13" s="2065"/>
      <c r="E13" s="2065"/>
      <c r="F13" s="2065"/>
      <c r="G13" s="2065"/>
      <c r="H13" s="2065"/>
      <c r="I13" s="2065"/>
      <c r="J13" s="2065" t="s">
        <v>124</v>
      </c>
      <c r="K13" s="2065"/>
      <c r="L13" s="2065"/>
      <c r="M13" s="2065"/>
      <c r="N13" s="2065"/>
      <c r="O13" s="2065"/>
      <c r="P13" s="2065"/>
      <c r="Q13" s="2065"/>
      <c r="R13" s="2065" t="s">
        <v>133</v>
      </c>
      <c r="S13" s="2065"/>
      <c r="T13" s="2065"/>
      <c r="U13" s="2065"/>
      <c r="V13" s="2065"/>
      <c r="W13" s="2065"/>
      <c r="X13" s="2065"/>
      <c r="Y13" s="2065"/>
      <c r="Z13" s="2065" t="s">
        <v>943</v>
      </c>
      <c r="AA13" s="2065"/>
      <c r="AB13" s="2065"/>
      <c r="AC13" s="2065"/>
      <c r="AD13" s="2065"/>
      <c r="AE13" s="2065"/>
      <c r="AF13" s="2065"/>
      <c r="AG13" s="2065"/>
    </row>
    <row r="14" spans="1:75" ht="13.5" customHeight="1" x14ac:dyDescent="0.15">
      <c r="B14" s="2065" t="s">
        <v>115</v>
      </c>
      <c r="C14" s="2065"/>
      <c r="D14" s="2065"/>
      <c r="E14" s="2065"/>
      <c r="F14" s="2065"/>
      <c r="G14" s="2065"/>
      <c r="H14" s="2065"/>
      <c r="I14" s="2065"/>
      <c r="J14" s="2074"/>
      <c r="K14" s="2074"/>
      <c r="L14" s="2074"/>
      <c r="M14" s="2074"/>
      <c r="N14" s="2074"/>
      <c r="O14" s="2074"/>
      <c r="P14" s="2074"/>
      <c r="Q14" s="2074"/>
      <c r="R14" s="2065" t="s">
        <v>942</v>
      </c>
      <c r="S14" s="2065"/>
      <c r="T14" s="2065"/>
      <c r="U14" s="2065"/>
      <c r="V14" s="2065"/>
      <c r="W14" s="2065"/>
      <c r="X14" s="2065"/>
      <c r="Y14" s="2065"/>
      <c r="Z14" s="2065"/>
      <c r="AA14" s="2065"/>
      <c r="AB14" s="2065"/>
      <c r="AC14" s="2065"/>
      <c r="AD14" s="2065"/>
      <c r="AE14" s="2065"/>
      <c r="AF14" s="2065"/>
      <c r="AG14" s="2065"/>
      <c r="AJ14" s="1153"/>
    </row>
    <row r="15" spans="1:75" ht="13.5" customHeight="1" x14ac:dyDescent="0.15">
      <c r="B15" s="2065" t="s">
        <v>1389</v>
      </c>
      <c r="C15" s="2065"/>
      <c r="D15" s="2065"/>
      <c r="E15" s="2065"/>
      <c r="F15" s="2065"/>
      <c r="G15" s="2065"/>
      <c r="H15" s="2065"/>
      <c r="I15" s="2065"/>
      <c r="J15" s="2065"/>
      <c r="K15" s="2065"/>
      <c r="L15" s="2065"/>
      <c r="M15" s="2065"/>
      <c r="N15" s="2065"/>
      <c r="O15" s="2065"/>
      <c r="P15" s="2065"/>
      <c r="Q15" s="2065"/>
      <c r="R15" s="2065" t="s">
        <v>944</v>
      </c>
      <c r="S15" s="2065"/>
      <c r="T15" s="2065"/>
      <c r="U15" s="2065"/>
      <c r="V15" s="2065"/>
      <c r="W15" s="2065"/>
      <c r="X15" s="2065"/>
      <c r="Y15" s="2065"/>
      <c r="Z15" s="2073"/>
      <c r="AA15" s="2073"/>
      <c r="AB15" s="2073"/>
      <c r="AC15" s="2073"/>
      <c r="AD15" s="2073"/>
      <c r="AE15" s="2073"/>
      <c r="AF15" s="2073"/>
      <c r="AG15" s="2073"/>
      <c r="AJ15" s="1153"/>
    </row>
    <row r="16" spans="1:75" ht="15" customHeight="1" x14ac:dyDescent="0.15">
      <c r="B16" s="1987" t="s">
        <v>1071</v>
      </c>
      <c r="C16" s="1987"/>
      <c r="D16" s="1987"/>
      <c r="E16" s="1987"/>
      <c r="F16" s="1987"/>
      <c r="G16" s="1987"/>
      <c r="H16" s="1987"/>
      <c r="I16" s="1987"/>
      <c r="J16" s="1987" t="s">
        <v>1529</v>
      </c>
      <c r="K16" s="1987"/>
      <c r="L16" s="1987"/>
      <c r="M16" s="1987"/>
      <c r="N16" s="1987"/>
      <c r="O16" s="1987"/>
      <c r="P16" s="1987"/>
      <c r="Q16" s="1987"/>
      <c r="R16" s="1987" t="s">
        <v>563</v>
      </c>
      <c r="S16" s="1987"/>
      <c r="T16" s="1987"/>
      <c r="U16" s="1987"/>
      <c r="V16" s="1987"/>
      <c r="W16" s="1987"/>
      <c r="X16" s="1987"/>
      <c r="Y16" s="1987"/>
      <c r="Z16" s="1987" t="s">
        <v>564</v>
      </c>
      <c r="AA16" s="1987"/>
      <c r="AB16" s="1987"/>
      <c r="AC16" s="1987"/>
      <c r="AD16" s="1987"/>
      <c r="AE16" s="1987"/>
      <c r="AF16" s="1987"/>
      <c r="AG16" s="1987"/>
      <c r="AH16" s="1154"/>
      <c r="AI16" s="1155"/>
      <c r="AJ16" s="1155"/>
      <c r="AK16" s="1155"/>
      <c r="AL16" s="1155"/>
      <c r="AM16" s="1155"/>
      <c r="AN16" s="1155"/>
      <c r="AO16" s="1155"/>
      <c r="AP16" s="1143"/>
      <c r="BP16" s="1142"/>
      <c r="BQ16" s="1142"/>
      <c r="BR16" s="1142"/>
      <c r="BS16" s="1142"/>
      <c r="BT16" s="1142"/>
      <c r="BU16" s="1142"/>
      <c r="BV16" s="1142"/>
      <c r="BW16" s="1142"/>
    </row>
    <row r="17" spans="1:75" ht="13.5" customHeight="1" x14ac:dyDescent="0.15">
      <c r="B17" s="2064" t="s">
        <v>248</v>
      </c>
      <c r="C17" s="2064"/>
      <c r="D17" s="2064"/>
      <c r="E17" s="2064"/>
      <c r="F17" s="2064"/>
      <c r="G17" s="2064"/>
      <c r="H17" s="2064"/>
      <c r="I17" s="2064"/>
      <c r="J17" s="2064" t="s">
        <v>1530</v>
      </c>
      <c r="K17" s="2064"/>
      <c r="L17" s="2064"/>
      <c r="M17" s="2064"/>
      <c r="N17" s="2064"/>
      <c r="O17" s="2064"/>
      <c r="P17" s="2064"/>
      <c r="Q17" s="2064"/>
      <c r="R17" s="2064" t="s">
        <v>1181</v>
      </c>
      <c r="S17" s="2064"/>
      <c r="T17" s="2064"/>
      <c r="U17" s="2064"/>
      <c r="V17" s="2064"/>
      <c r="W17" s="2064"/>
      <c r="X17" s="2064"/>
      <c r="Y17" s="2064"/>
      <c r="Z17" s="2064" t="s">
        <v>945</v>
      </c>
      <c r="AA17" s="2064"/>
      <c r="AB17" s="2064"/>
      <c r="AC17" s="2064"/>
      <c r="AD17" s="2064"/>
      <c r="AE17" s="2064"/>
      <c r="AF17" s="2064"/>
      <c r="AG17" s="2064"/>
      <c r="AH17" s="1154"/>
      <c r="AI17" s="1155"/>
      <c r="AJ17" s="1155"/>
      <c r="AK17" s="1155"/>
      <c r="AL17" s="1155"/>
      <c r="AM17" s="1155"/>
      <c r="AN17" s="1155"/>
      <c r="AO17" s="1155"/>
      <c r="AP17" s="1143"/>
      <c r="BP17" s="1142"/>
      <c r="BQ17" s="1142"/>
      <c r="BR17" s="1142"/>
      <c r="BS17" s="1142"/>
      <c r="BT17" s="1142"/>
      <c r="BU17" s="1142"/>
      <c r="BV17" s="1142"/>
      <c r="BW17" s="1142"/>
    </row>
    <row r="18" spans="1:75" ht="13.5" customHeight="1" x14ac:dyDescent="0.15">
      <c r="B18" s="2065" t="s">
        <v>665</v>
      </c>
      <c r="C18" s="2065"/>
      <c r="D18" s="2065"/>
      <c r="E18" s="2065"/>
      <c r="F18" s="2065"/>
      <c r="G18" s="2065"/>
      <c r="H18" s="2065"/>
      <c r="I18" s="2065"/>
      <c r="J18" s="2065" t="s">
        <v>1531</v>
      </c>
      <c r="K18" s="2065"/>
      <c r="L18" s="2065"/>
      <c r="M18" s="2065"/>
      <c r="N18" s="2065"/>
      <c r="O18" s="2065"/>
      <c r="P18" s="2065"/>
      <c r="Q18" s="2065"/>
      <c r="R18" s="2065" t="s">
        <v>1182</v>
      </c>
      <c r="S18" s="2065"/>
      <c r="T18" s="2065"/>
      <c r="U18" s="2065"/>
      <c r="V18" s="2065"/>
      <c r="W18" s="2065"/>
      <c r="X18" s="2065"/>
      <c r="Y18" s="2065"/>
      <c r="Z18" s="2065" t="s">
        <v>946</v>
      </c>
      <c r="AA18" s="2065"/>
      <c r="AB18" s="2065"/>
      <c r="AC18" s="2065"/>
      <c r="AD18" s="2065"/>
      <c r="AE18" s="2065"/>
      <c r="AF18" s="2065"/>
      <c r="AG18" s="2065"/>
      <c r="AH18" s="1154"/>
      <c r="AI18" s="1155"/>
      <c r="AJ18" s="1155"/>
      <c r="AK18" s="1155"/>
      <c r="AL18" s="1155"/>
      <c r="AM18" s="1155"/>
      <c r="AN18" s="1155"/>
      <c r="AO18" s="1155"/>
      <c r="AP18" s="1143"/>
      <c r="BP18" s="1142"/>
      <c r="BQ18" s="1142"/>
      <c r="BR18" s="1142"/>
      <c r="BS18" s="1142"/>
      <c r="BT18" s="1142"/>
      <c r="BU18" s="1142"/>
      <c r="BV18" s="1142"/>
      <c r="BW18" s="1142"/>
    </row>
    <row r="19" spans="1:75" ht="13.5" customHeight="1" x14ac:dyDescent="0.15">
      <c r="B19" s="2065" t="s">
        <v>562</v>
      </c>
      <c r="C19" s="2065"/>
      <c r="D19" s="2065"/>
      <c r="E19" s="2065"/>
      <c r="F19" s="2065"/>
      <c r="G19" s="2065"/>
      <c r="H19" s="2065"/>
      <c r="I19" s="2065"/>
      <c r="J19" s="2065"/>
      <c r="K19" s="2065"/>
      <c r="L19" s="2065"/>
      <c r="M19" s="2065"/>
      <c r="N19" s="2065"/>
      <c r="O19" s="2065"/>
      <c r="P19" s="2065"/>
      <c r="Q19" s="2065"/>
      <c r="R19" s="2065" t="s">
        <v>1183</v>
      </c>
      <c r="S19" s="2065"/>
      <c r="T19" s="2065"/>
      <c r="U19" s="2065"/>
      <c r="V19" s="2065"/>
      <c r="W19" s="2065"/>
      <c r="X19" s="2065"/>
      <c r="Y19" s="2065"/>
      <c r="Z19" s="2066" t="s">
        <v>1523</v>
      </c>
      <c r="AA19" s="2067"/>
      <c r="AB19" s="2067"/>
      <c r="AC19" s="2067"/>
      <c r="AD19" s="2067"/>
      <c r="AE19" s="2067"/>
      <c r="AF19" s="2067"/>
      <c r="AG19" s="2068"/>
      <c r="AH19" s="1154"/>
      <c r="AI19" s="1155"/>
      <c r="AJ19" s="1155"/>
      <c r="AK19" s="1155"/>
      <c r="AL19" s="1155"/>
      <c r="AM19" s="1155"/>
      <c r="AN19" s="1155"/>
      <c r="AO19" s="1155"/>
      <c r="AP19" s="1143"/>
      <c r="BP19" s="1142"/>
      <c r="BQ19" s="1142"/>
      <c r="BR19" s="1142"/>
      <c r="BS19" s="1142"/>
      <c r="BT19" s="1142"/>
      <c r="BU19" s="1142"/>
      <c r="BV19" s="1142"/>
      <c r="BW19" s="1142"/>
    </row>
    <row r="20" spans="1:75" ht="13.5" customHeight="1" x14ac:dyDescent="0.15">
      <c r="B20" s="2065"/>
      <c r="C20" s="2065"/>
      <c r="D20" s="2065"/>
      <c r="E20" s="2065"/>
      <c r="F20" s="2065"/>
      <c r="G20" s="2065"/>
      <c r="H20" s="2065"/>
      <c r="I20" s="2065"/>
      <c r="J20" s="2065"/>
      <c r="K20" s="2065"/>
      <c r="L20" s="2065"/>
      <c r="M20" s="2065"/>
      <c r="N20" s="2065"/>
      <c r="O20" s="2065"/>
      <c r="P20" s="2065"/>
      <c r="Q20" s="2065"/>
      <c r="R20" s="2065" t="s">
        <v>1532</v>
      </c>
      <c r="S20" s="2065"/>
      <c r="T20" s="2065"/>
      <c r="U20" s="2065"/>
      <c r="V20" s="2065"/>
      <c r="W20" s="2065"/>
      <c r="X20" s="2065"/>
      <c r="Y20" s="2065"/>
      <c r="Z20" s="2066" t="s">
        <v>1524</v>
      </c>
      <c r="AA20" s="2067"/>
      <c r="AB20" s="2067"/>
      <c r="AC20" s="2067"/>
      <c r="AD20" s="2067"/>
      <c r="AE20" s="2067"/>
      <c r="AF20" s="2067"/>
      <c r="AG20" s="2068"/>
      <c r="AH20" s="1154"/>
      <c r="AI20" s="1155"/>
      <c r="AJ20" s="1155"/>
      <c r="AK20" s="1155"/>
      <c r="AL20" s="1155"/>
      <c r="AM20" s="1155"/>
      <c r="AN20" s="1155"/>
      <c r="AO20" s="1155"/>
      <c r="AP20" s="1143"/>
      <c r="BP20" s="1142"/>
      <c r="BQ20" s="1142"/>
      <c r="BR20" s="1142"/>
      <c r="BS20" s="1142"/>
      <c r="BT20" s="1142"/>
      <c r="BU20" s="1142"/>
      <c r="BV20" s="1142"/>
      <c r="BW20" s="1142"/>
    </row>
    <row r="21" spans="1:75" ht="13.5" customHeight="1" x14ac:dyDescent="0.15">
      <c r="B21" s="2075"/>
      <c r="C21" s="2075"/>
      <c r="D21" s="2075"/>
      <c r="E21" s="2075"/>
      <c r="F21" s="2075"/>
      <c r="G21" s="2075"/>
      <c r="H21" s="2075"/>
      <c r="I21" s="2075"/>
      <c r="J21" s="2076"/>
      <c r="K21" s="2077"/>
      <c r="L21" s="2077"/>
      <c r="M21" s="2077"/>
      <c r="N21" s="2077"/>
      <c r="O21" s="2077"/>
      <c r="P21" s="2077"/>
      <c r="Q21" s="2078"/>
      <c r="R21" s="2076" t="s">
        <v>947</v>
      </c>
      <c r="S21" s="2077"/>
      <c r="T21" s="2077"/>
      <c r="U21" s="2077"/>
      <c r="V21" s="2077"/>
      <c r="W21" s="2077"/>
      <c r="X21" s="2077"/>
      <c r="Y21" s="2078"/>
      <c r="Z21" s="2065" t="s">
        <v>1188</v>
      </c>
      <c r="AA21" s="2065"/>
      <c r="AB21" s="2065"/>
      <c r="AC21" s="2065"/>
      <c r="AD21" s="2065"/>
      <c r="AE21" s="2065"/>
      <c r="AF21" s="2065"/>
      <c r="AG21" s="2065"/>
      <c r="AH21" s="1154"/>
      <c r="AI21" s="1155"/>
      <c r="AJ21" s="1155"/>
      <c r="AK21" s="1155"/>
      <c r="AL21" s="1155"/>
      <c r="AM21" s="1155"/>
      <c r="AN21" s="1155"/>
      <c r="AO21" s="1155"/>
      <c r="AP21" s="1143"/>
      <c r="BP21" s="1142"/>
      <c r="BQ21" s="1142"/>
      <c r="BR21" s="1142"/>
      <c r="BS21" s="1142"/>
      <c r="BT21" s="1142"/>
      <c r="BU21" s="1142"/>
      <c r="BV21" s="1142"/>
      <c r="BW21" s="1142"/>
    </row>
    <row r="22" spans="1:75" ht="13.5" customHeight="1" x14ac:dyDescent="0.15">
      <c r="B22" s="2065"/>
      <c r="C22" s="2065"/>
      <c r="D22" s="2065"/>
      <c r="E22" s="2065"/>
      <c r="F22" s="2065"/>
      <c r="G22" s="2065"/>
      <c r="H22" s="2065"/>
      <c r="I22" s="2065"/>
      <c r="J22" s="2065"/>
      <c r="K22" s="2065"/>
      <c r="L22" s="2065"/>
      <c r="M22" s="2065"/>
      <c r="N22" s="2065"/>
      <c r="O22" s="2065"/>
      <c r="P22" s="2065"/>
      <c r="Q22" s="2065"/>
      <c r="R22" s="2065"/>
      <c r="S22" s="2065"/>
      <c r="T22" s="2065"/>
      <c r="U22" s="2065"/>
      <c r="V22" s="2065"/>
      <c r="W22" s="2065"/>
      <c r="X22" s="2065"/>
      <c r="Y22" s="2065"/>
      <c r="Z22" s="2065" t="s">
        <v>1525</v>
      </c>
      <c r="AA22" s="2065"/>
      <c r="AB22" s="2065"/>
      <c r="AC22" s="2065"/>
      <c r="AD22" s="2065"/>
      <c r="AE22" s="2065"/>
      <c r="AF22" s="2065"/>
      <c r="AG22" s="2065"/>
      <c r="AH22" s="1154"/>
      <c r="AI22" s="1155"/>
      <c r="AJ22" s="1155"/>
      <c r="AK22" s="1155"/>
      <c r="AL22" s="1155"/>
      <c r="AM22" s="1155"/>
      <c r="AN22" s="1155"/>
      <c r="AO22" s="1155"/>
      <c r="AP22" s="1143"/>
      <c r="AQ22" s="1153"/>
      <c r="BP22" s="1142"/>
      <c r="BQ22" s="1142"/>
      <c r="BR22" s="1142"/>
      <c r="BS22" s="1142"/>
      <c r="BT22" s="1142"/>
      <c r="BU22" s="1142"/>
      <c r="BV22" s="1142"/>
      <c r="BW22" s="1142"/>
    </row>
    <row r="23" spans="1:75" ht="13.5" customHeight="1" x14ac:dyDescent="0.15">
      <c r="B23" s="2065"/>
      <c r="C23" s="2065"/>
      <c r="D23" s="2065"/>
      <c r="E23" s="2065"/>
      <c r="F23" s="2065"/>
      <c r="G23" s="2065"/>
      <c r="H23" s="2065"/>
      <c r="I23" s="2065"/>
      <c r="J23" s="2065"/>
      <c r="K23" s="2065"/>
      <c r="L23" s="2065"/>
      <c r="M23" s="2065"/>
      <c r="N23" s="2065"/>
      <c r="O23" s="2065"/>
      <c r="P23" s="2065"/>
      <c r="Q23" s="2065"/>
      <c r="R23" s="2065"/>
      <c r="S23" s="2065"/>
      <c r="T23" s="2065"/>
      <c r="U23" s="2065"/>
      <c r="V23" s="2065"/>
      <c r="W23" s="2065"/>
      <c r="X23" s="2065"/>
      <c r="Y23" s="2065"/>
      <c r="Z23" s="2065" t="s">
        <v>162</v>
      </c>
      <c r="AA23" s="2065"/>
      <c r="AB23" s="2065"/>
      <c r="AC23" s="2065"/>
      <c r="AD23" s="2065"/>
      <c r="AE23" s="2065"/>
      <c r="AF23" s="2065"/>
      <c r="AG23" s="2065"/>
      <c r="AH23" s="1154"/>
      <c r="AI23" s="1155"/>
      <c r="AJ23" s="1155"/>
      <c r="AK23" s="1155"/>
      <c r="AL23" s="1155"/>
      <c r="AM23" s="1155"/>
      <c r="AN23" s="1155"/>
      <c r="AO23" s="1155"/>
      <c r="AP23" s="1143"/>
      <c r="AQ23" s="1153"/>
      <c r="BP23" s="1142"/>
      <c r="BQ23" s="1142"/>
      <c r="BR23" s="1142"/>
      <c r="BS23" s="1142"/>
      <c r="BT23" s="1142"/>
      <c r="BU23" s="1142"/>
      <c r="BV23" s="1142"/>
      <c r="BW23" s="1142"/>
    </row>
    <row r="24" spans="1:75" ht="13.5" customHeight="1" x14ac:dyDescent="0.15">
      <c r="B24" s="2075"/>
      <c r="C24" s="2075"/>
      <c r="D24" s="2075"/>
      <c r="E24" s="2075"/>
      <c r="F24" s="2075"/>
      <c r="G24" s="2075"/>
      <c r="H24" s="2075"/>
      <c r="I24" s="2075"/>
      <c r="J24" s="2075"/>
      <c r="K24" s="2075"/>
      <c r="L24" s="2075"/>
      <c r="M24" s="2075"/>
      <c r="N24" s="2075"/>
      <c r="O24" s="2075"/>
      <c r="P24" s="2075"/>
      <c r="Q24" s="2075"/>
      <c r="R24" s="2075"/>
      <c r="S24" s="2075"/>
      <c r="T24" s="2075"/>
      <c r="U24" s="2075"/>
      <c r="V24" s="2075"/>
      <c r="W24" s="2075"/>
      <c r="X24" s="2075"/>
      <c r="Y24" s="2075"/>
      <c r="Z24" s="2075" t="s">
        <v>1526</v>
      </c>
      <c r="AA24" s="2075"/>
      <c r="AB24" s="2075"/>
      <c r="AC24" s="2075"/>
      <c r="AD24" s="2075"/>
      <c r="AE24" s="2075"/>
      <c r="AF24" s="2075"/>
      <c r="AG24" s="2075"/>
      <c r="AH24" s="1154"/>
      <c r="AI24" s="1155"/>
      <c r="AJ24" s="1155"/>
      <c r="AK24" s="1155"/>
      <c r="AL24" s="1155"/>
      <c r="AM24" s="1155"/>
      <c r="AN24" s="1155"/>
      <c r="AO24" s="1155"/>
      <c r="AP24" s="1143"/>
      <c r="BP24" s="1142"/>
      <c r="BQ24" s="1142"/>
      <c r="BR24" s="1142"/>
      <c r="BS24" s="1142"/>
      <c r="BT24" s="1142"/>
      <c r="BU24" s="1142"/>
      <c r="BV24" s="1142"/>
      <c r="BW24" s="1142"/>
    </row>
    <row r="25" spans="1:75" ht="13.5" customHeight="1" x14ac:dyDescent="0.15">
      <c r="B25" s="2065"/>
      <c r="C25" s="2065"/>
      <c r="D25" s="2065"/>
      <c r="E25" s="2065"/>
      <c r="F25" s="2065"/>
      <c r="G25" s="2065"/>
      <c r="H25" s="2065"/>
      <c r="I25" s="2065"/>
      <c r="J25" s="2065"/>
      <c r="K25" s="2065"/>
      <c r="L25" s="2065"/>
      <c r="M25" s="2065"/>
      <c r="N25" s="2065"/>
      <c r="O25" s="2065"/>
      <c r="P25" s="2065"/>
      <c r="Q25" s="2065"/>
      <c r="R25" s="2065"/>
      <c r="S25" s="2065"/>
      <c r="T25" s="2065"/>
      <c r="U25" s="2065"/>
      <c r="V25" s="2065"/>
      <c r="W25" s="2065"/>
      <c r="X25" s="2065"/>
      <c r="Y25" s="2065"/>
      <c r="Z25" s="2065" t="s">
        <v>1187</v>
      </c>
      <c r="AA25" s="2065"/>
      <c r="AB25" s="2065"/>
      <c r="AC25" s="2065"/>
      <c r="AD25" s="2065"/>
      <c r="AE25" s="2065"/>
      <c r="AF25" s="2065"/>
      <c r="AG25" s="2065"/>
      <c r="AH25" s="1154"/>
      <c r="AI25" s="1155"/>
      <c r="AJ25" s="1155"/>
      <c r="AK25" s="1155"/>
      <c r="AL25" s="1155"/>
      <c r="AM25" s="1155"/>
      <c r="AN25" s="1155"/>
      <c r="AO25" s="1155"/>
      <c r="AP25" s="1143"/>
      <c r="AQ25" s="1153"/>
      <c r="BP25" s="1142"/>
      <c r="BQ25" s="1142"/>
      <c r="BR25" s="1142"/>
      <c r="BS25" s="1142"/>
      <c r="BT25" s="1142"/>
      <c r="BU25" s="1142"/>
      <c r="BV25" s="1142"/>
      <c r="BW25" s="1142"/>
    </row>
    <row r="26" spans="1:75" ht="13.5" customHeight="1" x14ac:dyDescent="0.15">
      <c r="B26" s="2073"/>
      <c r="C26" s="2073"/>
      <c r="D26" s="2073"/>
      <c r="E26" s="2073"/>
      <c r="F26" s="2073"/>
      <c r="G26" s="2073"/>
      <c r="H26" s="2073"/>
      <c r="I26" s="2073"/>
      <c r="J26" s="2073"/>
      <c r="K26" s="2073"/>
      <c r="L26" s="2073"/>
      <c r="M26" s="2073"/>
      <c r="N26" s="2073"/>
      <c r="O26" s="2073"/>
      <c r="P26" s="2073"/>
      <c r="Q26" s="2073"/>
      <c r="R26" s="2073"/>
      <c r="S26" s="2073"/>
      <c r="T26" s="2073"/>
      <c r="U26" s="2073"/>
      <c r="V26" s="2073"/>
      <c r="W26" s="2073"/>
      <c r="X26" s="2073"/>
      <c r="Y26" s="2073"/>
      <c r="Z26" s="2073" t="s">
        <v>1189</v>
      </c>
      <c r="AA26" s="2073"/>
      <c r="AB26" s="2073"/>
      <c r="AC26" s="2073"/>
      <c r="AD26" s="2073"/>
      <c r="AE26" s="2073"/>
      <c r="AF26" s="2073"/>
      <c r="AG26" s="2073"/>
      <c r="AH26" s="1154"/>
      <c r="AI26" s="1155"/>
      <c r="AJ26" s="1155"/>
      <c r="AK26" s="1155"/>
      <c r="AL26" s="1155"/>
      <c r="AM26" s="1155"/>
      <c r="AN26" s="1155"/>
      <c r="AO26" s="1155"/>
      <c r="AP26" s="1143"/>
      <c r="BP26" s="1142"/>
      <c r="BQ26" s="1142"/>
      <c r="BR26" s="1142"/>
      <c r="BS26" s="1142"/>
      <c r="BT26" s="1142"/>
      <c r="BU26" s="1142"/>
      <c r="BV26" s="1142"/>
      <c r="BW26" s="1142"/>
    </row>
    <row r="27" spans="1:75" ht="15" customHeight="1" x14ac:dyDescent="0.15">
      <c r="R27" s="1156"/>
      <c r="S27" s="1156"/>
      <c r="T27" s="1156"/>
      <c r="U27" s="1156"/>
      <c r="V27" s="1156"/>
      <c r="W27" s="1156"/>
      <c r="X27" s="1156"/>
      <c r="Y27" s="1156"/>
    </row>
    <row r="28" spans="1:75" ht="18.75" customHeight="1" x14ac:dyDescent="0.15">
      <c r="B28" s="1151" t="s">
        <v>948</v>
      </c>
      <c r="C28" s="2009" t="s">
        <v>949</v>
      </c>
      <c r="D28" s="2009"/>
      <c r="E28" s="2009"/>
      <c r="F28" s="2009"/>
      <c r="G28" s="2009"/>
      <c r="H28" s="2009"/>
      <c r="I28" s="2009"/>
      <c r="J28" s="2009"/>
      <c r="K28" s="2009"/>
      <c r="L28" s="2009"/>
      <c r="M28" s="2009"/>
      <c r="N28" s="2009"/>
      <c r="O28" s="2009"/>
      <c r="P28" s="2009"/>
      <c r="Q28" s="2010"/>
      <c r="R28" s="1149"/>
      <c r="S28" s="1149"/>
      <c r="T28" s="1149"/>
      <c r="U28" s="1149"/>
      <c r="V28" s="1149"/>
      <c r="W28" s="1149"/>
      <c r="X28" s="1149"/>
      <c r="Y28" s="1149"/>
      <c r="Z28" s="1149"/>
      <c r="AA28" s="1149"/>
      <c r="AB28" s="1149"/>
      <c r="AC28" s="1149"/>
      <c r="AD28" s="1149"/>
      <c r="AE28" s="1149"/>
      <c r="AF28" s="1149"/>
      <c r="AG28" s="1149"/>
      <c r="AH28" s="1149"/>
    </row>
    <row r="29" spans="1:75" ht="13.5" customHeight="1" x14ac:dyDescent="0.15">
      <c r="A29" s="1152"/>
      <c r="B29" s="2079" t="s">
        <v>107</v>
      </c>
      <c r="C29" s="2079"/>
      <c r="D29" s="2079"/>
      <c r="E29" s="2079"/>
      <c r="F29" s="2079"/>
      <c r="G29" s="2079"/>
      <c r="H29" s="2079"/>
      <c r="I29" s="2080"/>
      <c r="J29" s="2081" t="s">
        <v>109</v>
      </c>
      <c r="K29" s="2079"/>
      <c r="L29" s="2079"/>
      <c r="M29" s="2079"/>
      <c r="N29" s="2079"/>
      <c r="O29" s="2079"/>
      <c r="P29" s="2079"/>
      <c r="Q29" s="2079"/>
      <c r="R29" s="1154"/>
      <c r="S29" s="1155"/>
      <c r="T29" s="1155"/>
      <c r="U29" s="1155"/>
      <c r="V29" s="1155"/>
      <c r="W29" s="1155"/>
      <c r="X29" s="1155"/>
      <c r="Y29" s="1155"/>
      <c r="Z29" s="1155"/>
      <c r="AA29" s="1155"/>
      <c r="AB29" s="1155"/>
      <c r="AC29" s="1155"/>
      <c r="AD29" s="1155"/>
      <c r="AE29" s="1155"/>
      <c r="AF29" s="1155"/>
      <c r="AG29" s="1155"/>
      <c r="AH29" s="1152"/>
    </row>
    <row r="31" spans="1:75" ht="18.75" customHeight="1" x14ac:dyDescent="0.15">
      <c r="B31" s="1151" t="s">
        <v>950</v>
      </c>
      <c r="C31" s="2009" t="s">
        <v>666</v>
      </c>
      <c r="D31" s="2009"/>
      <c r="E31" s="2009"/>
      <c r="F31" s="2009"/>
      <c r="G31" s="2009"/>
      <c r="H31" s="2009"/>
      <c r="I31" s="2009"/>
      <c r="J31" s="2009"/>
      <c r="K31" s="2009"/>
      <c r="L31" s="2009"/>
      <c r="M31" s="2009"/>
      <c r="N31" s="2009"/>
      <c r="O31" s="2009"/>
      <c r="P31" s="2009"/>
      <c r="Q31" s="2009"/>
      <c r="R31" s="2009"/>
      <c r="S31" s="2009"/>
      <c r="T31" s="2009"/>
      <c r="U31" s="2009"/>
      <c r="V31" s="2009"/>
      <c r="W31" s="2009"/>
      <c r="X31" s="2009"/>
      <c r="Y31" s="2009"/>
      <c r="Z31" s="2009"/>
      <c r="AA31" s="2009"/>
      <c r="AB31" s="2009"/>
      <c r="AC31" s="2009"/>
      <c r="AD31" s="2009"/>
      <c r="AE31" s="2009"/>
      <c r="AF31" s="2009"/>
      <c r="AG31" s="2010"/>
      <c r="AH31" s="1149"/>
    </row>
    <row r="32" spans="1:75" ht="15" customHeight="1" x14ac:dyDescent="0.15">
      <c r="A32" s="1157"/>
      <c r="B32" s="1987" t="s">
        <v>1395</v>
      </c>
      <c r="C32" s="1987"/>
      <c r="D32" s="1987"/>
      <c r="E32" s="1987"/>
      <c r="F32" s="1987"/>
      <c r="G32" s="1987"/>
      <c r="H32" s="1987"/>
      <c r="I32" s="1987"/>
      <c r="J32" s="1987" t="s">
        <v>1396</v>
      </c>
      <c r="K32" s="1987"/>
      <c r="L32" s="1987"/>
      <c r="M32" s="1987"/>
      <c r="N32" s="1987"/>
      <c r="O32" s="1987"/>
      <c r="P32" s="1987"/>
      <c r="Q32" s="1987"/>
      <c r="R32" s="1987" t="s">
        <v>1397</v>
      </c>
      <c r="S32" s="1987"/>
      <c r="T32" s="1987"/>
      <c r="U32" s="1987"/>
      <c r="V32" s="1987"/>
      <c r="W32" s="1987"/>
      <c r="X32" s="1987"/>
      <c r="Y32" s="1987"/>
      <c r="Z32" s="1987" t="s">
        <v>1543</v>
      </c>
      <c r="AA32" s="1987"/>
      <c r="AB32" s="1987"/>
      <c r="AC32" s="1987"/>
      <c r="AD32" s="1987"/>
      <c r="AE32" s="1987"/>
      <c r="AF32" s="1987"/>
      <c r="AG32" s="1987"/>
    </row>
    <row r="33" spans="1:35" ht="13.5" customHeight="1" x14ac:dyDescent="0.15">
      <c r="A33" s="1157"/>
      <c r="B33" s="2082" t="s">
        <v>1275</v>
      </c>
      <c r="C33" s="2083"/>
      <c r="D33" s="2083"/>
      <c r="E33" s="2083"/>
      <c r="F33" s="2083"/>
      <c r="G33" s="2083"/>
      <c r="H33" s="2083"/>
      <c r="I33" s="2084"/>
      <c r="J33" s="2085" t="s">
        <v>951</v>
      </c>
      <c r="K33" s="2086"/>
      <c r="L33" s="2086"/>
      <c r="M33" s="2086"/>
      <c r="N33" s="2086"/>
      <c r="O33" s="2086"/>
      <c r="P33" s="2086"/>
      <c r="Q33" s="2087"/>
      <c r="R33" s="2085" t="s">
        <v>1215</v>
      </c>
      <c r="S33" s="2086"/>
      <c r="T33" s="2086"/>
      <c r="U33" s="2086"/>
      <c r="V33" s="2086"/>
      <c r="W33" s="2086"/>
      <c r="X33" s="2086"/>
      <c r="Y33" s="2087"/>
      <c r="Z33" s="2085" t="s">
        <v>118</v>
      </c>
      <c r="AA33" s="2086"/>
      <c r="AB33" s="2086"/>
      <c r="AC33" s="2086"/>
      <c r="AD33" s="2086"/>
      <c r="AE33" s="2086"/>
      <c r="AF33" s="2086"/>
      <c r="AG33" s="2087"/>
    </row>
    <row r="34" spans="1:35" ht="13.5" customHeight="1" x14ac:dyDescent="0.15">
      <c r="A34" s="1157"/>
      <c r="B34" s="2066" t="s">
        <v>1390</v>
      </c>
      <c r="C34" s="2067"/>
      <c r="D34" s="2067"/>
      <c r="E34" s="2067"/>
      <c r="F34" s="2067"/>
      <c r="G34" s="2067"/>
      <c r="H34" s="2067"/>
      <c r="I34" s="2068"/>
      <c r="J34" s="2088" t="s">
        <v>91</v>
      </c>
      <c r="K34" s="2089"/>
      <c r="L34" s="2089"/>
      <c r="M34" s="2089"/>
      <c r="N34" s="2089"/>
      <c r="O34" s="2089"/>
      <c r="P34" s="2089"/>
      <c r="Q34" s="2090"/>
      <c r="R34" s="2088" t="s">
        <v>1216</v>
      </c>
      <c r="S34" s="2089"/>
      <c r="T34" s="2089"/>
      <c r="U34" s="2089"/>
      <c r="V34" s="2089"/>
      <c r="W34" s="2089"/>
      <c r="X34" s="2089"/>
      <c r="Y34" s="2090"/>
      <c r="Z34" s="2088" t="s">
        <v>1542</v>
      </c>
      <c r="AA34" s="2089"/>
      <c r="AB34" s="2089"/>
      <c r="AC34" s="2089"/>
      <c r="AD34" s="2089"/>
      <c r="AE34" s="2089"/>
      <c r="AF34" s="2089"/>
      <c r="AG34" s="2090"/>
    </row>
    <row r="35" spans="1:35" ht="13.5" customHeight="1" x14ac:dyDescent="0.15">
      <c r="A35" s="1157"/>
      <c r="B35" s="2066" t="s">
        <v>1391</v>
      </c>
      <c r="C35" s="2067"/>
      <c r="D35" s="2067"/>
      <c r="E35" s="2067"/>
      <c r="F35" s="2067"/>
      <c r="G35" s="2067"/>
      <c r="H35" s="2067"/>
      <c r="I35" s="2068"/>
      <c r="J35" s="2091" t="s">
        <v>93</v>
      </c>
      <c r="K35" s="2092"/>
      <c r="L35" s="2092"/>
      <c r="M35" s="2092"/>
      <c r="N35" s="2092"/>
      <c r="O35" s="2092"/>
      <c r="P35" s="2092"/>
      <c r="Q35" s="2093"/>
      <c r="R35" s="2091" t="s">
        <v>549</v>
      </c>
      <c r="S35" s="2092"/>
      <c r="T35" s="2092"/>
      <c r="U35" s="2092"/>
      <c r="V35" s="2092"/>
      <c r="W35" s="2092"/>
      <c r="X35" s="2092"/>
      <c r="Y35" s="2093"/>
      <c r="Z35" s="2091" t="s">
        <v>956</v>
      </c>
      <c r="AA35" s="2092"/>
      <c r="AB35" s="2092"/>
      <c r="AC35" s="2092"/>
      <c r="AD35" s="2092"/>
      <c r="AE35" s="2092"/>
      <c r="AF35" s="2092"/>
      <c r="AG35" s="2093"/>
    </row>
    <row r="36" spans="1:35" ht="13.5" customHeight="1" x14ac:dyDescent="0.15">
      <c r="A36" s="1157"/>
      <c r="B36" s="2066" t="s">
        <v>1392</v>
      </c>
      <c r="C36" s="2067"/>
      <c r="D36" s="2067"/>
      <c r="E36" s="2067"/>
      <c r="F36" s="2067"/>
      <c r="G36" s="2067"/>
      <c r="H36" s="2067"/>
      <c r="I36" s="2068"/>
      <c r="J36" s="2088" t="s">
        <v>955</v>
      </c>
      <c r="K36" s="2089"/>
      <c r="L36" s="2089"/>
      <c r="M36" s="2089"/>
      <c r="N36" s="2089"/>
      <c r="O36" s="2089"/>
      <c r="P36" s="2089"/>
      <c r="Q36" s="2090"/>
      <c r="R36" s="2094" t="s">
        <v>551</v>
      </c>
      <c r="S36" s="2095"/>
      <c r="T36" s="2095"/>
      <c r="U36" s="2095"/>
      <c r="V36" s="2095"/>
      <c r="W36" s="2095"/>
      <c r="X36" s="2095"/>
      <c r="Y36" s="2096"/>
      <c r="Z36" s="2094" t="s">
        <v>1221</v>
      </c>
      <c r="AA36" s="2095"/>
      <c r="AB36" s="2095"/>
      <c r="AC36" s="2095"/>
      <c r="AD36" s="2095"/>
      <c r="AE36" s="2095"/>
      <c r="AF36" s="2095"/>
      <c r="AG36" s="2096"/>
    </row>
    <row r="37" spans="1:35" ht="13.5" customHeight="1" x14ac:dyDescent="0.15">
      <c r="A37" s="1157"/>
      <c r="B37" s="2066" t="s">
        <v>1393</v>
      </c>
      <c r="C37" s="2067"/>
      <c r="D37" s="2067"/>
      <c r="E37" s="2067"/>
      <c r="F37" s="2067"/>
      <c r="G37" s="2067"/>
      <c r="H37" s="2067"/>
      <c r="I37" s="2068"/>
      <c r="J37" s="2091" t="s">
        <v>1208</v>
      </c>
      <c r="K37" s="2092"/>
      <c r="L37" s="2092"/>
      <c r="M37" s="2092"/>
      <c r="N37" s="2092"/>
      <c r="O37" s="2092"/>
      <c r="P37" s="2092"/>
      <c r="Q37" s="2093"/>
      <c r="R37" s="2066"/>
      <c r="S37" s="2067"/>
      <c r="T37" s="2067"/>
      <c r="U37" s="2067"/>
      <c r="V37" s="2067"/>
      <c r="W37" s="2067"/>
      <c r="X37" s="2067"/>
      <c r="Y37" s="2068"/>
      <c r="Z37" s="2066"/>
      <c r="AA37" s="2067"/>
      <c r="AB37" s="2067"/>
      <c r="AC37" s="2067"/>
      <c r="AD37" s="2067"/>
      <c r="AE37" s="2067"/>
      <c r="AF37" s="2067"/>
      <c r="AG37" s="2068"/>
      <c r="AI37" s="1153"/>
    </row>
    <row r="38" spans="1:35" ht="13.5" customHeight="1" x14ac:dyDescent="0.15">
      <c r="A38" s="1157"/>
      <c r="B38" s="2066" t="s">
        <v>1394</v>
      </c>
      <c r="C38" s="2067"/>
      <c r="D38" s="2067"/>
      <c r="E38" s="2067"/>
      <c r="F38" s="2067"/>
      <c r="G38" s="2067"/>
      <c r="H38" s="2067"/>
      <c r="I38" s="2068"/>
      <c r="J38" s="2088" t="s">
        <v>99</v>
      </c>
      <c r="K38" s="2089"/>
      <c r="L38" s="2089"/>
      <c r="M38" s="2089"/>
      <c r="N38" s="2089"/>
      <c r="O38" s="2089"/>
      <c r="P38" s="2089"/>
      <c r="Q38" s="2090"/>
      <c r="R38" s="2066"/>
      <c r="S38" s="2067"/>
      <c r="T38" s="2067"/>
      <c r="U38" s="2067"/>
      <c r="V38" s="2067"/>
      <c r="W38" s="2067"/>
      <c r="X38" s="2067"/>
      <c r="Y38" s="2068"/>
      <c r="Z38" s="2066"/>
      <c r="AA38" s="2067"/>
      <c r="AB38" s="2067"/>
      <c r="AC38" s="2067"/>
      <c r="AD38" s="2067"/>
      <c r="AE38" s="2067"/>
      <c r="AF38" s="2067"/>
      <c r="AG38" s="2068"/>
      <c r="AI38" s="1153"/>
    </row>
    <row r="39" spans="1:35" ht="13.5" customHeight="1" x14ac:dyDescent="0.15">
      <c r="A39" s="1157"/>
      <c r="B39" s="2065"/>
      <c r="C39" s="2065"/>
      <c r="D39" s="2065"/>
      <c r="E39" s="2065"/>
      <c r="F39" s="2065"/>
      <c r="G39" s="2065"/>
      <c r="H39" s="2065"/>
      <c r="I39" s="2065"/>
      <c r="J39" s="2091" t="s">
        <v>1210</v>
      </c>
      <c r="K39" s="2092"/>
      <c r="L39" s="2092"/>
      <c r="M39" s="2092"/>
      <c r="N39" s="2092"/>
      <c r="O39" s="2092"/>
      <c r="P39" s="2092"/>
      <c r="Q39" s="2093"/>
      <c r="R39" s="2066"/>
      <c r="S39" s="2067"/>
      <c r="T39" s="2067"/>
      <c r="U39" s="2067"/>
      <c r="V39" s="2067"/>
      <c r="W39" s="2067"/>
      <c r="X39" s="2067"/>
      <c r="Y39" s="2068"/>
      <c r="Z39" s="2066"/>
      <c r="AA39" s="2067"/>
      <c r="AB39" s="2067"/>
      <c r="AC39" s="2067"/>
      <c r="AD39" s="2067"/>
      <c r="AE39" s="2067"/>
      <c r="AF39" s="2067"/>
      <c r="AG39" s="2068"/>
    </row>
    <row r="40" spans="1:35" ht="13.5" customHeight="1" x14ac:dyDescent="0.15">
      <c r="A40" s="1157"/>
      <c r="B40" s="1991"/>
      <c r="C40" s="2097"/>
      <c r="D40" s="2097"/>
      <c r="E40" s="2097"/>
      <c r="F40" s="2097"/>
      <c r="G40" s="2097"/>
      <c r="H40" s="2097"/>
      <c r="I40" s="2098"/>
      <c r="J40" s="2088" t="s">
        <v>100</v>
      </c>
      <c r="K40" s="2089"/>
      <c r="L40" s="2089"/>
      <c r="M40" s="2089"/>
      <c r="N40" s="2089"/>
      <c r="O40" s="2089"/>
      <c r="P40" s="2089"/>
      <c r="Q40" s="2090"/>
      <c r="R40" s="2066"/>
      <c r="S40" s="2067"/>
      <c r="T40" s="2067"/>
      <c r="U40" s="2067"/>
      <c r="V40" s="2067"/>
      <c r="W40" s="2067"/>
      <c r="X40" s="2067"/>
      <c r="Y40" s="2068"/>
      <c r="Z40" s="2066"/>
      <c r="AA40" s="2067"/>
      <c r="AB40" s="2067"/>
      <c r="AC40" s="2067"/>
      <c r="AD40" s="2067"/>
      <c r="AE40" s="2067"/>
      <c r="AF40" s="2067"/>
      <c r="AG40" s="2068"/>
    </row>
    <row r="41" spans="1:35" ht="13.5" customHeight="1" x14ac:dyDescent="0.15">
      <c r="A41" s="1157"/>
      <c r="B41" s="1158"/>
      <c r="C41" s="1159"/>
      <c r="D41" s="1159"/>
      <c r="E41" s="1159"/>
      <c r="F41" s="1159"/>
      <c r="G41" s="1159"/>
      <c r="H41" s="1159"/>
      <c r="I41" s="1160"/>
      <c r="J41" s="2091" t="s">
        <v>938</v>
      </c>
      <c r="K41" s="2092"/>
      <c r="L41" s="2092"/>
      <c r="M41" s="2092"/>
      <c r="N41" s="2092"/>
      <c r="O41" s="2092"/>
      <c r="P41" s="2092"/>
      <c r="Q41" s="2093"/>
      <c r="R41" s="2066"/>
      <c r="S41" s="2067"/>
      <c r="T41" s="2067"/>
      <c r="U41" s="2067"/>
      <c r="V41" s="2067"/>
      <c r="W41" s="2067"/>
      <c r="X41" s="2067"/>
      <c r="Y41" s="2068"/>
      <c r="Z41" s="2066"/>
      <c r="AA41" s="2067"/>
      <c r="AB41" s="2067"/>
      <c r="AC41" s="2067"/>
      <c r="AD41" s="2067"/>
      <c r="AE41" s="2067"/>
      <c r="AF41" s="2067"/>
      <c r="AG41" s="2068"/>
    </row>
    <row r="42" spans="1:35" ht="13.5" customHeight="1" x14ac:dyDescent="0.15">
      <c r="A42" s="1157"/>
      <c r="B42" s="1991"/>
      <c r="C42" s="2097"/>
      <c r="D42" s="2097"/>
      <c r="E42" s="2097"/>
      <c r="F42" s="2097"/>
      <c r="G42" s="2097"/>
      <c r="H42" s="2097"/>
      <c r="I42" s="2098"/>
      <c r="J42" s="2088" t="s">
        <v>939</v>
      </c>
      <c r="K42" s="2089"/>
      <c r="L42" s="2089"/>
      <c r="M42" s="2089"/>
      <c r="N42" s="2089"/>
      <c r="O42" s="2089"/>
      <c r="P42" s="2089"/>
      <c r="Q42" s="2090"/>
      <c r="R42" s="2066"/>
      <c r="S42" s="2067"/>
      <c r="T42" s="2067"/>
      <c r="U42" s="2067"/>
      <c r="V42" s="2067"/>
      <c r="W42" s="2067"/>
      <c r="X42" s="2067"/>
      <c r="Y42" s="2068"/>
      <c r="Z42" s="2066"/>
      <c r="AA42" s="2067"/>
      <c r="AB42" s="2067"/>
      <c r="AC42" s="2067"/>
      <c r="AD42" s="2067"/>
      <c r="AE42" s="2067"/>
      <c r="AF42" s="2067"/>
      <c r="AG42" s="2068"/>
    </row>
    <row r="43" spans="1:35" ht="13.5" customHeight="1" x14ac:dyDescent="0.15">
      <c r="A43" s="1161"/>
      <c r="B43" s="2073"/>
      <c r="C43" s="2073"/>
      <c r="D43" s="2073"/>
      <c r="E43" s="2073"/>
      <c r="F43" s="2073"/>
      <c r="G43" s="2073"/>
      <c r="H43" s="2073"/>
      <c r="I43" s="2073"/>
      <c r="J43" s="2102" t="s">
        <v>1214</v>
      </c>
      <c r="K43" s="2103"/>
      <c r="L43" s="2103"/>
      <c r="M43" s="2103"/>
      <c r="N43" s="2103"/>
      <c r="O43" s="2103"/>
      <c r="P43" s="2103"/>
      <c r="Q43" s="2104"/>
      <c r="R43" s="2099"/>
      <c r="S43" s="2100"/>
      <c r="T43" s="2100"/>
      <c r="U43" s="2100"/>
      <c r="V43" s="2100"/>
      <c r="W43" s="2100"/>
      <c r="X43" s="2100"/>
      <c r="Y43" s="2101"/>
      <c r="Z43" s="2099"/>
      <c r="AA43" s="2100"/>
      <c r="AB43" s="2100"/>
      <c r="AC43" s="2100"/>
      <c r="AD43" s="2100"/>
      <c r="AE43" s="2100"/>
      <c r="AF43" s="2100"/>
      <c r="AG43" s="2101"/>
    </row>
    <row r="44" spans="1:35" ht="15" customHeight="1" x14ac:dyDescent="0.15">
      <c r="A44" s="1161"/>
      <c r="B44" s="1987" t="s">
        <v>1398</v>
      </c>
      <c r="C44" s="1987"/>
      <c r="D44" s="1987"/>
      <c r="E44" s="1987"/>
      <c r="F44" s="1987"/>
      <c r="G44" s="1987"/>
      <c r="H44" s="1987"/>
      <c r="I44" s="1987"/>
      <c r="J44" s="1987" t="s">
        <v>559</v>
      </c>
      <c r="K44" s="1987"/>
      <c r="L44" s="1987"/>
      <c r="M44" s="1987"/>
      <c r="N44" s="1987"/>
      <c r="O44" s="1987"/>
      <c r="P44" s="1987"/>
      <c r="Q44" s="1987"/>
      <c r="R44" s="1987" t="s">
        <v>560</v>
      </c>
      <c r="S44" s="1987"/>
      <c r="T44" s="1987"/>
      <c r="U44" s="1987"/>
      <c r="V44" s="1987"/>
      <c r="W44" s="1987"/>
      <c r="X44" s="1987"/>
      <c r="Y44" s="1987"/>
      <c r="Z44" s="1162"/>
      <c r="AA44" s="1163"/>
      <c r="AB44" s="1163"/>
      <c r="AC44" s="1163"/>
      <c r="AD44" s="1163"/>
      <c r="AE44" s="1163"/>
      <c r="AF44" s="1163"/>
      <c r="AG44" s="1163"/>
    </row>
    <row r="45" spans="1:35" ht="13.5" customHeight="1" x14ac:dyDescent="0.15">
      <c r="A45" s="1161"/>
      <c r="B45" s="2085" t="s">
        <v>1222</v>
      </c>
      <c r="C45" s="2086"/>
      <c r="D45" s="2086"/>
      <c r="E45" s="2086"/>
      <c r="F45" s="2086"/>
      <c r="G45" s="2086"/>
      <c r="H45" s="2086"/>
      <c r="I45" s="2087"/>
      <c r="J45" s="2085" t="s">
        <v>1232</v>
      </c>
      <c r="K45" s="2086"/>
      <c r="L45" s="2086"/>
      <c r="M45" s="2086"/>
      <c r="N45" s="2086"/>
      <c r="O45" s="2086"/>
      <c r="P45" s="2086"/>
      <c r="Q45" s="2087"/>
      <c r="R45" s="2085" t="s">
        <v>138</v>
      </c>
      <c r="S45" s="2086"/>
      <c r="T45" s="2086"/>
      <c r="U45" s="2086"/>
      <c r="V45" s="2086"/>
      <c r="W45" s="2086"/>
      <c r="X45" s="2086"/>
      <c r="Y45" s="2087"/>
      <c r="Z45" s="1154"/>
      <c r="AA45" s="1155"/>
      <c r="AB45" s="1155"/>
      <c r="AC45" s="1155"/>
      <c r="AD45" s="1155"/>
      <c r="AE45" s="1155"/>
      <c r="AF45" s="1155"/>
      <c r="AG45" s="1155"/>
    </row>
    <row r="46" spans="1:35" ht="13.5" customHeight="1" x14ac:dyDescent="0.15">
      <c r="A46" s="1161"/>
      <c r="B46" s="2088" t="s">
        <v>1223</v>
      </c>
      <c r="C46" s="2089"/>
      <c r="D46" s="2089"/>
      <c r="E46" s="2089"/>
      <c r="F46" s="2089"/>
      <c r="G46" s="2089"/>
      <c r="H46" s="2089"/>
      <c r="I46" s="2090"/>
      <c r="J46" s="2088" t="s">
        <v>1233</v>
      </c>
      <c r="K46" s="2089"/>
      <c r="L46" s="2089"/>
      <c r="M46" s="2089"/>
      <c r="N46" s="2089"/>
      <c r="O46" s="2089"/>
      <c r="P46" s="2089"/>
      <c r="Q46" s="2090"/>
      <c r="R46" s="2088" t="s">
        <v>1237</v>
      </c>
      <c r="S46" s="2089"/>
      <c r="T46" s="2089"/>
      <c r="U46" s="2089"/>
      <c r="V46" s="2089"/>
      <c r="W46" s="2089"/>
      <c r="X46" s="2089"/>
      <c r="Y46" s="2090"/>
      <c r="Z46" s="1154"/>
      <c r="AA46" s="1155"/>
      <c r="AB46" s="1155"/>
      <c r="AC46" s="1155"/>
      <c r="AD46" s="1155"/>
      <c r="AE46" s="1155"/>
      <c r="AF46" s="1155"/>
      <c r="AG46" s="1155"/>
    </row>
    <row r="47" spans="1:35" ht="13.5" customHeight="1" x14ac:dyDescent="0.15">
      <c r="A47" s="1161"/>
      <c r="B47" s="2091" t="s">
        <v>1224</v>
      </c>
      <c r="C47" s="2092"/>
      <c r="D47" s="2092"/>
      <c r="E47" s="2092"/>
      <c r="F47" s="2092"/>
      <c r="G47" s="2092"/>
      <c r="H47" s="2092"/>
      <c r="I47" s="2093"/>
      <c r="J47" s="2091" t="s">
        <v>1234</v>
      </c>
      <c r="K47" s="2092"/>
      <c r="L47" s="2092"/>
      <c r="M47" s="2092"/>
      <c r="N47" s="2092"/>
      <c r="O47" s="2092"/>
      <c r="P47" s="2092"/>
      <c r="Q47" s="2093"/>
      <c r="R47" s="2091" t="s">
        <v>245</v>
      </c>
      <c r="S47" s="2092"/>
      <c r="T47" s="2092"/>
      <c r="U47" s="2092"/>
      <c r="V47" s="2092"/>
      <c r="W47" s="2092"/>
      <c r="X47" s="2092"/>
      <c r="Y47" s="2093"/>
      <c r="Z47" s="1154"/>
      <c r="AA47" s="1155"/>
      <c r="AB47" s="1155"/>
      <c r="AC47" s="1155"/>
      <c r="AD47" s="1155"/>
      <c r="AE47" s="1155"/>
      <c r="AF47" s="1155"/>
      <c r="AG47" s="1155"/>
    </row>
    <row r="48" spans="1:35" ht="13.5" customHeight="1" x14ac:dyDescent="0.15">
      <c r="A48" s="1161"/>
      <c r="B48" s="2088" t="s">
        <v>1225</v>
      </c>
      <c r="C48" s="2089"/>
      <c r="D48" s="2089"/>
      <c r="E48" s="2089"/>
      <c r="F48" s="2089"/>
      <c r="G48" s="2089"/>
      <c r="H48" s="2089"/>
      <c r="I48" s="2090"/>
      <c r="J48" s="2094" t="s">
        <v>1235</v>
      </c>
      <c r="K48" s="2095"/>
      <c r="L48" s="2095"/>
      <c r="M48" s="2095"/>
      <c r="N48" s="2095"/>
      <c r="O48" s="2095"/>
      <c r="P48" s="2095"/>
      <c r="Q48" s="2096"/>
      <c r="R48" s="2088" t="s">
        <v>1239</v>
      </c>
      <c r="S48" s="2089"/>
      <c r="T48" s="2089"/>
      <c r="U48" s="2089"/>
      <c r="V48" s="2089"/>
      <c r="W48" s="2089"/>
      <c r="X48" s="2089"/>
      <c r="Y48" s="2090"/>
      <c r="Z48" s="1154"/>
      <c r="AA48" s="1155"/>
      <c r="AB48" s="1155"/>
      <c r="AC48" s="1155"/>
      <c r="AD48" s="1155"/>
      <c r="AE48" s="1155"/>
      <c r="AF48" s="1155"/>
      <c r="AG48" s="1155"/>
    </row>
    <row r="49" spans="1:34" ht="13.5" customHeight="1" x14ac:dyDescent="0.15">
      <c r="A49" s="1161"/>
      <c r="B49" s="2091" t="s">
        <v>131</v>
      </c>
      <c r="C49" s="2092"/>
      <c r="D49" s="2092"/>
      <c r="E49" s="2092"/>
      <c r="F49" s="2092"/>
      <c r="G49" s="2092"/>
      <c r="H49" s="2092"/>
      <c r="I49" s="2093"/>
      <c r="J49" s="2066"/>
      <c r="K49" s="2067"/>
      <c r="L49" s="2067"/>
      <c r="M49" s="2067"/>
      <c r="N49" s="2067"/>
      <c r="O49" s="2067"/>
      <c r="P49" s="2067"/>
      <c r="Q49" s="2068"/>
      <c r="R49" s="2066"/>
      <c r="S49" s="2067"/>
      <c r="T49" s="2067"/>
      <c r="U49" s="2067"/>
      <c r="V49" s="2067"/>
      <c r="W49" s="2067"/>
      <c r="X49" s="2067"/>
      <c r="Y49" s="2068"/>
      <c r="Z49" s="1154"/>
      <c r="AA49" s="1155"/>
      <c r="AB49" s="1155"/>
      <c r="AC49" s="1155"/>
      <c r="AD49" s="1155"/>
      <c r="AE49" s="1155"/>
      <c r="AF49" s="1155"/>
      <c r="AG49" s="1155"/>
    </row>
    <row r="50" spans="1:34" ht="13.5" customHeight="1" x14ac:dyDescent="0.15">
      <c r="A50" s="1164"/>
      <c r="B50" s="2088" t="s">
        <v>134</v>
      </c>
      <c r="C50" s="2089"/>
      <c r="D50" s="2089"/>
      <c r="E50" s="2089"/>
      <c r="F50" s="2089"/>
      <c r="G50" s="2089"/>
      <c r="H50" s="2089"/>
      <c r="I50" s="2090"/>
      <c r="J50" s="2066"/>
      <c r="K50" s="2067"/>
      <c r="L50" s="2067"/>
      <c r="M50" s="2067"/>
      <c r="N50" s="2067"/>
      <c r="O50" s="2067"/>
      <c r="P50" s="2067"/>
      <c r="Q50" s="2068"/>
      <c r="R50" s="2066"/>
      <c r="S50" s="2067"/>
      <c r="T50" s="2067"/>
      <c r="U50" s="2067"/>
      <c r="V50" s="2067"/>
      <c r="W50" s="2067"/>
      <c r="X50" s="2067"/>
      <c r="Y50" s="2068"/>
      <c r="Z50" s="1155"/>
      <c r="AA50" s="1155"/>
      <c r="AB50" s="1155"/>
      <c r="AC50" s="1155"/>
      <c r="AD50" s="1155"/>
      <c r="AE50" s="1155"/>
      <c r="AF50" s="1155"/>
      <c r="AG50" s="1155"/>
    </row>
    <row r="51" spans="1:34" ht="13.5" customHeight="1" x14ac:dyDescent="0.15">
      <c r="A51" s="1161"/>
      <c r="B51" s="2091" t="s">
        <v>958</v>
      </c>
      <c r="C51" s="2092"/>
      <c r="D51" s="2092"/>
      <c r="E51" s="2092"/>
      <c r="F51" s="2092"/>
      <c r="G51" s="2092"/>
      <c r="H51" s="2092"/>
      <c r="I51" s="2093"/>
      <c r="J51" s="2066"/>
      <c r="K51" s="2067"/>
      <c r="L51" s="2067"/>
      <c r="M51" s="2067"/>
      <c r="N51" s="2067"/>
      <c r="O51" s="2067"/>
      <c r="P51" s="2067"/>
      <c r="Q51" s="2068"/>
      <c r="R51" s="2066"/>
      <c r="S51" s="2067"/>
      <c r="T51" s="2067"/>
      <c r="U51" s="2067"/>
      <c r="V51" s="2067"/>
      <c r="W51" s="2067"/>
      <c r="X51" s="2067"/>
      <c r="Y51" s="2068"/>
      <c r="Z51" s="1154"/>
      <c r="AA51" s="1155"/>
      <c r="AB51" s="1155"/>
      <c r="AC51" s="1155"/>
      <c r="AD51" s="1155"/>
      <c r="AE51" s="1155"/>
      <c r="AF51" s="1155"/>
      <c r="AG51" s="1155"/>
    </row>
    <row r="52" spans="1:34" ht="13.5" customHeight="1" x14ac:dyDescent="0.15">
      <c r="A52" s="1161"/>
      <c r="B52" s="2088" t="s">
        <v>1229</v>
      </c>
      <c r="C52" s="2089"/>
      <c r="D52" s="2089"/>
      <c r="E52" s="2089"/>
      <c r="F52" s="2089"/>
      <c r="G52" s="2089"/>
      <c r="H52" s="2089"/>
      <c r="I52" s="2090"/>
      <c r="J52" s="2066"/>
      <c r="K52" s="2067"/>
      <c r="L52" s="2067"/>
      <c r="M52" s="2067"/>
      <c r="N52" s="2067"/>
      <c r="O52" s="2067"/>
      <c r="P52" s="2067"/>
      <c r="Q52" s="2068"/>
      <c r="R52" s="2066"/>
      <c r="S52" s="2067"/>
      <c r="T52" s="2067"/>
      <c r="U52" s="2067"/>
      <c r="V52" s="2067"/>
      <c r="W52" s="2067"/>
      <c r="X52" s="2067"/>
      <c r="Y52" s="2068"/>
      <c r="Z52" s="1154"/>
      <c r="AA52" s="1155"/>
      <c r="AB52" s="1155"/>
      <c r="AC52" s="1155"/>
      <c r="AD52" s="1155"/>
      <c r="AE52" s="1155"/>
      <c r="AF52" s="1155"/>
      <c r="AG52" s="1155"/>
    </row>
    <row r="53" spans="1:34" ht="13.5" customHeight="1" x14ac:dyDescent="0.15">
      <c r="A53" s="1161"/>
      <c r="B53" s="2091" t="s">
        <v>1230</v>
      </c>
      <c r="C53" s="2092"/>
      <c r="D53" s="2092"/>
      <c r="E53" s="2092"/>
      <c r="F53" s="2092"/>
      <c r="G53" s="2092"/>
      <c r="H53" s="2092"/>
      <c r="I53" s="2093"/>
      <c r="J53" s="2066"/>
      <c r="K53" s="2067"/>
      <c r="L53" s="2067"/>
      <c r="M53" s="2067"/>
      <c r="N53" s="2067"/>
      <c r="O53" s="2067"/>
      <c r="P53" s="2067"/>
      <c r="Q53" s="2068"/>
      <c r="R53" s="2066"/>
      <c r="S53" s="2067"/>
      <c r="T53" s="2067"/>
      <c r="U53" s="2067"/>
      <c r="V53" s="2067"/>
      <c r="W53" s="2067"/>
      <c r="X53" s="2067"/>
      <c r="Y53" s="2068"/>
      <c r="Z53" s="1154"/>
      <c r="AA53" s="1155"/>
      <c r="AB53" s="1155"/>
      <c r="AC53" s="1155"/>
      <c r="AD53" s="1155"/>
      <c r="AE53" s="1155"/>
      <c r="AF53" s="1155"/>
      <c r="AG53" s="1155"/>
    </row>
    <row r="54" spans="1:34" ht="13.5" customHeight="1" x14ac:dyDescent="0.15">
      <c r="A54" s="1164"/>
      <c r="B54" s="2107" t="s">
        <v>1231</v>
      </c>
      <c r="C54" s="2108"/>
      <c r="D54" s="2108"/>
      <c r="E54" s="2108"/>
      <c r="F54" s="2108"/>
      <c r="G54" s="2108"/>
      <c r="H54" s="2108"/>
      <c r="I54" s="2109"/>
      <c r="J54" s="2099"/>
      <c r="K54" s="2100"/>
      <c r="L54" s="2100"/>
      <c r="M54" s="2100"/>
      <c r="N54" s="2100"/>
      <c r="O54" s="2100"/>
      <c r="P54" s="2100"/>
      <c r="Q54" s="2101"/>
      <c r="R54" s="2099"/>
      <c r="S54" s="2100"/>
      <c r="T54" s="2100"/>
      <c r="U54" s="2100"/>
      <c r="V54" s="2100"/>
      <c r="W54" s="2100"/>
      <c r="X54" s="2100"/>
      <c r="Y54" s="2101"/>
      <c r="Z54" s="1155"/>
      <c r="AA54" s="1155"/>
      <c r="AB54" s="1155"/>
      <c r="AC54" s="1155"/>
      <c r="AD54" s="1155"/>
      <c r="AE54" s="1155"/>
      <c r="AF54" s="1155"/>
      <c r="AG54" s="1155"/>
    </row>
    <row r="56" spans="1:34" ht="18.75" customHeight="1" x14ac:dyDescent="0.15">
      <c r="B56" s="1151" t="s">
        <v>959</v>
      </c>
      <c r="C56" s="1165" t="s">
        <v>667</v>
      </c>
      <c r="D56" s="1165"/>
      <c r="E56" s="1165"/>
      <c r="F56" s="1165"/>
      <c r="G56" s="1165"/>
      <c r="H56" s="1165"/>
      <c r="I56" s="1165"/>
      <c r="J56" s="1165"/>
      <c r="K56" s="1165"/>
      <c r="L56" s="1165"/>
      <c r="M56" s="1165"/>
      <c r="N56" s="1165"/>
      <c r="O56" s="1165"/>
      <c r="P56" s="1165"/>
      <c r="Q56" s="1165"/>
      <c r="R56" s="1165"/>
      <c r="S56" s="1165"/>
      <c r="T56" s="1165"/>
      <c r="U56" s="1165"/>
      <c r="V56" s="1165"/>
      <c r="W56" s="1165"/>
      <c r="X56" s="1165"/>
      <c r="Y56" s="1165"/>
      <c r="Z56" s="1166"/>
      <c r="AA56" s="1167"/>
      <c r="AB56" s="1167"/>
      <c r="AC56" s="1167"/>
      <c r="AD56" s="1167"/>
      <c r="AE56" s="1167"/>
      <c r="AF56" s="1167"/>
      <c r="AG56" s="1167"/>
      <c r="AH56" s="1149"/>
    </row>
    <row r="57" spans="1:34" ht="15" customHeight="1" x14ac:dyDescent="0.15">
      <c r="A57" s="1155"/>
      <c r="B57" s="2105" t="s">
        <v>1400</v>
      </c>
      <c r="C57" s="2106"/>
      <c r="D57" s="2106"/>
      <c r="E57" s="2106"/>
      <c r="F57" s="2106"/>
      <c r="G57" s="2106"/>
      <c r="H57" s="2106"/>
      <c r="I57" s="2106"/>
      <c r="J57" s="2105" t="s">
        <v>1399</v>
      </c>
      <c r="K57" s="2106"/>
      <c r="L57" s="2106"/>
      <c r="M57" s="2106"/>
      <c r="N57" s="2106"/>
      <c r="O57" s="2106"/>
      <c r="P57" s="2106"/>
      <c r="Q57" s="2106"/>
      <c r="R57" s="2105" t="s">
        <v>1401</v>
      </c>
      <c r="S57" s="2106"/>
      <c r="T57" s="2106"/>
      <c r="U57" s="2106"/>
      <c r="V57" s="2106"/>
      <c r="W57" s="2106"/>
      <c r="X57" s="2106"/>
      <c r="Y57" s="2110"/>
      <c r="Z57" s="1168"/>
      <c r="AA57" s="1169"/>
      <c r="AB57" s="1169"/>
      <c r="AC57" s="1169"/>
      <c r="AD57" s="1169"/>
      <c r="AE57" s="1169"/>
      <c r="AF57" s="1169"/>
      <c r="AG57" s="1169"/>
    </row>
    <row r="58" spans="1:34" ht="13.5" customHeight="1" x14ac:dyDescent="0.15">
      <c r="A58" s="1155"/>
      <c r="B58" s="2159" t="s">
        <v>1402</v>
      </c>
      <c r="C58" s="2160"/>
      <c r="D58" s="2160"/>
      <c r="E58" s="2160"/>
      <c r="F58" s="2160"/>
      <c r="G58" s="2160"/>
      <c r="H58" s="2160"/>
      <c r="I58" s="2161"/>
      <c r="J58" s="2159" t="s">
        <v>1402</v>
      </c>
      <c r="K58" s="2160"/>
      <c r="L58" s="2160"/>
      <c r="M58" s="2160"/>
      <c r="N58" s="2160"/>
      <c r="O58" s="2160"/>
      <c r="P58" s="2160"/>
      <c r="Q58" s="2161"/>
      <c r="R58" s="2159" t="s">
        <v>1402</v>
      </c>
      <c r="S58" s="2160"/>
      <c r="T58" s="2160"/>
      <c r="U58" s="2160"/>
      <c r="V58" s="2160"/>
      <c r="W58" s="2160"/>
      <c r="X58" s="2160"/>
      <c r="Y58" s="2161"/>
      <c r="Z58" s="1154"/>
      <c r="AA58" s="1155"/>
      <c r="AB58" s="1155"/>
      <c r="AC58" s="1155"/>
      <c r="AD58" s="1155"/>
      <c r="AE58" s="1155"/>
      <c r="AF58" s="1155"/>
      <c r="AG58" s="1155"/>
    </row>
    <row r="59" spans="1:34" ht="15" customHeight="1" x14ac:dyDescent="0.15">
      <c r="A59" s="1155"/>
      <c r="B59" s="1994" t="s">
        <v>1403</v>
      </c>
      <c r="C59" s="1995"/>
      <c r="D59" s="1995"/>
      <c r="E59" s="1995"/>
      <c r="F59" s="1995"/>
      <c r="G59" s="1995"/>
      <c r="H59" s="1995"/>
      <c r="I59" s="1996"/>
      <c r="J59" s="1994" t="s">
        <v>1403</v>
      </c>
      <c r="K59" s="1995"/>
      <c r="L59" s="1995"/>
      <c r="M59" s="1995"/>
      <c r="N59" s="1995"/>
      <c r="O59" s="1995"/>
      <c r="P59" s="1995"/>
      <c r="Q59" s="1996"/>
      <c r="R59" s="1994" t="s">
        <v>1403</v>
      </c>
      <c r="S59" s="1995"/>
      <c r="T59" s="1995"/>
      <c r="U59" s="1995"/>
      <c r="V59" s="1995"/>
      <c r="W59" s="1995"/>
      <c r="X59" s="1995"/>
      <c r="Y59" s="1996"/>
      <c r="Z59" s="1154"/>
      <c r="AA59" s="1155"/>
      <c r="AB59" s="1155"/>
      <c r="AC59" s="1155"/>
      <c r="AD59" s="1155"/>
      <c r="AE59" s="1155"/>
      <c r="AF59" s="1155"/>
      <c r="AG59" s="1155"/>
    </row>
    <row r="60" spans="1:34" ht="15" customHeight="1" x14ac:dyDescent="0.15">
      <c r="A60" s="1164"/>
      <c r="B60" s="1994" t="s">
        <v>1404</v>
      </c>
      <c r="C60" s="1995"/>
      <c r="D60" s="1995"/>
      <c r="E60" s="1995"/>
      <c r="F60" s="1995"/>
      <c r="G60" s="1995"/>
      <c r="H60" s="1995"/>
      <c r="I60" s="1996"/>
      <c r="J60" s="1994" t="s">
        <v>1404</v>
      </c>
      <c r="K60" s="1995"/>
      <c r="L60" s="1995"/>
      <c r="M60" s="1995"/>
      <c r="N60" s="1995"/>
      <c r="O60" s="1995"/>
      <c r="P60" s="1995"/>
      <c r="Q60" s="1996"/>
      <c r="R60" s="1994" t="s">
        <v>1404</v>
      </c>
      <c r="S60" s="1995"/>
      <c r="T60" s="1995"/>
      <c r="U60" s="1995"/>
      <c r="V60" s="1995"/>
      <c r="W60" s="1995"/>
      <c r="X60" s="1995"/>
      <c r="Y60" s="1996"/>
      <c r="Z60" s="1154"/>
      <c r="AA60" s="1155"/>
      <c r="AB60" s="1155"/>
      <c r="AC60" s="1155"/>
      <c r="AD60" s="1155"/>
      <c r="AE60" s="1155"/>
      <c r="AF60" s="1155"/>
      <c r="AG60" s="1155"/>
    </row>
    <row r="61" spans="1:34" ht="15" customHeight="1" x14ac:dyDescent="0.15">
      <c r="A61" s="1164"/>
      <c r="B61" s="1994" t="s">
        <v>1405</v>
      </c>
      <c r="C61" s="1995"/>
      <c r="D61" s="1995"/>
      <c r="E61" s="1995"/>
      <c r="F61" s="1995"/>
      <c r="G61" s="1995"/>
      <c r="H61" s="1995"/>
      <c r="I61" s="1996"/>
      <c r="J61" s="1994" t="s">
        <v>1405</v>
      </c>
      <c r="K61" s="1995"/>
      <c r="L61" s="1995"/>
      <c r="M61" s="1995"/>
      <c r="N61" s="1995"/>
      <c r="O61" s="1995"/>
      <c r="P61" s="1995"/>
      <c r="Q61" s="1996"/>
      <c r="R61" s="1994" t="s">
        <v>1405</v>
      </c>
      <c r="S61" s="1995"/>
      <c r="T61" s="1995"/>
      <c r="U61" s="1995"/>
      <c r="V61" s="1995"/>
      <c r="W61" s="1995"/>
      <c r="X61" s="1995"/>
      <c r="Y61" s="1996"/>
      <c r="Z61" s="1154"/>
      <c r="AA61" s="1155"/>
      <c r="AB61" s="1155"/>
      <c r="AC61" s="1155"/>
      <c r="AD61" s="1155"/>
      <c r="AE61" s="1155"/>
      <c r="AF61" s="1155"/>
      <c r="AG61" s="1155"/>
    </row>
    <row r="62" spans="1:34" ht="15" customHeight="1" x14ac:dyDescent="0.15">
      <c r="A62" s="1164"/>
      <c r="B62" s="1994" t="s">
        <v>1406</v>
      </c>
      <c r="C62" s="1995"/>
      <c r="D62" s="1995"/>
      <c r="E62" s="1995"/>
      <c r="F62" s="1995"/>
      <c r="G62" s="1995"/>
      <c r="H62" s="1995"/>
      <c r="I62" s="1996"/>
      <c r="J62" s="1994" t="s">
        <v>1406</v>
      </c>
      <c r="K62" s="1995"/>
      <c r="L62" s="1995"/>
      <c r="M62" s="1995"/>
      <c r="N62" s="1995"/>
      <c r="O62" s="1995"/>
      <c r="P62" s="1995"/>
      <c r="Q62" s="1996"/>
      <c r="R62" s="1994" t="s">
        <v>1406</v>
      </c>
      <c r="S62" s="1995"/>
      <c r="T62" s="1995"/>
      <c r="U62" s="1995"/>
      <c r="V62" s="1995"/>
      <c r="W62" s="1995"/>
      <c r="X62" s="1995"/>
      <c r="Y62" s="1996"/>
      <c r="Z62" s="1154"/>
      <c r="AA62" s="1155"/>
      <c r="AB62" s="1155"/>
      <c r="AC62" s="1155"/>
      <c r="AD62" s="1155"/>
      <c r="AE62" s="1155"/>
      <c r="AF62" s="1155"/>
      <c r="AG62" s="1155"/>
    </row>
    <row r="63" spans="1:34" ht="15" customHeight="1" x14ac:dyDescent="0.15">
      <c r="A63" s="1164"/>
      <c r="B63" s="1994" t="s">
        <v>1407</v>
      </c>
      <c r="C63" s="1995"/>
      <c r="D63" s="1995"/>
      <c r="E63" s="1995"/>
      <c r="F63" s="1995"/>
      <c r="G63" s="1995"/>
      <c r="H63" s="1995"/>
      <c r="I63" s="1996"/>
      <c r="J63" s="1994" t="s">
        <v>1407</v>
      </c>
      <c r="K63" s="1995"/>
      <c r="L63" s="1995"/>
      <c r="M63" s="1995"/>
      <c r="N63" s="1995"/>
      <c r="O63" s="1995"/>
      <c r="P63" s="1995"/>
      <c r="Q63" s="1996"/>
      <c r="R63" s="1994" t="s">
        <v>1407</v>
      </c>
      <c r="S63" s="1995"/>
      <c r="T63" s="1995"/>
      <c r="U63" s="1995"/>
      <c r="V63" s="1995"/>
      <c r="W63" s="1995"/>
      <c r="X63" s="1995"/>
      <c r="Y63" s="1996"/>
      <c r="Z63" s="1154"/>
      <c r="AA63" s="1155"/>
      <c r="AB63" s="1155"/>
      <c r="AC63" s="1155"/>
      <c r="AD63" s="1155"/>
      <c r="AE63" s="1155"/>
      <c r="AF63" s="1155"/>
      <c r="AG63" s="1155"/>
    </row>
    <row r="64" spans="1:34" ht="15" customHeight="1" x14ac:dyDescent="0.15">
      <c r="A64" s="1164"/>
      <c r="B64" s="2156" t="s">
        <v>1408</v>
      </c>
      <c r="C64" s="2157"/>
      <c r="D64" s="2157"/>
      <c r="E64" s="2157"/>
      <c r="F64" s="2157"/>
      <c r="G64" s="2157"/>
      <c r="H64" s="2157"/>
      <c r="I64" s="2158"/>
      <c r="J64" s="2156" t="s">
        <v>1408</v>
      </c>
      <c r="K64" s="2157"/>
      <c r="L64" s="2157"/>
      <c r="M64" s="2157"/>
      <c r="N64" s="2157"/>
      <c r="O64" s="2157"/>
      <c r="P64" s="2157"/>
      <c r="Q64" s="2158"/>
      <c r="R64" s="2156" t="s">
        <v>1408</v>
      </c>
      <c r="S64" s="2157"/>
      <c r="T64" s="2157"/>
      <c r="U64" s="2157"/>
      <c r="V64" s="2157"/>
      <c r="W64" s="2157"/>
      <c r="X64" s="2157"/>
      <c r="Y64" s="2158"/>
    </row>
    <row r="65" spans="1:34" ht="15" customHeight="1" x14ac:dyDescent="0.15">
      <c r="A65" s="1164"/>
    </row>
    <row r="66" spans="1:34" ht="18.75" customHeight="1" x14ac:dyDescent="0.15">
      <c r="B66" s="1151" t="s">
        <v>960</v>
      </c>
      <c r="C66" s="1170" t="s">
        <v>696</v>
      </c>
      <c r="D66" s="1170"/>
      <c r="E66" s="1170"/>
      <c r="F66" s="1170"/>
      <c r="G66" s="1170"/>
      <c r="H66" s="1170"/>
      <c r="I66" s="1170"/>
      <c r="J66" s="1170"/>
      <c r="K66" s="1170"/>
      <c r="L66" s="1170"/>
      <c r="M66" s="1170"/>
      <c r="N66" s="1170"/>
      <c r="O66" s="1170"/>
      <c r="P66" s="1170"/>
      <c r="Q66" s="1170"/>
      <c r="R66" s="1170"/>
      <c r="S66" s="1170"/>
      <c r="T66" s="1170"/>
      <c r="U66" s="1170"/>
      <c r="V66" s="1170"/>
      <c r="W66" s="1170"/>
      <c r="X66" s="1170"/>
      <c r="Y66" s="1170"/>
      <c r="Z66" s="1166"/>
      <c r="AA66" s="1167"/>
      <c r="AB66" s="1167"/>
      <c r="AC66" s="1167"/>
      <c r="AD66" s="1167"/>
      <c r="AE66" s="1167"/>
      <c r="AF66" s="1167"/>
      <c r="AG66" s="1167"/>
      <c r="AH66" s="1149"/>
    </row>
    <row r="67" spans="1:34" ht="15" customHeight="1" x14ac:dyDescent="0.15">
      <c r="A67" s="1155"/>
      <c r="B67" s="2105" t="s">
        <v>961</v>
      </c>
      <c r="C67" s="2106"/>
      <c r="D67" s="2106"/>
      <c r="E67" s="2106"/>
      <c r="F67" s="2106"/>
      <c r="G67" s="2106"/>
      <c r="H67" s="2106"/>
      <c r="I67" s="2106"/>
      <c r="J67" s="2105" t="s">
        <v>1416</v>
      </c>
      <c r="K67" s="2106"/>
      <c r="L67" s="2106"/>
      <c r="M67" s="2106"/>
      <c r="N67" s="2106"/>
      <c r="O67" s="2106"/>
      <c r="P67" s="2106"/>
      <c r="Q67" s="2106"/>
      <c r="R67" s="2105" t="s">
        <v>1417</v>
      </c>
      <c r="S67" s="2106"/>
      <c r="T67" s="2106"/>
      <c r="U67" s="2106"/>
      <c r="V67" s="2106"/>
      <c r="W67" s="2106"/>
      <c r="X67" s="2106"/>
      <c r="Y67" s="2110"/>
      <c r="Z67" s="1168"/>
      <c r="AA67" s="1169"/>
      <c r="AB67" s="1169"/>
      <c r="AC67" s="1169"/>
      <c r="AD67" s="1169"/>
      <c r="AE67" s="1169"/>
      <c r="AF67" s="1169"/>
      <c r="AG67" s="1169"/>
    </row>
    <row r="68" spans="1:34" ht="13.5" customHeight="1" x14ac:dyDescent="0.15">
      <c r="A68" s="1155"/>
      <c r="B68" s="1988" t="s">
        <v>1409</v>
      </c>
      <c r="C68" s="1989"/>
      <c r="D68" s="1989"/>
      <c r="E68" s="1989"/>
      <c r="F68" s="1989"/>
      <c r="G68" s="1989"/>
      <c r="H68" s="1989"/>
      <c r="I68" s="1990"/>
      <c r="J68" s="1988" t="s">
        <v>1409</v>
      </c>
      <c r="K68" s="1989"/>
      <c r="L68" s="1989"/>
      <c r="M68" s="1989"/>
      <c r="N68" s="1989"/>
      <c r="O68" s="1989"/>
      <c r="P68" s="1989"/>
      <c r="Q68" s="1990"/>
      <c r="R68" s="1988" t="s">
        <v>1409</v>
      </c>
      <c r="S68" s="1989"/>
      <c r="T68" s="1989"/>
      <c r="U68" s="1989"/>
      <c r="V68" s="1989"/>
      <c r="W68" s="1989"/>
      <c r="X68" s="1989"/>
      <c r="Y68" s="1990"/>
      <c r="Z68" s="1154"/>
      <c r="AA68" s="1155"/>
      <c r="AB68" s="1155"/>
      <c r="AC68" s="1155"/>
      <c r="AD68" s="1155"/>
      <c r="AE68" s="1155"/>
      <c r="AF68" s="1155"/>
      <c r="AG68" s="1155"/>
    </row>
    <row r="69" spans="1:34" ht="13.5" customHeight="1" x14ac:dyDescent="0.15">
      <c r="A69" s="1155"/>
      <c r="B69" s="1991" t="s">
        <v>1410</v>
      </c>
      <c r="C69" s="1992"/>
      <c r="D69" s="1992"/>
      <c r="E69" s="1992"/>
      <c r="F69" s="1992"/>
      <c r="G69" s="1992"/>
      <c r="H69" s="1992"/>
      <c r="I69" s="1993"/>
      <c r="J69" s="1991" t="s">
        <v>1410</v>
      </c>
      <c r="K69" s="1992"/>
      <c r="L69" s="1992"/>
      <c r="M69" s="1992"/>
      <c r="N69" s="1992"/>
      <c r="O69" s="1992"/>
      <c r="P69" s="1992"/>
      <c r="Q69" s="1993"/>
      <c r="R69" s="1991" t="s">
        <v>1410</v>
      </c>
      <c r="S69" s="1992"/>
      <c r="T69" s="1992"/>
      <c r="U69" s="1992"/>
      <c r="V69" s="1992"/>
      <c r="W69" s="1992"/>
      <c r="X69" s="1992"/>
      <c r="Y69" s="1993"/>
      <c r="Z69" s="1154"/>
      <c r="AA69" s="1155"/>
      <c r="AB69" s="1155"/>
      <c r="AC69" s="1155"/>
      <c r="AD69" s="1155"/>
      <c r="AE69" s="1155"/>
      <c r="AF69" s="1155"/>
      <c r="AG69" s="1155"/>
    </row>
    <row r="70" spans="1:34" ht="15" customHeight="1" x14ac:dyDescent="0.15">
      <c r="A70" s="1155"/>
      <c r="B70" s="2162" t="s">
        <v>1411</v>
      </c>
      <c r="C70" s="2163"/>
      <c r="D70" s="2163"/>
      <c r="E70" s="2163"/>
      <c r="F70" s="2163"/>
      <c r="G70" s="2163"/>
      <c r="H70" s="2163"/>
      <c r="I70" s="2164"/>
      <c r="J70" s="2162" t="s">
        <v>1411</v>
      </c>
      <c r="K70" s="2163"/>
      <c r="L70" s="2163"/>
      <c r="M70" s="2163"/>
      <c r="N70" s="2163"/>
      <c r="O70" s="2163"/>
      <c r="P70" s="2163"/>
      <c r="Q70" s="2164"/>
      <c r="R70" s="2162" t="s">
        <v>1411</v>
      </c>
      <c r="S70" s="2163"/>
      <c r="T70" s="2163"/>
      <c r="U70" s="2163"/>
      <c r="V70" s="2163"/>
      <c r="W70" s="2163"/>
      <c r="X70" s="2163"/>
      <c r="Y70" s="2164"/>
      <c r="Z70" s="1154"/>
      <c r="AA70" s="1155"/>
      <c r="AB70" s="1155"/>
      <c r="AC70" s="1155"/>
      <c r="AD70" s="1155"/>
      <c r="AE70" s="1155"/>
      <c r="AF70" s="1155"/>
      <c r="AG70" s="1155"/>
    </row>
    <row r="71" spans="1:34" ht="15" customHeight="1" x14ac:dyDescent="0.15">
      <c r="A71" s="1164"/>
      <c r="B71" s="2162" t="s">
        <v>1412</v>
      </c>
      <c r="C71" s="2163"/>
      <c r="D71" s="2163"/>
      <c r="E71" s="2163"/>
      <c r="F71" s="2163"/>
      <c r="G71" s="2163"/>
      <c r="H71" s="2163"/>
      <c r="I71" s="2164"/>
      <c r="J71" s="2162" t="s">
        <v>1412</v>
      </c>
      <c r="K71" s="2163"/>
      <c r="L71" s="2163"/>
      <c r="M71" s="2163"/>
      <c r="N71" s="2163"/>
      <c r="O71" s="2163"/>
      <c r="P71" s="2163"/>
      <c r="Q71" s="2164"/>
      <c r="R71" s="2162" t="s">
        <v>1418</v>
      </c>
      <c r="S71" s="2163"/>
      <c r="T71" s="2163"/>
      <c r="U71" s="2163"/>
      <c r="V71" s="2163"/>
      <c r="W71" s="2163"/>
      <c r="X71" s="2163"/>
      <c r="Y71" s="2164"/>
      <c r="Z71" s="1154"/>
      <c r="AA71" s="1155"/>
      <c r="AB71" s="1155"/>
      <c r="AC71" s="1155"/>
      <c r="AD71" s="1155"/>
      <c r="AE71" s="1155"/>
      <c r="AF71" s="1155"/>
      <c r="AG71" s="1155"/>
    </row>
    <row r="72" spans="1:34" ht="15" customHeight="1" x14ac:dyDescent="0.15">
      <c r="A72" s="1164"/>
      <c r="B72" s="2162" t="s">
        <v>1413</v>
      </c>
      <c r="C72" s="2163"/>
      <c r="D72" s="2163"/>
      <c r="E72" s="2163"/>
      <c r="F72" s="2163"/>
      <c r="G72" s="2163"/>
      <c r="H72" s="2163"/>
      <c r="I72" s="2164"/>
      <c r="J72" s="2162" t="s">
        <v>1413</v>
      </c>
      <c r="K72" s="2163"/>
      <c r="L72" s="2163"/>
      <c r="M72" s="2163"/>
      <c r="N72" s="2163"/>
      <c r="O72" s="2163"/>
      <c r="P72" s="2163"/>
      <c r="Q72" s="2164"/>
      <c r="R72" s="2162" t="s">
        <v>1702</v>
      </c>
      <c r="S72" s="2163"/>
      <c r="T72" s="2163"/>
      <c r="U72" s="2163"/>
      <c r="V72" s="2163"/>
      <c r="W72" s="2163"/>
      <c r="X72" s="2163"/>
      <c r="Y72" s="2164"/>
      <c r="Z72" s="1154"/>
      <c r="AA72" s="1155"/>
      <c r="AB72" s="1155"/>
      <c r="AC72" s="1155"/>
      <c r="AD72" s="1155"/>
      <c r="AE72" s="1155"/>
      <c r="AF72" s="1155"/>
      <c r="AG72" s="1155"/>
    </row>
    <row r="73" spans="1:34" ht="15" customHeight="1" x14ac:dyDescent="0.15">
      <c r="A73" s="1164"/>
      <c r="B73" s="2162" t="s">
        <v>1414</v>
      </c>
      <c r="C73" s="2163"/>
      <c r="D73" s="2163"/>
      <c r="E73" s="2163"/>
      <c r="F73" s="2163"/>
      <c r="G73" s="2163"/>
      <c r="H73" s="2163"/>
      <c r="I73" s="2164"/>
      <c r="J73" s="2162" t="s">
        <v>1414</v>
      </c>
      <c r="K73" s="2163"/>
      <c r="L73" s="2163"/>
      <c r="M73" s="2163"/>
      <c r="N73" s="2163"/>
      <c r="O73" s="2163"/>
      <c r="P73" s="2163"/>
      <c r="Q73" s="2164"/>
      <c r="R73" s="2162"/>
      <c r="S73" s="2163"/>
      <c r="T73" s="2163"/>
      <c r="U73" s="2163"/>
      <c r="V73" s="2163"/>
      <c r="W73" s="2163"/>
      <c r="X73" s="2163"/>
      <c r="Y73" s="2164"/>
      <c r="Z73" s="1154"/>
      <c r="AA73" s="1155"/>
      <c r="AB73" s="1155"/>
      <c r="AC73" s="1155"/>
      <c r="AD73" s="1155"/>
      <c r="AE73" s="1155"/>
      <c r="AF73" s="1155"/>
      <c r="AG73" s="1155"/>
    </row>
    <row r="74" spans="1:34" ht="15" customHeight="1" x14ac:dyDescent="0.15">
      <c r="A74" s="1164"/>
      <c r="B74" s="2165" t="s">
        <v>1415</v>
      </c>
      <c r="C74" s="2166"/>
      <c r="D74" s="2166"/>
      <c r="E74" s="2166"/>
      <c r="F74" s="2166"/>
      <c r="G74" s="2166"/>
      <c r="H74" s="2166"/>
      <c r="I74" s="2167"/>
      <c r="J74" s="2165" t="s">
        <v>1415</v>
      </c>
      <c r="K74" s="2166"/>
      <c r="L74" s="2166"/>
      <c r="M74" s="2166"/>
      <c r="N74" s="2166"/>
      <c r="O74" s="2166"/>
      <c r="P74" s="2166"/>
      <c r="Q74" s="2167"/>
      <c r="R74" s="2165"/>
      <c r="S74" s="2166"/>
      <c r="T74" s="2166"/>
      <c r="U74" s="2166"/>
      <c r="V74" s="2166"/>
      <c r="W74" s="2166"/>
      <c r="X74" s="2166"/>
      <c r="Y74" s="2167"/>
      <c r="Z74" s="1154"/>
      <c r="AA74" s="1155"/>
      <c r="AB74" s="1155"/>
      <c r="AC74" s="1155"/>
      <c r="AD74" s="1155"/>
      <c r="AE74" s="1155"/>
      <c r="AF74" s="1155"/>
      <c r="AG74" s="1155"/>
    </row>
    <row r="75" spans="1:34" ht="15" customHeight="1" x14ac:dyDescent="0.15">
      <c r="B75" s="1171"/>
      <c r="C75" s="1171"/>
      <c r="D75" s="1171"/>
      <c r="E75" s="1171"/>
      <c r="F75" s="1171"/>
      <c r="G75" s="1171"/>
      <c r="H75" s="1171"/>
      <c r="I75" s="1171"/>
      <c r="J75" s="1171"/>
      <c r="K75" s="1171"/>
      <c r="L75" s="1171"/>
      <c r="M75" s="1171"/>
      <c r="N75" s="1171"/>
      <c r="O75" s="1171"/>
      <c r="P75" s="1171"/>
      <c r="Q75" s="1171"/>
      <c r="R75" s="1172"/>
      <c r="S75" s="1172"/>
      <c r="T75" s="1172"/>
      <c r="U75" s="1172"/>
      <c r="V75" s="1172"/>
      <c r="W75" s="1172"/>
      <c r="X75" s="1172"/>
      <c r="Y75" s="1172"/>
      <c r="Z75" s="1155"/>
      <c r="AA75" s="1155"/>
      <c r="AB75" s="1155"/>
      <c r="AC75" s="1155"/>
      <c r="AD75" s="1155"/>
      <c r="AE75" s="1155"/>
      <c r="AF75" s="1155"/>
      <c r="AG75" s="1155"/>
    </row>
    <row r="76" spans="1:34" ht="18.75" customHeight="1" x14ac:dyDescent="0.15">
      <c r="A76" s="1149"/>
      <c r="B76" s="1151" t="s">
        <v>963</v>
      </c>
      <c r="C76" s="2009" t="s">
        <v>1419</v>
      </c>
      <c r="D76" s="2009"/>
      <c r="E76" s="2009"/>
      <c r="F76" s="2009"/>
      <c r="G76" s="2009"/>
      <c r="H76" s="2009"/>
      <c r="I76" s="2009"/>
      <c r="J76" s="2009"/>
      <c r="K76" s="2009"/>
      <c r="L76" s="2009"/>
      <c r="M76" s="2009"/>
      <c r="N76" s="2009"/>
      <c r="O76" s="2009"/>
      <c r="P76" s="2009"/>
      <c r="Q76" s="2009"/>
      <c r="R76" s="2009"/>
      <c r="S76" s="2009"/>
      <c r="T76" s="2009"/>
      <c r="U76" s="2009"/>
      <c r="V76" s="2009"/>
      <c r="W76" s="2009"/>
      <c r="X76" s="2009"/>
      <c r="Y76" s="2010"/>
      <c r="Z76" s="1149"/>
      <c r="AA76" s="1149"/>
      <c r="AB76" s="1149"/>
      <c r="AC76" s="1149"/>
      <c r="AD76" s="1149"/>
      <c r="AE76" s="1149"/>
      <c r="AF76" s="1149"/>
      <c r="AG76" s="1149"/>
      <c r="AH76" s="1149"/>
    </row>
    <row r="77" spans="1:34" ht="15" customHeight="1" x14ac:dyDescent="0.15">
      <c r="A77" s="1155"/>
      <c r="B77" s="2105" t="s">
        <v>1424</v>
      </c>
      <c r="C77" s="2106"/>
      <c r="D77" s="2106"/>
      <c r="E77" s="2106"/>
      <c r="F77" s="2106"/>
      <c r="G77" s="2106"/>
      <c r="H77" s="2106"/>
      <c r="I77" s="2106"/>
      <c r="J77" s="2105" t="s">
        <v>1425</v>
      </c>
      <c r="K77" s="2106"/>
      <c r="L77" s="2106"/>
      <c r="M77" s="2106"/>
      <c r="N77" s="2106"/>
      <c r="O77" s="2106"/>
      <c r="P77" s="2106"/>
      <c r="Q77" s="2106"/>
      <c r="R77" s="2105" t="s">
        <v>1426</v>
      </c>
      <c r="S77" s="2106"/>
      <c r="T77" s="2106"/>
      <c r="U77" s="2106"/>
      <c r="V77" s="2106"/>
      <c r="W77" s="2106"/>
      <c r="X77" s="2106"/>
      <c r="Y77" s="2110"/>
      <c r="Z77" s="1168"/>
      <c r="AA77" s="1169"/>
      <c r="AB77" s="1169"/>
      <c r="AC77" s="1169"/>
      <c r="AD77" s="1169"/>
      <c r="AE77" s="1169"/>
      <c r="AF77" s="1169"/>
      <c r="AG77" s="1169"/>
    </row>
    <row r="78" spans="1:34" ht="13.5" customHeight="1" x14ac:dyDescent="0.15">
      <c r="A78" s="1155"/>
      <c r="B78" s="2085" t="s">
        <v>1427</v>
      </c>
      <c r="C78" s="2086"/>
      <c r="D78" s="2086"/>
      <c r="E78" s="2086"/>
      <c r="F78" s="2086"/>
      <c r="G78" s="2086"/>
      <c r="H78" s="2086"/>
      <c r="I78" s="2087"/>
      <c r="J78" s="2085" t="s">
        <v>1427</v>
      </c>
      <c r="K78" s="2086"/>
      <c r="L78" s="2086"/>
      <c r="M78" s="2086"/>
      <c r="N78" s="2086"/>
      <c r="O78" s="2086"/>
      <c r="P78" s="2086"/>
      <c r="Q78" s="2087"/>
      <c r="R78" s="2085" t="s">
        <v>1427</v>
      </c>
      <c r="S78" s="2086"/>
      <c r="T78" s="2086"/>
      <c r="U78" s="2086"/>
      <c r="V78" s="2086"/>
      <c r="W78" s="2086"/>
      <c r="X78" s="2086"/>
      <c r="Y78" s="2087"/>
      <c r="Z78" s="1154"/>
      <c r="AA78" s="1155"/>
      <c r="AB78" s="1155"/>
      <c r="AC78" s="1155"/>
      <c r="AD78" s="1155"/>
      <c r="AE78" s="1155"/>
      <c r="AF78" s="1155"/>
      <c r="AG78" s="1155"/>
    </row>
    <row r="79" spans="1:34" ht="13.5" customHeight="1" x14ac:dyDescent="0.15">
      <c r="A79" s="1155"/>
      <c r="B79" s="2088" t="s">
        <v>1428</v>
      </c>
      <c r="C79" s="2089"/>
      <c r="D79" s="2089"/>
      <c r="E79" s="2089"/>
      <c r="F79" s="2089"/>
      <c r="G79" s="2089"/>
      <c r="H79" s="2089"/>
      <c r="I79" s="2090"/>
      <c r="J79" s="2088" t="s">
        <v>1428</v>
      </c>
      <c r="K79" s="2089"/>
      <c r="L79" s="2089"/>
      <c r="M79" s="2089"/>
      <c r="N79" s="2089"/>
      <c r="O79" s="2089"/>
      <c r="P79" s="2089"/>
      <c r="Q79" s="2090"/>
      <c r="R79" s="2088" t="s">
        <v>1428</v>
      </c>
      <c r="S79" s="2089"/>
      <c r="T79" s="2089"/>
      <c r="U79" s="2089"/>
      <c r="V79" s="2089"/>
      <c r="W79" s="2089"/>
      <c r="X79" s="2089"/>
      <c r="Y79" s="2090"/>
      <c r="Z79" s="1154"/>
      <c r="AA79" s="1155"/>
      <c r="AB79" s="1155"/>
      <c r="AC79" s="1155"/>
      <c r="AD79" s="1155"/>
      <c r="AE79" s="1155"/>
      <c r="AF79" s="1155"/>
      <c r="AG79" s="1155"/>
    </row>
    <row r="80" spans="1:34" ht="15" customHeight="1" x14ac:dyDescent="0.15">
      <c r="A80" s="1155"/>
      <c r="B80" s="2091" t="s">
        <v>1429</v>
      </c>
      <c r="C80" s="2092"/>
      <c r="D80" s="2092"/>
      <c r="E80" s="2092"/>
      <c r="F80" s="2092"/>
      <c r="G80" s="2092"/>
      <c r="H80" s="2092"/>
      <c r="I80" s="2093"/>
      <c r="J80" s="2091" t="s">
        <v>1429</v>
      </c>
      <c r="K80" s="2092"/>
      <c r="L80" s="2092"/>
      <c r="M80" s="2092"/>
      <c r="N80" s="2092"/>
      <c r="O80" s="2092"/>
      <c r="P80" s="2092"/>
      <c r="Q80" s="2093"/>
      <c r="R80" s="2091" t="s">
        <v>1429</v>
      </c>
      <c r="S80" s="2092"/>
      <c r="T80" s="2092"/>
      <c r="U80" s="2092"/>
      <c r="V80" s="2092"/>
      <c r="W80" s="2092"/>
      <c r="X80" s="2092"/>
      <c r="Y80" s="2093"/>
      <c r="Z80" s="1154"/>
      <c r="AA80" s="1155"/>
      <c r="AB80" s="1155"/>
      <c r="AC80" s="1155"/>
      <c r="AD80" s="1155"/>
      <c r="AE80" s="1155"/>
      <c r="AF80" s="1155"/>
      <c r="AG80" s="1155"/>
    </row>
    <row r="81" spans="1:34" ht="15" customHeight="1" x14ac:dyDescent="0.15">
      <c r="A81" s="1164"/>
      <c r="B81" s="2088" t="s">
        <v>1285</v>
      </c>
      <c r="C81" s="2089"/>
      <c r="D81" s="2089"/>
      <c r="E81" s="2089"/>
      <c r="F81" s="2089"/>
      <c r="G81" s="2089"/>
      <c r="H81" s="2089"/>
      <c r="I81" s="2090"/>
      <c r="J81" s="2088" t="s">
        <v>1285</v>
      </c>
      <c r="K81" s="2089"/>
      <c r="L81" s="2089"/>
      <c r="M81" s="2089"/>
      <c r="N81" s="2089"/>
      <c r="O81" s="2089"/>
      <c r="P81" s="2089"/>
      <c r="Q81" s="2090"/>
      <c r="R81" s="2088" t="s">
        <v>1285</v>
      </c>
      <c r="S81" s="2089"/>
      <c r="T81" s="2089"/>
      <c r="U81" s="2089"/>
      <c r="V81" s="2089"/>
      <c r="W81" s="2089"/>
      <c r="X81" s="2089"/>
      <c r="Y81" s="2090"/>
      <c r="Z81" s="1154"/>
      <c r="AA81" s="1155"/>
      <c r="AB81" s="1155"/>
      <c r="AC81" s="1155"/>
      <c r="AD81" s="1155"/>
      <c r="AE81" s="1155"/>
      <c r="AF81" s="1155"/>
      <c r="AG81" s="1155"/>
    </row>
    <row r="82" spans="1:34" ht="13.5" customHeight="1" x14ac:dyDescent="0.15">
      <c r="A82" s="1155"/>
      <c r="B82" s="2091" t="s">
        <v>1430</v>
      </c>
      <c r="C82" s="2092"/>
      <c r="D82" s="2092"/>
      <c r="E82" s="2092"/>
      <c r="F82" s="2092"/>
      <c r="G82" s="2092"/>
      <c r="H82" s="2092"/>
      <c r="I82" s="2093"/>
      <c r="J82" s="2091" t="s">
        <v>1430</v>
      </c>
      <c r="K82" s="2092"/>
      <c r="L82" s="2092"/>
      <c r="M82" s="2092"/>
      <c r="N82" s="2092"/>
      <c r="O82" s="2092"/>
      <c r="P82" s="2092"/>
      <c r="Q82" s="2093"/>
      <c r="R82" s="2091" t="s">
        <v>1430</v>
      </c>
      <c r="S82" s="2092"/>
      <c r="T82" s="2092"/>
      <c r="U82" s="2092"/>
      <c r="V82" s="2092"/>
      <c r="W82" s="2092"/>
      <c r="X82" s="2092"/>
      <c r="Y82" s="2093"/>
      <c r="Z82" s="1154"/>
      <c r="AA82" s="1155"/>
      <c r="AB82" s="1155"/>
      <c r="AC82" s="1155"/>
      <c r="AD82" s="1155"/>
      <c r="AE82" s="1155"/>
      <c r="AF82" s="1155"/>
      <c r="AG82" s="1155"/>
    </row>
    <row r="83" spans="1:34" ht="13.5" customHeight="1" x14ac:dyDescent="0.15">
      <c r="A83" s="1155"/>
      <c r="B83" s="2088" t="s">
        <v>1431</v>
      </c>
      <c r="C83" s="2089"/>
      <c r="D83" s="2089"/>
      <c r="E83" s="2089"/>
      <c r="F83" s="2089"/>
      <c r="G83" s="2089"/>
      <c r="H83" s="2089"/>
      <c r="I83" s="2090"/>
      <c r="J83" s="2088" t="s">
        <v>1431</v>
      </c>
      <c r="K83" s="2089"/>
      <c r="L83" s="2089"/>
      <c r="M83" s="2089"/>
      <c r="N83" s="2089"/>
      <c r="O83" s="2089"/>
      <c r="P83" s="2089"/>
      <c r="Q83" s="2090"/>
      <c r="R83" s="2088" t="s">
        <v>1431</v>
      </c>
      <c r="S83" s="2089"/>
      <c r="T83" s="2089"/>
      <c r="U83" s="2089"/>
      <c r="V83" s="2089"/>
      <c r="W83" s="2089"/>
      <c r="X83" s="2089"/>
      <c r="Y83" s="2090"/>
      <c r="Z83" s="1155"/>
      <c r="AA83" s="1155"/>
      <c r="AB83" s="1155"/>
      <c r="AC83" s="1155"/>
      <c r="AD83" s="1155"/>
      <c r="AE83" s="1155"/>
      <c r="AF83" s="1155"/>
      <c r="AG83" s="1155"/>
    </row>
    <row r="84" spans="1:34" ht="15" customHeight="1" x14ac:dyDescent="0.15">
      <c r="A84" s="1155"/>
      <c r="B84" s="2091" t="s">
        <v>1432</v>
      </c>
      <c r="C84" s="2092"/>
      <c r="D84" s="2092"/>
      <c r="E84" s="2092"/>
      <c r="F84" s="2092"/>
      <c r="G84" s="2092"/>
      <c r="H84" s="2092"/>
      <c r="I84" s="2093"/>
      <c r="J84" s="2091" t="s">
        <v>1432</v>
      </c>
      <c r="K84" s="2092"/>
      <c r="L84" s="2092"/>
      <c r="M84" s="2092"/>
      <c r="N84" s="2092"/>
      <c r="O84" s="2092"/>
      <c r="P84" s="2092"/>
      <c r="Q84" s="2093"/>
      <c r="R84" s="2091" t="s">
        <v>1432</v>
      </c>
      <c r="S84" s="2092"/>
      <c r="T84" s="2092"/>
      <c r="U84" s="2092"/>
      <c r="V84" s="2092"/>
      <c r="W84" s="2092"/>
      <c r="X84" s="2092"/>
      <c r="Y84" s="2093"/>
      <c r="Z84" s="1155"/>
      <c r="AA84" s="1155"/>
      <c r="AB84" s="1155"/>
      <c r="AC84" s="1155"/>
      <c r="AD84" s="1155"/>
      <c r="AE84" s="1155"/>
      <c r="AF84" s="1155"/>
      <c r="AG84" s="1155"/>
    </row>
    <row r="85" spans="1:34" ht="15" customHeight="1" x14ac:dyDescent="0.15">
      <c r="A85" s="1164"/>
      <c r="B85" s="2088" t="s">
        <v>1433</v>
      </c>
      <c r="C85" s="2089"/>
      <c r="D85" s="2089"/>
      <c r="E85" s="2089"/>
      <c r="F85" s="2089"/>
      <c r="G85" s="2089"/>
      <c r="H85" s="2089"/>
      <c r="I85" s="2090"/>
      <c r="J85" s="2088" t="s">
        <v>1433</v>
      </c>
      <c r="K85" s="2089"/>
      <c r="L85" s="2089"/>
      <c r="M85" s="2089"/>
      <c r="N85" s="2089"/>
      <c r="O85" s="2089"/>
      <c r="P85" s="2089"/>
      <c r="Q85" s="2090"/>
      <c r="R85" s="2088" t="s">
        <v>1433</v>
      </c>
      <c r="S85" s="2089"/>
      <c r="T85" s="2089"/>
      <c r="U85" s="2089"/>
      <c r="V85" s="2089"/>
      <c r="W85" s="2089"/>
      <c r="X85" s="2089"/>
      <c r="Y85" s="2090"/>
      <c r="Z85" s="1155"/>
      <c r="AA85" s="1155"/>
      <c r="AB85" s="1155"/>
      <c r="AC85" s="1155"/>
      <c r="AD85" s="1155"/>
      <c r="AE85" s="1155"/>
      <c r="AF85" s="1155"/>
      <c r="AG85" s="1155"/>
    </row>
    <row r="86" spans="1:34" ht="15" customHeight="1" x14ac:dyDescent="0.15">
      <c r="A86" s="1164"/>
      <c r="B86" s="2091" t="s">
        <v>1434</v>
      </c>
      <c r="C86" s="2092"/>
      <c r="D86" s="2092"/>
      <c r="E86" s="2092"/>
      <c r="F86" s="2092"/>
      <c r="G86" s="2092"/>
      <c r="H86" s="2092"/>
      <c r="I86" s="2093"/>
      <c r="J86" s="2091" t="s">
        <v>1434</v>
      </c>
      <c r="K86" s="2092"/>
      <c r="L86" s="2092"/>
      <c r="M86" s="2092"/>
      <c r="N86" s="2092"/>
      <c r="O86" s="2092"/>
      <c r="P86" s="2092"/>
      <c r="Q86" s="2093"/>
      <c r="R86" s="2091" t="s">
        <v>1434</v>
      </c>
      <c r="S86" s="2092"/>
      <c r="T86" s="2092"/>
      <c r="U86" s="2092"/>
      <c r="V86" s="2092"/>
      <c r="W86" s="2092"/>
      <c r="X86" s="2092"/>
      <c r="Y86" s="2093"/>
      <c r="Z86" s="1155"/>
      <c r="AA86" s="1155"/>
      <c r="AB86" s="1155"/>
      <c r="AC86" s="1155"/>
      <c r="AD86" s="1155"/>
      <c r="AE86" s="1155"/>
      <c r="AF86" s="1155"/>
      <c r="AG86" s="1155"/>
    </row>
    <row r="87" spans="1:34" ht="15" customHeight="1" x14ac:dyDescent="0.15">
      <c r="A87" s="1164"/>
      <c r="B87" s="2088" t="s">
        <v>1435</v>
      </c>
      <c r="C87" s="2089"/>
      <c r="D87" s="2089"/>
      <c r="E87" s="2089"/>
      <c r="F87" s="2089"/>
      <c r="G87" s="2089"/>
      <c r="H87" s="2089"/>
      <c r="I87" s="2090"/>
      <c r="J87" s="2088" t="s">
        <v>1435</v>
      </c>
      <c r="K87" s="2089"/>
      <c r="L87" s="2089"/>
      <c r="M87" s="2089"/>
      <c r="N87" s="2089"/>
      <c r="O87" s="2089"/>
      <c r="P87" s="2089"/>
      <c r="Q87" s="2090"/>
      <c r="R87" s="2088" t="s">
        <v>1435</v>
      </c>
      <c r="S87" s="2089"/>
      <c r="T87" s="2089"/>
      <c r="U87" s="2089"/>
      <c r="V87" s="2089"/>
      <c r="W87" s="2089"/>
      <c r="X87" s="2089"/>
      <c r="Y87" s="2090"/>
      <c r="Z87" s="1155"/>
      <c r="AA87" s="1155"/>
      <c r="AB87" s="1155"/>
      <c r="AC87" s="1155"/>
      <c r="AD87" s="1155"/>
      <c r="AE87" s="1155"/>
      <c r="AF87" s="1155"/>
      <c r="AG87" s="1155"/>
    </row>
    <row r="88" spans="1:34" ht="15" customHeight="1" x14ac:dyDescent="0.15">
      <c r="A88" s="1164"/>
      <c r="B88" s="2091" t="s">
        <v>1436</v>
      </c>
      <c r="C88" s="2092"/>
      <c r="D88" s="2092"/>
      <c r="E88" s="2092"/>
      <c r="F88" s="2092"/>
      <c r="G88" s="2092"/>
      <c r="H88" s="2092"/>
      <c r="I88" s="2093"/>
      <c r="J88" s="2091" t="s">
        <v>1436</v>
      </c>
      <c r="K88" s="2092"/>
      <c r="L88" s="2092"/>
      <c r="M88" s="2092"/>
      <c r="N88" s="2092"/>
      <c r="O88" s="2092"/>
      <c r="P88" s="2092"/>
      <c r="Q88" s="2093"/>
      <c r="R88" s="2091" t="s">
        <v>1436</v>
      </c>
      <c r="S88" s="2092"/>
      <c r="T88" s="2092"/>
      <c r="U88" s="2092"/>
      <c r="V88" s="2092"/>
      <c r="W88" s="2092"/>
      <c r="X88" s="2092"/>
      <c r="Y88" s="2093"/>
      <c r="Z88" s="1155"/>
      <c r="AA88" s="1155"/>
      <c r="AB88" s="1155"/>
      <c r="AC88" s="1155"/>
      <c r="AD88" s="1155"/>
      <c r="AE88" s="1155"/>
      <c r="AF88" s="1155"/>
      <c r="AG88" s="1155"/>
    </row>
    <row r="89" spans="1:34" s="1142" customFormat="1" ht="15" customHeight="1" x14ac:dyDescent="0.15">
      <c r="A89" s="1173"/>
      <c r="B89" s="2111" t="s">
        <v>1356</v>
      </c>
      <c r="C89" s="2112"/>
      <c r="D89" s="2112"/>
      <c r="E89" s="2112"/>
      <c r="F89" s="2112"/>
      <c r="G89" s="2112"/>
      <c r="H89" s="2112"/>
      <c r="I89" s="2113"/>
      <c r="J89" s="2111" t="s">
        <v>1356</v>
      </c>
      <c r="K89" s="2112"/>
      <c r="L89" s="2112"/>
      <c r="M89" s="2112"/>
      <c r="N89" s="2112"/>
      <c r="O89" s="2112"/>
      <c r="P89" s="2112"/>
      <c r="Q89" s="2113"/>
      <c r="R89" s="2111" t="s">
        <v>1356</v>
      </c>
      <c r="S89" s="2112"/>
      <c r="T89" s="2112"/>
      <c r="U89" s="2112"/>
      <c r="V89" s="2112"/>
      <c r="W89" s="2112"/>
      <c r="X89" s="2112"/>
      <c r="Y89" s="2113"/>
      <c r="Z89" s="1155"/>
      <c r="AA89" s="1155"/>
      <c r="AB89" s="1155"/>
      <c r="AC89" s="1155"/>
      <c r="AD89" s="1155"/>
      <c r="AE89" s="1155"/>
      <c r="AF89" s="1155"/>
      <c r="AG89" s="1155"/>
    </row>
    <row r="90" spans="1:34" s="1142" customFormat="1" ht="15" customHeight="1" x14ac:dyDescent="0.15">
      <c r="A90" s="1173"/>
      <c r="B90" s="1174"/>
      <c r="C90" s="1175"/>
      <c r="D90" s="1175"/>
      <c r="E90" s="1175"/>
      <c r="F90" s="1175"/>
      <c r="G90" s="1175"/>
      <c r="H90" s="1175"/>
      <c r="I90" s="1175"/>
      <c r="J90" s="1175"/>
      <c r="K90" s="1175"/>
      <c r="L90" s="1175"/>
      <c r="M90" s="1175"/>
      <c r="N90" s="1175"/>
      <c r="O90" s="1175"/>
      <c r="P90" s="1175"/>
      <c r="Q90" s="1175"/>
      <c r="R90" s="1175"/>
      <c r="S90" s="1175"/>
      <c r="T90" s="1175"/>
      <c r="U90" s="1175"/>
      <c r="V90" s="1175"/>
      <c r="W90" s="1175"/>
      <c r="X90" s="1175"/>
      <c r="Y90" s="1175"/>
      <c r="Z90" s="1155"/>
      <c r="AA90" s="1155"/>
      <c r="AB90" s="1155"/>
      <c r="AC90" s="1155"/>
      <c r="AD90" s="1155"/>
      <c r="AE90" s="1155"/>
      <c r="AF90" s="1155"/>
      <c r="AG90" s="1155"/>
    </row>
    <row r="91" spans="1:34" ht="18.75" customHeight="1" x14ac:dyDescent="0.15">
      <c r="B91" s="1151" t="s">
        <v>964</v>
      </c>
      <c r="C91" s="2009" t="s">
        <v>1420</v>
      </c>
      <c r="D91" s="2009"/>
      <c r="E91" s="2009"/>
      <c r="F91" s="2009"/>
      <c r="G91" s="2009"/>
      <c r="H91" s="2009"/>
      <c r="I91" s="2009"/>
      <c r="J91" s="2009"/>
      <c r="K91" s="2009"/>
      <c r="L91" s="2009"/>
      <c r="M91" s="2009"/>
      <c r="N91" s="2009"/>
      <c r="O91" s="2009"/>
      <c r="P91" s="2009"/>
      <c r="Q91" s="2009"/>
      <c r="R91" s="2009"/>
      <c r="S91" s="2009"/>
      <c r="T91" s="2009"/>
      <c r="U91" s="2009"/>
      <c r="V91" s="2009"/>
      <c r="W91" s="2009"/>
      <c r="X91" s="2009"/>
      <c r="Y91" s="2010"/>
      <c r="Z91" s="1149"/>
      <c r="AA91" s="1149"/>
      <c r="AB91" s="1149"/>
      <c r="AC91" s="1149"/>
      <c r="AD91" s="1149"/>
      <c r="AE91" s="1149"/>
      <c r="AF91" s="1149"/>
      <c r="AG91" s="1149"/>
      <c r="AH91" s="1149"/>
    </row>
    <row r="92" spans="1:34" ht="15" customHeight="1" x14ac:dyDescent="0.15">
      <c r="A92" s="1155"/>
      <c r="B92" s="2105" t="s">
        <v>1437</v>
      </c>
      <c r="C92" s="2106"/>
      <c r="D92" s="2106"/>
      <c r="E92" s="2106"/>
      <c r="F92" s="2106"/>
      <c r="G92" s="2106"/>
      <c r="H92" s="2106"/>
      <c r="I92" s="2106"/>
      <c r="J92" s="2105" t="s">
        <v>1438</v>
      </c>
      <c r="K92" s="2106"/>
      <c r="L92" s="2106"/>
      <c r="M92" s="2106"/>
      <c r="N92" s="2106"/>
      <c r="O92" s="2106"/>
      <c r="P92" s="2106"/>
      <c r="Q92" s="2106"/>
      <c r="R92" s="2105" t="s">
        <v>1439</v>
      </c>
      <c r="S92" s="2106"/>
      <c r="T92" s="2106"/>
      <c r="U92" s="2106"/>
      <c r="V92" s="2106"/>
      <c r="W92" s="2106"/>
      <c r="X92" s="2106"/>
      <c r="Y92" s="2110"/>
      <c r="Z92" s="1168"/>
      <c r="AA92" s="1169"/>
      <c r="AB92" s="1169"/>
      <c r="AC92" s="1169"/>
      <c r="AD92" s="1169"/>
      <c r="AE92" s="1169"/>
      <c r="AF92" s="1169"/>
      <c r="AG92" s="1169"/>
    </row>
    <row r="93" spans="1:34" ht="13.5" customHeight="1" x14ac:dyDescent="0.15">
      <c r="A93" s="1155"/>
      <c r="B93" s="2085" t="s">
        <v>1311</v>
      </c>
      <c r="C93" s="2086"/>
      <c r="D93" s="2086"/>
      <c r="E93" s="2086"/>
      <c r="F93" s="2086"/>
      <c r="G93" s="2086"/>
      <c r="H93" s="2086"/>
      <c r="I93" s="2087"/>
      <c r="J93" s="2085" t="s">
        <v>1311</v>
      </c>
      <c r="K93" s="2086"/>
      <c r="L93" s="2086"/>
      <c r="M93" s="2086"/>
      <c r="N93" s="2086"/>
      <c r="O93" s="2086"/>
      <c r="P93" s="2086"/>
      <c r="Q93" s="2087"/>
      <c r="R93" s="2085" t="s">
        <v>1311</v>
      </c>
      <c r="S93" s="2086"/>
      <c r="T93" s="2086"/>
      <c r="U93" s="2086"/>
      <c r="V93" s="2086"/>
      <c r="W93" s="2086"/>
      <c r="X93" s="2086"/>
      <c r="Y93" s="2087"/>
      <c r="Z93" s="1154"/>
      <c r="AA93" s="1155"/>
      <c r="AB93" s="1155"/>
      <c r="AC93" s="1155"/>
      <c r="AD93" s="1155"/>
      <c r="AE93" s="1155"/>
      <c r="AF93" s="1155"/>
      <c r="AG93" s="1155"/>
    </row>
    <row r="94" spans="1:34" ht="13.5" customHeight="1" x14ac:dyDescent="0.15">
      <c r="A94" s="1155"/>
      <c r="B94" s="2088" t="s">
        <v>1277</v>
      </c>
      <c r="C94" s="2089"/>
      <c r="D94" s="2089"/>
      <c r="E94" s="2089"/>
      <c r="F94" s="2089"/>
      <c r="G94" s="2089"/>
      <c r="H94" s="2089"/>
      <c r="I94" s="2090"/>
      <c r="J94" s="2088" t="s">
        <v>1277</v>
      </c>
      <c r="K94" s="2089"/>
      <c r="L94" s="2089"/>
      <c r="M94" s="2089"/>
      <c r="N94" s="2089"/>
      <c r="O94" s="2089"/>
      <c r="P94" s="2089"/>
      <c r="Q94" s="2090"/>
      <c r="R94" s="2088" t="s">
        <v>1277</v>
      </c>
      <c r="S94" s="2089"/>
      <c r="T94" s="2089"/>
      <c r="U94" s="2089"/>
      <c r="V94" s="2089"/>
      <c r="W94" s="2089"/>
      <c r="X94" s="2089"/>
      <c r="Y94" s="2090"/>
      <c r="Z94" s="1154"/>
      <c r="AA94" s="1155"/>
      <c r="AB94" s="1155"/>
      <c r="AC94" s="1155"/>
      <c r="AD94" s="1155"/>
      <c r="AE94" s="1155"/>
      <c r="AF94" s="1155"/>
      <c r="AG94" s="1155"/>
    </row>
    <row r="95" spans="1:34" ht="15" customHeight="1" x14ac:dyDescent="0.15">
      <c r="A95" s="1155"/>
      <c r="B95" s="2091" t="s">
        <v>1278</v>
      </c>
      <c r="C95" s="2092"/>
      <c r="D95" s="2092"/>
      <c r="E95" s="2092"/>
      <c r="F95" s="2092"/>
      <c r="G95" s="2092"/>
      <c r="H95" s="2092"/>
      <c r="I95" s="2093"/>
      <c r="J95" s="2091" t="s">
        <v>1278</v>
      </c>
      <c r="K95" s="2092"/>
      <c r="L95" s="2092"/>
      <c r="M95" s="2092"/>
      <c r="N95" s="2092"/>
      <c r="O95" s="2092"/>
      <c r="P95" s="2092"/>
      <c r="Q95" s="2093"/>
      <c r="R95" s="2091" t="s">
        <v>1278</v>
      </c>
      <c r="S95" s="2092"/>
      <c r="T95" s="2092"/>
      <c r="U95" s="2092"/>
      <c r="V95" s="2092"/>
      <c r="W95" s="2092"/>
      <c r="X95" s="2092"/>
      <c r="Y95" s="2093"/>
      <c r="Z95" s="1154"/>
      <c r="AA95" s="1155"/>
      <c r="AB95" s="1155"/>
      <c r="AC95" s="1155"/>
      <c r="AD95" s="1155"/>
      <c r="AE95" s="1155"/>
      <c r="AF95" s="1155"/>
      <c r="AG95" s="1155"/>
    </row>
    <row r="96" spans="1:34" ht="15" customHeight="1" x14ac:dyDescent="0.15">
      <c r="A96" s="1164"/>
      <c r="B96" s="2088" t="s">
        <v>1279</v>
      </c>
      <c r="C96" s="2089"/>
      <c r="D96" s="2089"/>
      <c r="E96" s="2089"/>
      <c r="F96" s="2089"/>
      <c r="G96" s="2089"/>
      <c r="H96" s="2089"/>
      <c r="I96" s="2090"/>
      <c r="J96" s="2088" t="s">
        <v>1279</v>
      </c>
      <c r="K96" s="2089"/>
      <c r="L96" s="2089"/>
      <c r="M96" s="2089"/>
      <c r="N96" s="2089"/>
      <c r="O96" s="2089"/>
      <c r="P96" s="2089"/>
      <c r="Q96" s="2090"/>
      <c r="R96" s="2088" t="s">
        <v>1279</v>
      </c>
      <c r="S96" s="2089"/>
      <c r="T96" s="2089"/>
      <c r="U96" s="2089"/>
      <c r="V96" s="2089"/>
      <c r="W96" s="2089"/>
      <c r="X96" s="2089"/>
      <c r="Y96" s="2090"/>
      <c r="Z96" s="1154"/>
      <c r="AA96" s="1155"/>
      <c r="AB96" s="1155"/>
      <c r="AC96" s="1155"/>
      <c r="AD96" s="1155"/>
      <c r="AE96" s="1155"/>
      <c r="AF96" s="1155"/>
      <c r="AG96" s="1155"/>
    </row>
    <row r="97" spans="1:34" ht="15" customHeight="1" x14ac:dyDescent="0.15">
      <c r="A97" s="1164"/>
      <c r="B97" s="2091" t="s">
        <v>116</v>
      </c>
      <c r="C97" s="2092"/>
      <c r="D97" s="2092"/>
      <c r="E97" s="2092"/>
      <c r="F97" s="2092"/>
      <c r="G97" s="2092"/>
      <c r="H97" s="2092"/>
      <c r="I97" s="2093"/>
      <c r="J97" s="2091" t="s">
        <v>116</v>
      </c>
      <c r="K97" s="2092"/>
      <c r="L97" s="2092"/>
      <c r="M97" s="2092"/>
      <c r="N97" s="2092"/>
      <c r="O97" s="2092"/>
      <c r="P97" s="2092"/>
      <c r="Q97" s="2093"/>
      <c r="R97" s="2091" t="s">
        <v>116</v>
      </c>
      <c r="S97" s="2092"/>
      <c r="T97" s="2092"/>
      <c r="U97" s="2092"/>
      <c r="V97" s="2092"/>
      <c r="W97" s="2092"/>
      <c r="X97" s="2092"/>
      <c r="Y97" s="2093"/>
      <c r="Z97" s="1154"/>
      <c r="AA97" s="1155"/>
      <c r="AB97" s="1155"/>
      <c r="AC97" s="1155"/>
      <c r="AD97" s="1155"/>
      <c r="AE97" s="1155"/>
      <c r="AF97" s="1155"/>
      <c r="AG97" s="1155"/>
    </row>
    <row r="98" spans="1:34" ht="15" customHeight="1" x14ac:dyDescent="0.15">
      <c r="A98" s="1164"/>
      <c r="B98" s="2107" t="s">
        <v>117</v>
      </c>
      <c r="C98" s="2108"/>
      <c r="D98" s="2108"/>
      <c r="E98" s="2108"/>
      <c r="F98" s="2108"/>
      <c r="G98" s="2108"/>
      <c r="H98" s="2108"/>
      <c r="I98" s="2109"/>
      <c r="J98" s="2107" t="s">
        <v>117</v>
      </c>
      <c r="K98" s="2108"/>
      <c r="L98" s="2108"/>
      <c r="M98" s="2108"/>
      <c r="N98" s="2108"/>
      <c r="O98" s="2108"/>
      <c r="P98" s="2108"/>
      <c r="Q98" s="2109"/>
      <c r="R98" s="2107" t="s">
        <v>117</v>
      </c>
      <c r="S98" s="2108"/>
      <c r="T98" s="2108"/>
      <c r="U98" s="2108"/>
      <c r="V98" s="2108"/>
      <c r="W98" s="2108"/>
      <c r="X98" s="2108"/>
      <c r="Y98" s="2109"/>
      <c r="Z98" s="1154"/>
      <c r="AA98" s="1155"/>
      <c r="AB98" s="1155"/>
      <c r="AC98" s="1155"/>
      <c r="AD98" s="1155"/>
      <c r="AE98" s="1155"/>
      <c r="AF98" s="1155"/>
      <c r="AG98" s="1155"/>
    </row>
    <row r="100" spans="1:34" ht="18.75" customHeight="1" x14ac:dyDescent="0.15">
      <c r="B100" s="1151" t="s">
        <v>965</v>
      </c>
      <c r="C100" s="2009" t="s">
        <v>697</v>
      </c>
      <c r="D100" s="2009"/>
      <c r="E100" s="2009"/>
      <c r="F100" s="2009"/>
      <c r="G100" s="2009"/>
      <c r="H100" s="2009"/>
      <c r="I100" s="2009"/>
      <c r="J100" s="2009"/>
      <c r="K100" s="2009"/>
      <c r="L100" s="2009"/>
      <c r="M100" s="2009"/>
      <c r="N100" s="2009"/>
      <c r="O100" s="2009"/>
      <c r="P100" s="2009"/>
      <c r="Q100" s="2010"/>
      <c r="R100" s="1149"/>
      <c r="S100" s="1149"/>
      <c r="T100" s="1149"/>
      <c r="U100" s="1149"/>
      <c r="V100" s="1149"/>
      <c r="W100" s="1149"/>
      <c r="X100" s="1149"/>
      <c r="Y100" s="1149"/>
      <c r="Z100" s="1149"/>
      <c r="AA100" s="1149"/>
      <c r="AB100" s="1149"/>
      <c r="AC100" s="1149"/>
      <c r="AD100" s="1149"/>
      <c r="AE100" s="1149"/>
      <c r="AF100" s="1149"/>
      <c r="AG100" s="1149"/>
      <c r="AH100" s="1149"/>
    </row>
    <row r="101" spans="1:34" ht="13.5" customHeight="1" x14ac:dyDescent="0.15">
      <c r="A101" s="1152"/>
      <c r="B101" s="2079" t="s">
        <v>1440</v>
      </c>
      <c r="C101" s="2079"/>
      <c r="D101" s="2079"/>
      <c r="E101" s="2079"/>
      <c r="F101" s="2079"/>
      <c r="G101" s="2079"/>
      <c r="H101" s="2079"/>
      <c r="I101" s="2080"/>
      <c r="J101" s="2081" t="s">
        <v>1562</v>
      </c>
      <c r="K101" s="2079"/>
      <c r="L101" s="2079"/>
      <c r="M101" s="2079"/>
      <c r="N101" s="2079"/>
      <c r="O101" s="2079"/>
      <c r="P101" s="2079"/>
      <c r="Q101" s="2079"/>
      <c r="R101" s="1154"/>
      <c r="S101" s="1155"/>
      <c r="T101" s="1155"/>
      <c r="U101" s="1155"/>
      <c r="V101" s="1155"/>
      <c r="W101" s="1155"/>
      <c r="X101" s="1155"/>
      <c r="Y101" s="1155"/>
      <c r="Z101" s="1155"/>
      <c r="AA101" s="1155"/>
      <c r="AB101" s="1155"/>
      <c r="AC101" s="1155"/>
      <c r="AD101" s="1155"/>
      <c r="AE101" s="1155"/>
      <c r="AF101" s="1155"/>
      <c r="AG101" s="1155"/>
      <c r="AH101" s="1152"/>
    </row>
    <row r="103" spans="1:34" ht="18.75" customHeight="1" x14ac:dyDescent="0.15">
      <c r="B103" s="1151" t="s">
        <v>966</v>
      </c>
      <c r="C103" s="2009" t="s">
        <v>698</v>
      </c>
      <c r="D103" s="2009"/>
      <c r="E103" s="2009"/>
      <c r="F103" s="2009"/>
      <c r="G103" s="2009"/>
      <c r="H103" s="2009"/>
      <c r="I103" s="2009"/>
      <c r="J103" s="2009"/>
      <c r="K103" s="2009"/>
      <c r="L103" s="2009"/>
      <c r="M103" s="2009"/>
      <c r="N103" s="2009"/>
      <c r="O103" s="2009"/>
      <c r="P103" s="2009"/>
      <c r="Q103" s="2009"/>
      <c r="R103" s="2009"/>
      <c r="S103" s="2009"/>
      <c r="T103" s="2009"/>
      <c r="U103" s="2009"/>
      <c r="V103" s="2009"/>
      <c r="W103" s="2009"/>
      <c r="X103" s="2009"/>
      <c r="Y103" s="2009"/>
      <c r="Z103" s="2009"/>
      <c r="AA103" s="2009"/>
      <c r="AB103" s="2009"/>
      <c r="AC103" s="2009"/>
      <c r="AD103" s="2009"/>
      <c r="AE103" s="2009"/>
      <c r="AF103" s="2009"/>
      <c r="AG103" s="2010"/>
      <c r="AH103" s="1149"/>
    </row>
    <row r="104" spans="1:34" ht="15" customHeight="1" x14ac:dyDescent="0.15">
      <c r="A104" s="1157"/>
      <c r="B104" s="1987" t="s">
        <v>1441</v>
      </c>
      <c r="C104" s="1987"/>
      <c r="D104" s="1987"/>
      <c r="E104" s="1987"/>
      <c r="F104" s="1987"/>
      <c r="G104" s="1987"/>
      <c r="H104" s="1987"/>
      <c r="I104" s="1987"/>
      <c r="J104" s="1987" t="s">
        <v>1442</v>
      </c>
      <c r="K104" s="1987"/>
      <c r="L104" s="1987"/>
      <c r="M104" s="1987"/>
      <c r="N104" s="1987"/>
      <c r="O104" s="1987"/>
      <c r="P104" s="1987"/>
      <c r="Q104" s="1987"/>
      <c r="R104" s="1987" t="s">
        <v>1443</v>
      </c>
      <c r="S104" s="1987"/>
      <c r="T104" s="1987"/>
      <c r="U104" s="1987"/>
      <c r="V104" s="1987"/>
      <c r="W104" s="1987"/>
      <c r="X104" s="1987"/>
      <c r="Y104" s="1987"/>
      <c r="Z104" s="1987" t="s">
        <v>1444</v>
      </c>
      <c r="AA104" s="1987"/>
      <c r="AB104" s="1987"/>
      <c r="AC104" s="1987"/>
      <c r="AD104" s="1987"/>
      <c r="AE104" s="1987"/>
      <c r="AF104" s="1987"/>
      <c r="AG104" s="1987"/>
    </row>
    <row r="105" spans="1:34" ht="13.5" customHeight="1" x14ac:dyDescent="0.15">
      <c r="A105" s="1155"/>
      <c r="B105" s="1988" t="s">
        <v>1445</v>
      </c>
      <c r="C105" s="1989"/>
      <c r="D105" s="1989"/>
      <c r="E105" s="1989"/>
      <c r="F105" s="1989"/>
      <c r="G105" s="1989"/>
      <c r="H105" s="1989"/>
      <c r="I105" s="1990"/>
      <c r="J105" s="1988" t="s">
        <v>1445</v>
      </c>
      <c r="K105" s="1989"/>
      <c r="L105" s="1989"/>
      <c r="M105" s="1989"/>
      <c r="N105" s="1989"/>
      <c r="O105" s="1989"/>
      <c r="P105" s="1989"/>
      <c r="Q105" s="1990"/>
      <c r="R105" s="1988" t="s">
        <v>1445</v>
      </c>
      <c r="S105" s="1989"/>
      <c r="T105" s="1989"/>
      <c r="U105" s="1989"/>
      <c r="V105" s="1989"/>
      <c r="W105" s="1989"/>
      <c r="X105" s="1989"/>
      <c r="Y105" s="1990"/>
      <c r="Z105" s="1988" t="s">
        <v>1445</v>
      </c>
      <c r="AA105" s="1989"/>
      <c r="AB105" s="1989"/>
      <c r="AC105" s="1989"/>
      <c r="AD105" s="1989"/>
      <c r="AE105" s="1989"/>
      <c r="AF105" s="1989"/>
      <c r="AG105" s="1990"/>
    </row>
    <row r="106" spans="1:34" ht="13.5" customHeight="1" x14ac:dyDescent="0.15">
      <c r="A106" s="1155"/>
      <c r="B106" s="1991" t="s">
        <v>1446</v>
      </c>
      <c r="C106" s="1992"/>
      <c r="D106" s="1992"/>
      <c r="E106" s="1992"/>
      <c r="F106" s="1992"/>
      <c r="G106" s="1992"/>
      <c r="H106" s="1992"/>
      <c r="I106" s="1993"/>
      <c r="J106" s="1991" t="s">
        <v>1446</v>
      </c>
      <c r="K106" s="1992"/>
      <c r="L106" s="1992"/>
      <c r="M106" s="1992"/>
      <c r="N106" s="1992"/>
      <c r="O106" s="1992"/>
      <c r="P106" s="1992"/>
      <c r="Q106" s="1993"/>
      <c r="R106" s="1991" t="s">
        <v>1446</v>
      </c>
      <c r="S106" s="1992"/>
      <c r="T106" s="1992"/>
      <c r="U106" s="1992"/>
      <c r="V106" s="1992"/>
      <c r="W106" s="1992"/>
      <c r="X106" s="1992"/>
      <c r="Y106" s="1993"/>
      <c r="Z106" s="1991" t="s">
        <v>1446</v>
      </c>
      <c r="AA106" s="1992"/>
      <c r="AB106" s="1992"/>
      <c r="AC106" s="1992"/>
      <c r="AD106" s="1992"/>
      <c r="AE106" s="1992"/>
      <c r="AF106" s="1992"/>
      <c r="AG106" s="1993"/>
    </row>
    <row r="107" spans="1:34" ht="15" customHeight="1" x14ac:dyDescent="0.15">
      <c r="A107" s="1155"/>
      <c r="B107" s="1994" t="s">
        <v>1447</v>
      </c>
      <c r="C107" s="1995"/>
      <c r="D107" s="1995"/>
      <c r="E107" s="1995"/>
      <c r="F107" s="1995"/>
      <c r="G107" s="1995"/>
      <c r="H107" s="1995"/>
      <c r="I107" s="1996"/>
      <c r="J107" s="1994" t="s">
        <v>1447</v>
      </c>
      <c r="K107" s="1995"/>
      <c r="L107" s="1995"/>
      <c r="M107" s="1995"/>
      <c r="N107" s="1995"/>
      <c r="O107" s="1995"/>
      <c r="P107" s="1995"/>
      <c r="Q107" s="1996"/>
      <c r="R107" s="1994" t="s">
        <v>1447</v>
      </c>
      <c r="S107" s="1995"/>
      <c r="T107" s="1995"/>
      <c r="U107" s="1995"/>
      <c r="V107" s="1995"/>
      <c r="W107" s="1995"/>
      <c r="X107" s="1995"/>
      <c r="Y107" s="1996"/>
      <c r="Z107" s="1994" t="s">
        <v>1447</v>
      </c>
      <c r="AA107" s="1995"/>
      <c r="AB107" s="1995"/>
      <c r="AC107" s="1995"/>
      <c r="AD107" s="1995"/>
      <c r="AE107" s="1995"/>
      <c r="AF107" s="1995"/>
      <c r="AG107" s="1996"/>
    </row>
    <row r="108" spans="1:34" ht="15" customHeight="1" x14ac:dyDescent="0.15">
      <c r="A108" s="1164"/>
      <c r="B108" s="1997" t="s">
        <v>1448</v>
      </c>
      <c r="C108" s="1998"/>
      <c r="D108" s="1998"/>
      <c r="E108" s="1998"/>
      <c r="F108" s="1998"/>
      <c r="G108" s="1998"/>
      <c r="H108" s="1998"/>
      <c r="I108" s="1999"/>
      <c r="J108" s="1997" t="s">
        <v>1448</v>
      </c>
      <c r="K108" s="1998"/>
      <c r="L108" s="1998"/>
      <c r="M108" s="1998"/>
      <c r="N108" s="1998"/>
      <c r="O108" s="1998"/>
      <c r="P108" s="1998"/>
      <c r="Q108" s="1999"/>
      <c r="R108" s="1997" t="s">
        <v>1448</v>
      </c>
      <c r="S108" s="1998"/>
      <c r="T108" s="1998"/>
      <c r="U108" s="1998"/>
      <c r="V108" s="1998"/>
      <c r="W108" s="1998"/>
      <c r="X108" s="1998"/>
      <c r="Y108" s="1999"/>
      <c r="Z108" s="1997" t="s">
        <v>1448</v>
      </c>
      <c r="AA108" s="1998"/>
      <c r="AB108" s="1998"/>
      <c r="AC108" s="1998"/>
      <c r="AD108" s="1998"/>
      <c r="AE108" s="1998"/>
      <c r="AF108" s="1998"/>
      <c r="AG108" s="1999"/>
    </row>
    <row r="110" spans="1:34" ht="18.75" customHeight="1" x14ac:dyDescent="0.15">
      <c r="B110" s="1151" t="s">
        <v>967</v>
      </c>
      <c r="C110" s="2009" t="s">
        <v>1422</v>
      </c>
      <c r="D110" s="2009"/>
      <c r="E110" s="2009"/>
      <c r="F110" s="2009"/>
      <c r="G110" s="2009"/>
      <c r="H110" s="2009"/>
      <c r="I110" s="2009"/>
      <c r="J110" s="2009"/>
      <c r="K110" s="2009"/>
      <c r="L110" s="2009"/>
      <c r="M110" s="2009"/>
      <c r="N110" s="2009"/>
      <c r="O110" s="2009"/>
      <c r="P110" s="2009"/>
      <c r="Q110" s="2009"/>
      <c r="R110" s="2009"/>
      <c r="S110" s="2009"/>
      <c r="T110" s="2009"/>
      <c r="U110" s="2009"/>
      <c r="V110" s="2009"/>
      <c r="W110" s="2009"/>
      <c r="X110" s="2009"/>
      <c r="Y110" s="2009"/>
      <c r="Z110" s="2009"/>
      <c r="AA110" s="2009"/>
      <c r="AB110" s="2009"/>
      <c r="AC110" s="2009"/>
      <c r="AD110" s="2009"/>
      <c r="AE110" s="2009"/>
      <c r="AF110" s="2009"/>
      <c r="AG110" s="2010"/>
      <c r="AH110" s="1149"/>
    </row>
    <row r="111" spans="1:34" ht="15" customHeight="1" x14ac:dyDescent="0.15">
      <c r="A111" s="1157"/>
      <c r="B111" s="1987" t="s">
        <v>1452</v>
      </c>
      <c r="C111" s="1987"/>
      <c r="D111" s="1987"/>
      <c r="E111" s="1987"/>
      <c r="F111" s="1987"/>
      <c r="G111" s="1987"/>
      <c r="H111" s="1987"/>
      <c r="I111" s="1987"/>
      <c r="J111" s="1987" t="s">
        <v>1453</v>
      </c>
      <c r="K111" s="1987"/>
      <c r="L111" s="1987"/>
      <c r="M111" s="1987"/>
      <c r="N111" s="1987"/>
      <c r="O111" s="1987"/>
      <c r="P111" s="1987"/>
      <c r="Q111" s="1987"/>
      <c r="R111" s="1987" t="s">
        <v>1454</v>
      </c>
      <c r="S111" s="1987"/>
      <c r="T111" s="1987"/>
      <c r="U111" s="1987"/>
      <c r="V111" s="1987"/>
      <c r="W111" s="1987"/>
      <c r="X111" s="1987"/>
      <c r="Y111" s="1987"/>
      <c r="Z111" s="1987" t="s">
        <v>1449</v>
      </c>
      <c r="AA111" s="1987"/>
      <c r="AB111" s="1987"/>
      <c r="AC111" s="1987"/>
      <c r="AD111" s="1987"/>
      <c r="AE111" s="1987"/>
      <c r="AF111" s="1987"/>
      <c r="AG111" s="1987"/>
    </row>
    <row r="112" spans="1:34" ht="13.5" customHeight="1" x14ac:dyDescent="0.15">
      <c r="A112" s="1155"/>
      <c r="B112" s="1988" t="s">
        <v>1455</v>
      </c>
      <c r="C112" s="1989"/>
      <c r="D112" s="1989"/>
      <c r="E112" s="1989"/>
      <c r="F112" s="1989"/>
      <c r="G112" s="1989"/>
      <c r="H112" s="1989"/>
      <c r="I112" s="1990"/>
      <c r="J112" s="1988" t="s">
        <v>1455</v>
      </c>
      <c r="K112" s="1989"/>
      <c r="L112" s="1989"/>
      <c r="M112" s="1989"/>
      <c r="N112" s="1989"/>
      <c r="O112" s="1989"/>
      <c r="P112" s="1989"/>
      <c r="Q112" s="1990"/>
      <c r="R112" s="1988" t="s">
        <v>1455</v>
      </c>
      <c r="S112" s="1989"/>
      <c r="T112" s="1989"/>
      <c r="U112" s="1989"/>
      <c r="V112" s="1989"/>
      <c r="W112" s="1989"/>
      <c r="X112" s="1989"/>
      <c r="Y112" s="1990"/>
      <c r="Z112" s="1988" t="s">
        <v>1455</v>
      </c>
      <c r="AA112" s="1989"/>
      <c r="AB112" s="1989"/>
      <c r="AC112" s="1989"/>
      <c r="AD112" s="1989"/>
      <c r="AE112" s="1989"/>
      <c r="AF112" s="1989"/>
      <c r="AG112" s="1990"/>
    </row>
    <row r="113" spans="1:45" ht="13.5" customHeight="1" x14ac:dyDescent="0.15">
      <c r="A113" s="1155"/>
      <c r="B113" s="1991" t="s">
        <v>1456</v>
      </c>
      <c r="C113" s="1992"/>
      <c r="D113" s="1992"/>
      <c r="E113" s="1992"/>
      <c r="F113" s="1992"/>
      <c r="G113" s="1992"/>
      <c r="H113" s="1992"/>
      <c r="I113" s="1993"/>
      <c r="J113" s="1991" t="s">
        <v>1456</v>
      </c>
      <c r="K113" s="1992"/>
      <c r="L113" s="1992"/>
      <c r="M113" s="1992"/>
      <c r="N113" s="1992"/>
      <c r="O113" s="1992"/>
      <c r="P113" s="1992"/>
      <c r="Q113" s="1993"/>
      <c r="R113" s="1991" t="s">
        <v>1456</v>
      </c>
      <c r="S113" s="1992"/>
      <c r="T113" s="1992"/>
      <c r="U113" s="1992"/>
      <c r="V113" s="1992"/>
      <c r="W113" s="1992"/>
      <c r="X113" s="1992"/>
      <c r="Y113" s="1993"/>
      <c r="Z113" s="1991" t="s">
        <v>1456</v>
      </c>
      <c r="AA113" s="1992"/>
      <c r="AB113" s="1992"/>
      <c r="AC113" s="1992"/>
      <c r="AD113" s="1992"/>
      <c r="AE113" s="1992"/>
      <c r="AF113" s="1992"/>
      <c r="AG113" s="1993"/>
    </row>
    <row r="114" spans="1:45" ht="15" customHeight="1" x14ac:dyDescent="0.15">
      <c r="A114" s="1155"/>
      <c r="B114" s="1994" t="s">
        <v>1457</v>
      </c>
      <c r="C114" s="1995"/>
      <c r="D114" s="1995"/>
      <c r="E114" s="1995"/>
      <c r="F114" s="1995"/>
      <c r="G114" s="1995"/>
      <c r="H114" s="1995"/>
      <c r="I114" s="1996"/>
      <c r="J114" s="1994" t="s">
        <v>1457</v>
      </c>
      <c r="K114" s="1995"/>
      <c r="L114" s="1995"/>
      <c r="M114" s="1995"/>
      <c r="N114" s="1995"/>
      <c r="O114" s="1995"/>
      <c r="P114" s="1995"/>
      <c r="Q114" s="1996"/>
      <c r="R114" s="1994" t="s">
        <v>1457</v>
      </c>
      <c r="S114" s="1995"/>
      <c r="T114" s="1995"/>
      <c r="U114" s="1995"/>
      <c r="V114" s="1995"/>
      <c r="W114" s="1995"/>
      <c r="X114" s="1995"/>
      <c r="Y114" s="1996"/>
      <c r="Z114" s="1994" t="s">
        <v>1457</v>
      </c>
      <c r="AA114" s="1995"/>
      <c r="AB114" s="1995"/>
      <c r="AC114" s="1995"/>
      <c r="AD114" s="1995"/>
      <c r="AE114" s="1995"/>
      <c r="AF114" s="1995"/>
      <c r="AG114" s="1996"/>
    </row>
    <row r="115" spans="1:45" ht="15" customHeight="1" x14ac:dyDescent="0.15">
      <c r="A115" s="1155"/>
      <c r="B115" s="1994" t="s">
        <v>1458</v>
      </c>
      <c r="C115" s="1995"/>
      <c r="D115" s="1995"/>
      <c r="E115" s="1995"/>
      <c r="F115" s="1995"/>
      <c r="G115" s="1995"/>
      <c r="H115" s="1995"/>
      <c r="I115" s="1996"/>
      <c r="J115" s="1994" t="s">
        <v>1458</v>
      </c>
      <c r="K115" s="1995"/>
      <c r="L115" s="1995"/>
      <c r="M115" s="1995"/>
      <c r="N115" s="1995"/>
      <c r="O115" s="1995"/>
      <c r="P115" s="1995"/>
      <c r="Q115" s="1996"/>
      <c r="R115" s="1994" t="s">
        <v>1458</v>
      </c>
      <c r="S115" s="1995"/>
      <c r="T115" s="1995"/>
      <c r="U115" s="1995"/>
      <c r="V115" s="1995"/>
      <c r="W115" s="1995"/>
      <c r="X115" s="1995"/>
      <c r="Y115" s="1996"/>
      <c r="Z115" s="1994" t="s">
        <v>1458</v>
      </c>
      <c r="AA115" s="1995"/>
      <c r="AB115" s="1995"/>
      <c r="AC115" s="1995"/>
      <c r="AD115" s="1995"/>
      <c r="AE115" s="1995"/>
      <c r="AF115" s="1995"/>
      <c r="AG115" s="1996"/>
    </row>
    <row r="116" spans="1:45" ht="15" customHeight="1" x14ac:dyDescent="0.15">
      <c r="A116" s="1155"/>
      <c r="B116" s="1997" t="s">
        <v>1459</v>
      </c>
      <c r="C116" s="1998"/>
      <c r="D116" s="1998"/>
      <c r="E116" s="1998"/>
      <c r="F116" s="1998"/>
      <c r="G116" s="1998"/>
      <c r="H116" s="1998"/>
      <c r="I116" s="1999"/>
      <c r="J116" s="1997" t="s">
        <v>1459</v>
      </c>
      <c r="K116" s="1998"/>
      <c r="L116" s="1998"/>
      <c r="M116" s="1998"/>
      <c r="N116" s="1998"/>
      <c r="O116" s="1998"/>
      <c r="P116" s="1998"/>
      <c r="Q116" s="1999"/>
      <c r="R116" s="1997" t="s">
        <v>1459</v>
      </c>
      <c r="S116" s="1998"/>
      <c r="T116" s="1998"/>
      <c r="U116" s="1998"/>
      <c r="V116" s="1998"/>
      <c r="W116" s="1998"/>
      <c r="X116" s="1998"/>
      <c r="Y116" s="1999"/>
      <c r="Z116" s="1997" t="s">
        <v>1459</v>
      </c>
      <c r="AA116" s="1998"/>
      <c r="AB116" s="1998"/>
      <c r="AC116" s="1998"/>
      <c r="AD116" s="1998"/>
      <c r="AE116" s="1998"/>
      <c r="AF116" s="1998"/>
      <c r="AG116" s="1999"/>
    </row>
    <row r="118" spans="1:45" ht="18.75" customHeight="1" x14ac:dyDescent="0.15">
      <c r="B118" s="1151" t="s">
        <v>968</v>
      </c>
      <c r="C118" s="2009" t="s">
        <v>1421</v>
      </c>
      <c r="D118" s="2009"/>
      <c r="E118" s="2009"/>
      <c r="F118" s="2009"/>
      <c r="G118" s="2009"/>
      <c r="H118" s="2009"/>
      <c r="I118" s="2009"/>
      <c r="J118" s="2009"/>
      <c r="K118" s="2009"/>
      <c r="L118" s="2009"/>
      <c r="M118" s="2009"/>
      <c r="N118" s="2009"/>
      <c r="O118" s="2009"/>
      <c r="P118" s="2009"/>
      <c r="Q118" s="2009"/>
      <c r="R118" s="2009"/>
      <c r="S118" s="2009"/>
      <c r="T118" s="2009"/>
      <c r="U118" s="2009"/>
      <c r="V118" s="2009"/>
      <c r="W118" s="2009"/>
      <c r="X118" s="2009"/>
      <c r="Y118" s="2009"/>
      <c r="Z118" s="2009"/>
      <c r="AA118" s="2009"/>
      <c r="AB118" s="2009"/>
      <c r="AC118" s="2009"/>
      <c r="AD118" s="2009"/>
      <c r="AE118" s="2009"/>
      <c r="AF118" s="2009"/>
      <c r="AG118" s="2010"/>
      <c r="AH118" s="1149"/>
    </row>
    <row r="119" spans="1:45" ht="15" customHeight="1" x14ac:dyDescent="0.15">
      <c r="A119" s="1157"/>
      <c r="B119" s="1987" t="s">
        <v>1460</v>
      </c>
      <c r="C119" s="1987"/>
      <c r="D119" s="1987"/>
      <c r="E119" s="1987"/>
      <c r="F119" s="1987"/>
      <c r="G119" s="1987"/>
      <c r="H119" s="1987"/>
      <c r="I119" s="1987"/>
      <c r="J119" s="1987" t="s">
        <v>1450</v>
      </c>
      <c r="K119" s="1987"/>
      <c r="L119" s="1987"/>
      <c r="M119" s="1987"/>
      <c r="N119" s="1987"/>
      <c r="O119" s="1987"/>
      <c r="P119" s="1987"/>
      <c r="Q119" s="1987"/>
      <c r="R119" s="1987" t="s">
        <v>1451</v>
      </c>
      <c r="S119" s="1987"/>
      <c r="T119" s="1987"/>
      <c r="U119" s="1987"/>
      <c r="V119" s="1987"/>
      <c r="W119" s="1987"/>
      <c r="X119" s="1987"/>
      <c r="Y119" s="1987"/>
      <c r="Z119" s="1987" t="s">
        <v>1461</v>
      </c>
      <c r="AA119" s="1987"/>
      <c r="AB119" s="1987"/>
      <c r="AC119" s="1987"/>
      <c r="AD119" s="1987"/>
      <c r="AE119" s="1987"/>
      <c r="AF119" s="1987"/>
      <c r="AG119" s="1987"/>
    </row>
    <row r="120" spans="1:45" ht="13.5" customHeight="1" x14ac:dyDescent="0.15">
      <c r="A120" s="1155"/>
      <c r="B120" s="1172"/>
      <c r="C120" s="1172"/>
      <c r="D120" s="1172"/>
      <c r="E120" s="1172"/>
      <c r="F120" s="1172"/>
      <c r="G120" s="1172"/>
      <c r="H120" s="1172"/>
      <c r="I120" s="1176"/>
      <c r="J120" s="1988" t="s">
        <v>1462</v>
      </c>
      <c r="K120" s="1989"/>
      <c r="L120" s="1989"/>
      <c r="M120" s="1989"/>
      <c r="N120" s="1989"/>
      <c r="O120" s="1989"/>
      <c r="P120" s="1989"/>
      <c r="Q120" s="1990"/>
      <c r="R120" s="1988" t="s">
        <v>1462</v>
      </c>
      <c r="S120" s="1989"/>
      <c r="T120" s="1989"/>
      <c r="U120" s="1989"/>
      <c r="V120" s="1989"/>
      <c r="W120" s="1989"/>
      <c r="X120" s="1989"/>
      <c r="Y120" s="1990"/>
      <c r="Z120" s="1988" t="s">
        <v>1462</v>
      </c>
      <c r="AA120" s="1989"/>
      <c r="AB120" s="1989"/>
      <c r="AC120" s="1989"/>
      <c r="AD120" s="1989"/>
      <c r="AE120" s="1989"/>
      <c r="AF120" s="1989"/>
      <c r="AG120" s="1990"/>
    </row>
    <row r="121" spans="1:45" ht="13.5" customHeight="1" x14ac:dyDescent="0.15">
      <c r="A121" s="1155"/>
      <c r="B121" s="1155"/>
      <c r="C121" s="1155"/>
      <c r="D121" s="1155"/>
      <c r="E121" s="1155"/>
      <c r="F121" s="1155"/>
      <c r="G121" s="1155"/>
      <c r="H121" s="1155"/>
      <c r="I121" s="1157"/>
      <c r="J121" s="1991" t="s">
        <v>1463</v>
      </c>
      <c r="K121" s="1992"/>
      <c r="L121" s="1992"/>
      <c r="M121" s="1992"/>
      <c r="N121" s="1992"/>
      <c r="O121" s="1992"/>
      <c r="P121" s="1992"/>
      <c r="Q121" s="1993"/>
      <c r="R121" s="1991" t="s">
        <v>1463</v>
      </c>
      <c r="S121" s="1992"/>
      <c r="T121" s="1992"/>
      <c r="U121" s="1992"/>
      <c r="V121" s="1992"/>
      <c r="W121" s="1992"/>
      <c r="X121" s="1992"/>
      <c r="Y121" s="1993"/>
      <c r="Z121" s="1991" t="s">
        <v>1463</v>
      </c>
      <c r="AA121" s="1992"/>
      <c r="AB121" s="1992"/>
      <c r="AC121" s="1992"/>
      <c r="AD121" s="1992"/>
      <c r="AE121" s="1992"/>
      <c r="AF121" s="1992"/>
      <c r="AG121" s="1993"/>
    </row>
    <row r="122" spans="1:45" ht="15" customHeight="1" x14ac:dyDescent="0.15">
      <c r="A122" s="1155"/>
      <c r="B122" s="1177"/>
      <c r="C122" s="1177"/>
      <c r="D122" s="1177"/>
      <c r="E122" s="1177"/>
      <c r="F122" s="1177"/>
      <c r="G122" s="1177"/>
      <c r="H122" s="1177"/>
      <c r="I122" s="1178"/>
      <c r="J122" s="2117" t="s">
        <v>1464</v>
      </c>
      <c r="K122" s="2118"/>
      <c r="L122" s="2118"/>
      <c r="M122" s="2118"/>
      <c r="N122" s="2118"/>
      <c r="O122" s="2118"/>
      <c r="P122" s="2118"/>
      <c r="Q122" s="2119"/>
      <c r="R122" s="2117" t="s">
        <v>1464</v>
      </c>
      <c r="S122" s="2118"/>
      <c r="T122" s="2118"/>
      <c r="U122" s="2118"/>
      <c r="V122" s="2118"/>
      <c r="W122" s="2118"/>
      <c r="X122" s="2118"/>
      <c r="Y122" s="2119"/>
      <c r="Z122" s="2117" t="s">
        <v>1464</v>
      </c>
      <c r="AA122" s="2118"/>
      <c r="AB122" s="2118"/>
      <c r="AC122" s="2118"/>
      <c r="AD122" s="2118"/>
      <c r="AE122" s="2118"/>
      <c r="AF122" s="2118"/>
      <c r="AG122" s="2119"/>
    </row>
    <row r="124" spans="1:45" ht="18.75" customHeight="1" thickBot="1" x14ac:dyDescent="0.2">
      <c r="B124" s="2008" t="s">
        <v>1653</v>
      </c>
      <c r="C124" s="2008"/>
      <c r="D124" s="2008"/>
      <c r="E124" s="2008"/>
      <c r="F124" s="2008"/>
      <c r="G124" s="2008"/>
      <c r="H124" s="2008"/>
      <c r="I124" s="2008"/>
      <c r="J124" s="2008"/>
      <c r="K124" s="2008"/>
      <c r="L124" s="2008"/>
      <c r="M124" s="2008"/>
      <c r="N124" s="2008"/>
      <c r="O124" s="2008"/>
      <c r="P124" s="2008"/>
      <c r="Q124" s="2008"/>
      <c r="R124" s="2008"/>
      <c r="S124" s="2008"/>
      <c r="T124" s="2008"/>
      <c r="U124" s="2008"/>
      <c r="V124" s="2008"/>
      <c r="W124" s="2008"/>
      <c r="X124" s="2008"/>
      <c r="Y124" s="2008"/>
      <c r="Z124" s="2008"/>
      <c r="AA124" s="2008"/>
      <c r="AB124" s="2008"/>
      <c r="AC124" s="2008"/>
      <c r="AD124" s="2008"/>
      <c r="AE124" s="2008"/>
      <c r="AF124" s="2008"/>
      <c r="AG124" s="2008"/>
      <c r="AH124" s="1149"/>
    </row>
    <row r="125" spans="1:45" ht="11.25" customHeight="1" thickTop="1" x14ac:dyDescent="0.15">
      <c r="B125" s="1147"/>
      <c r="D125" s="1147"/>
      <c r="E125" s="1147"/>
      <c r="F125" s="1147"/>
      <c r="G125" s="1147"/>
      <c r="H125" s="1147"/>
      <c r="I125" s="1147"/>
      <c r="J125" s="1147"/>
      <c r="K125" s="1147"/>
      <c r="L125" s="1147"/>
      <c r="M125" s="1147"/>
      <c r="N125" s="1147"/>
      <c r="O125" s="1147"/>
      <c r="P125" s="1147"/>
      <c r="Q125" s="1147"/>
      <c r="R125" s="1147"/>
      <c r="S125" s="1147"/>
      <c r="T125" s="1147"/>
      <c r="U125" s="1147"/>
      <c r="V125" s="1147"/>
      <c r="W125" s="1147"/>
      <c r="X125" s="1147"/>
      <c r="Y125" s="1147"/>
      <c r="Z125" s="1147"/>
      <c r="AA125" s="1147"/>
      <c r="AB125" s="1147"/>
      <c r="AC125" s="1147"/>
      <c r="AD125" s="1147"/>
      <c r="AE125" s="1147"/>
      <c r="AF125" s="1147"/>
      <c r="AG125" s="1147"/>
      <c r="AH125" s="1147"/>
    </row>
    <row r="126" spans="1:45" ht="42" customHeight="1" x14ac:dyDescent="0.15">
      <c r="B126" s="2114" t="s">
        <v>1014</v>
      </c>
      <c r="C126" s="2114"/>
      <c r="D126" s="2114"/>
      <c r="E126" s="2114"/>
      <c r="F126" s="2114"/>
      <c r="G126" s="2114"/>
      <c r="H126" s="2114"/>
      <c r="I126" s="2114"/>
      <c r="J126" s="2114"/>
      <c r="K126" s="2114"/>
      <c r="L126" s="2114"/>
      <c r="M126" s="2114"/>
      <c r="N126" s="2114"/>
      <c r="O126" s="2114"/>
      <c r="P126" s="2114"/>
      <c r="Q126" s="2114"/>
      <c r="R126" s="2114"/>
      <c r="S126" s="2114"/>
      <c r="T126" s="2114"/>
      <c r="U126" s="2114"/>
      <c r="V126" s="2114"/>
      <c r="W126" s="2114"/>
      <c r="X126" s="2114"/>
      <c r="Y126" s="2114"/>
      <c r="Z126" s="2114"/>
      <c r="AA126" s="2114"/>
      <c r="AB126" s="2114"/>
      <c r="AC126" s="2114"/>
      <c r="AD126" s="2114"/>
      <c r="AE126" s="2114"/>
      <c r="AF126" s="2114"/>
      <c r="AG126" s="2114"/>
      <c r="AH126" s="1147"/>
    </row>
    <row r="127" spans="1:45" ht="7.5" customHeight="1" x14ac:dyDescent="0.15">
      <c r="A127" s="1147"/>
      <c r="B127" s="1147"/>
      <c r="D127" s="1147"/>
      <c r="E127" s="1147"/>
      <c r="F127" s="1147"/>
      <c r="G127" s="1147"/>
      <c r="H127" s="1147"/>
      <c r="I127" s="1147"/>
      <c r="J127" s="1147"/>
      <c r="K127" s="1147"/>
      <c r="L127" s="1147"/>
      <c r="M127" s="1147"/>
      <c r="N127" s="1147"/>
      <c r="O127" s="1147"/>
      <c r="P127" s="1147"/>
      <c r="Q127" s="1147"/>
      <c r="R127" s="1147"/>
      <c r="S127" s="1147"/>
      <c r="T127" s="1147"/>
      <c r="U127" s="1147"/>
      <c r="V127" s="1147"/>
      <c r="W127" s="1147"/>
      <c r="X127" s="1147"/>
      <c r="Y127" s="1147"/>
      <c r="Z127" s="1147"/>
      <c r="AA127" s="1147"/>
      <c r="AB127" s="1147"/>
      <c r="AC127" s="1147"/>
      <c r="AD127" s="1147"/>
      <c r="AE127" s="1147"/>
      <c r="AF127" s="1147"/>
      <c r="AG127" s="1147"/>
      <c r="AH127" s="1147"/>
    </row>
    <row r="128" spans="1:45" ht="15" customHeight="1" x14ac:dyDescent="0.15">
      <c r="A128" s="1179"/>
      <c r="B128" s="2115" t="s">
        <v>85</v>
      </c>
      <c r="C128" s="2115"/>
      <c r="D128" s="2115"/>
      <c r="E128" s="2115"/>
      <c r="F128" s="2115"/>
      <c r="G128" s="2115"/>
      <c r="H128" s="2115"/>
      <c r="I128" s="2115"/>
      <c r="J128" s="2115" t="s">
        <v>77</v>
      </c>
      <c r="K128" s="2115"/>
      <c r="L128" s="2115"/>
      <c r="M128" s="2115"/>
      <c r="N128" s="2115"/>
      <c r="O128" s="2115"/>
      <c r="P128" s="2115"/>
      <c r="Q128" s="2115" t="s">
        <v>672</v>
      </c>
      <c r="R128" s="2115"/>
      <c r="S128" s="2115"/>
      <c r="T128" s="2115"/>
      <c r="U128" s="2115"/>
      <c r="V128" s="2115"/>
      <c r="W128" s="2115"/>
      <c r="X128" s="2115"/>
      <c r="Y128" s="2115"/>
      <c r="Z128" s="2115"/>
      <c r="AA128" s="2115"/>
      <c r="AB128" s="2115"/>
      <c r="AC128" s="2115"/>
      <c r="AD128" s="2115"/>
      <c r="AE128" s="2115"/>
      <c r="AF128" s="2115"/>
      <c r="AG128" s="2115"/>
      <c r="AK128" s="2116"/>
      <c r="AL128" s="2116"/>
      <c r="AM128" s="2116"/>
      <c r="AN128" s="2116"/>
      <c r="AO128" s="2116"/>
      <c r="AP128" s="2116"/>
      <c r="AQ128" s="2116"/>
      <c r="AR128" s="2116"/>
      <c r="AS128" s="2116"/>
    </row>
    <row r="129" spans="1:45" ht="15" customHeight="1" x14ac:dyDescent="0.15">
      <c r="A129" s="1179"/>
      <c r="B129" s="1978" t="s">
        <v>1013</v>
      </c>
      <c r="C129" s="1979"/>
      <c r="D129" s="1979"/>
      <c r="E129" s="1979"/>
      <c r="F129" s="1979"/>
      <c r="G129" s="1979"/>
      <c r="H129" s="1979"/>
      <c r="I129" s="1980"/>
      <c r="J129" s="2000" t="s">
        <v>550</v>
      </c>
      <c r="K129" s="2001"/>
      <c r="L129" s="2001"/>
      <c r="M129" s="2001"/>
      <c r="N129" s="2001"/>
      <c r="O129" s="2001"/>
      <c r="P129" s="2001"/>
      <c r="Q129" s="2001"/>
      <c r="R129" s="2001"/>
      <c r="S129" s="2001"/>
      <c r="T129" s="2001"/>
      <c r="U129" s="2001"/>
      <c r="V129" s="2001"/>
      <c r="W129" s="2001"/>
      <c r="X129" s="2001"/>
      <c r="Y129" s="2001"/>
      <c r="Z129" s="2001"/>
      <c r="AA129" s="2001"/>
      <c r="AB129" s="2001"/>
      <c r="AC129" s="2001"/>
      <c r="AD129" s="2001"/>
      <c r="AE129" s="2001"/>
      <c r="AF129" s="2001"/>
      <c r="AG129" s="2002"/>
      <c r="AK129" s="1180"/>
      <c r="AL129" s="1180"/>
      <c r="AM129" s="1180"/>
      <c r="AN129" s="1180"/>
      <c r="AO129" s="1180"/>
      <c r="AP129" s="1180"/>
      <c r="AQ129" s="1180"/>
      <c r="AR129" s="1180"/>
      <c r="AS129" s="1180"/>
    </row>
    <row r="130" spans="1:45" ht="15" customHeight="1" x14ac:dyDescent="0.15">
      <c r="A130" s="1150"/>
      <c r="B130" s="1981"/>
      <c r="C130" s="1982"/>
      <c r="D130" s="1982"/>
      <c r="E130" s="1982"/>
      <c r="F130" s="1982"/>
      <c r="G130" s="1982"/>
      <c r="H130" s="1982"/>
      <c r="I130" s="1983"/>
      <c r="J130" s="2003" t="s">
        <v>111</v>
      </c>
      <c r="K130" s="2003"/>
      <c r="L130" s="2003"/>
      <c r="M130" s="2003"/>
      <c r="N130" s="2003"/>
      <c r="O130" s="2003"/>
      <c r="P130" s="2003"/>
      <c r="Q130" s="2004" t="s">
        <v>673</v>
      </c>
      <c r="R130" s="2004"/>
      <c r="S130" s="2004"/>
      <c r="T130" s="2004"/>
      <c r="U130" s="2004"/>
      <c r="V130" s="2004"/>
      <c r="W130" s="2004"/>
      <c r="X130" s="2004"/>
      <c r="Y130" s="2004"/>
      <c r="Z130" s="2004"/>
      <c r="AA130" s="2004"/>
      <c r="AB130" s="2004"/>
      <c r="AC130" s="2004"/>
      <c r="AD130" s="2004"/>
      <c r="AE130" s="2004"/>
      <c r="AF130" s="2004"/>
      <c r="AG130" s="2004"/>
    </row>
    <row r="131" spans="1:45" ht="15" customHeight="1" x14ac:dyDescent="0.15">
      <c r="B131" s="1981"/>
      <c r="C131" s="1982"/>
      <c r="D131" s="1982"/>
      <c r="E131" s="1982"/>
      <c r="F131" s="1982"/>
      <c r="G131" s="1982"/>
      <c r="H131" s="1982"/>
      <c r="I131" s="1983"/>
      <c r="J131" s="2005" t="s">
        <v>113</v>
      </c>
      <c r="K131" s="2006"/>
      <c r="L131" s="2006"/>
      <c r="M131" s="2006"/>
      <c r="N131" s="2006"/>
      <c r="O131" s="2006"/>
      <c r="P131" s="2007"/>
      <c r="Q131" s="1975" t="s">
        <v>673</v>
      </c>
      <c r="R131" s="1975"/>
      <c r="S131" s="1975"/>
      <c r="T131" s="1975"/>
      <c r="U131" s="1975"/>
      <c r="V131" s="1975"/>
      <c r="W131" s="1975"/>
      <c r="X131" s="1975"/>
      <c r="Y131" s="1975"/>
      <c r="Z131" s="1975"/>
      <c r="AA131" s="1975"/>
      <c r="AB131" s="1975"/>
      <c r="AC131" s="1975"/>
      <c r="AD131" s="1975"/>
      <c r="AE131" s="1975"/>
      <c r="AF131" s="1975"/>
      <c r="AG131" s="1975"/>
    </row>
    <row r="132" spans="1:45" ht="15" customHeight="1" x14ac:dyDescent="0.15">
      <c r="B132" s="1981"/>
      <c r="C132" s="1982"/>
      <c r="D132" s="1982"/>
      <c r="E132" s="1982"/>
      <c r="F132" s="1982"/>
      <c r="G132" s="1982"/>
      <c r="H132" s="1982"/>
      <c r="I132" s="1983"/>
      <c r="J132" s="2120" t="s">
        <v>114</v>
      </c>
      <c r="K132" s="2120"/>
      <c r="L132" s="2120"/>
      <c r="M132" s="2120"/>
      <c r="N132" s="2120"/>
      <c r="O132" s="2120"/>
      <c r="P132" s="2120"/>
      <c r="Q132" s="2014" t="s">
        <v>674</v>
      </c>
      <c r="R132" s="2015"/>
      <c r="S132" s="2015"/>
      <c r="T132" s="2015"/>
      <c r="U132" s="2015"/>
      <c r="V132" s="2015"/>
      <c r="W132" s="2015"/>
      <c r="X132" s="2015"/>
      <c r="Y132" s="2015"/>
      <c r="Z132" s="2015"/>
      <c r="AA132" s="2015"/>
      <c r="AB132" s="2015"/>
      <c r="AC132" s="2015"/>
      <c r="AD132" s="2015"/>
      <c r="AE132" s="2015"/>
      <c r="AF132" s="2015"/>
      <c r="AG132" s="2016"/>
    </row>
    <row r="133" spans="1:45" ht="15" customHeight="1" x14ac:dyDescent="0.15">
      <c r="B133" s="1981"/>
      <c r="C133" s="1982"/>
      <c r="D133" s="1982"/>
      <c r="E133" s="1982"/>
      <c r="F133" s="1982"/>
      <c r="G133" s="1982"/>
      <c r="H133" s="1982"/>
      <c r="I133" s="1983"/>
      <c r="J133" s="2120" t="s">
        <v>115</v>
      </c>
      <c r="K133" s="2120"/>
      <c r="L133" s="2120"/>
      <c r="M133" s="2120"/>
      <c r="N133" s="2120"/>
      <c r="O133" s="2120"/>
      <c r="P133" s="2120"/>
      <c r="Q133" s="1975" t="s">
        <v>675</v>
      </c>
      <c r="R133" s="1975"/>
      <c r="S133" s="1975"/>
      <c r="T133" s="1975"/>
      <c r="U133" s="1975"/>
      <c r="V133" s="1975"/>
      <c r="W133" s="1975"/>
      <c r="X133" s="1975"/>
      <c r="Y133" s="1975"/>
      <c r="Z133" s="1975"/>
      <c r="AA133" s="1975"/>
      <c r="AB133" s="1975"/>
      <c r="AC133" s="1975"/>
      <c r="AD133" s="1975"/>
      <c r="AE133" s="1975"/>
      <c r="AF133" s="1975"/>
      <c r="AG133" s="1975"/>
    </row>
    <row r="134" spans="1:45" ht="15" customHeight="1" x14ac:dyDescent="0.15">
      <c r="B134" s="1981"/>
      <c r="C134" s="1982"/>
      <c r="D134" s="1982"/>
      <c r="E134" s="1982"/>
      <c r="F134" s="1982"/>
      <c r="G134" s="1982"/>
      <c r="H134" s="1982"/>
      <c r="I134" s="1983"/>
      <c r="J134" s="2123" t="s">
        <v>119</v>
      </c>
      <c r="K134" s="2123"/>
      <c r="L134" s="2123"/>
      <c r="M134" s="2123"/>
      <c r="N134" s="2123"/>
      <c r="O134" s="2123"/>
      <c r="P134" s="2123"/>
      <c r="Q134" s="1977" t="s">
        <v>1654</v>
      </c>
      <c r="R134" s="1977"/>
      <c r="S134" s="1977"/>
      <c r="T134" s="1977"/>
      <c r="U134" s="1977"/>
      <c r="V134" s="1977"/>
      <c r="W134" s="1977"/>
      <c r="X134" s="1977"/>
      <c r="Y134" s="1977"/>
      <c r="Z134" s="1977"/>
      <c r="AA134" s="1977"/>
      <c r="AB134" s="1977"/>
      <c r="AC134" s="1977"/>
      <c r="AD134" s="1977"/>
      <c r="AE134" s="1977"/>
      <c r="AF134" s="1977"/>
      <c r="AG134" s="1977"/>
    </row>
    <row r="135" spans="1:45" ht="15" customHeight="1" x14ac:dyDescent="0.15">
      <c r="B135" s="1981"/>
      <c r="C135" s="1982"/>
      <c r="D135" s="1982"/>
      <c r="E135" s="1982"/>
      <c r="F135" s="1982"/>
      <c r="G135" s="1982"/>
      <c r="H135" s="1982"/>
      <c r="I135" s="1983"/>
      <c r="J135" s="2000" t="s">
        <v>556</v>
      </c>
      <c r="K135" s="2001"/>
      <c r="L135" s="2001"/>
      <c r="M135" s="2001"/>
      <c r="N135" s="2001"/>
      <c r="O135" s="2001"/>
      <c r="P135" s="2001"/>
      <c r="Q135" s="2001"/>
      <c r="R135" s="2001"/>
      <c r="S135" s="2001"/>
      <c r="T135" s="2001"/>
      <c r="U135" s="2001"/>
      <c r="V135" s="2001"/>
      <c r="W135" s="2001"/>
      <c r="X135" s="2001"/>
      <c r="Y135" s="2001"/>
      <c r="Z135" s="2001"/>
      <c r="AA135" s="2001"/>
      <c r="AB135" s="2001"/>
      <c r="AC135" s="2001"/>
      <c r="AD135" s="2001"/>
      <c r="AE135" s="2001"/>
      <c r="AF135" s="2001"/>
      <c r="AG135" s="2002"/>
    </row>
    <row r="136" spans="1:45" ht="15" customHeight="1" x14ac:dyDescent="0.15">
      <c r="B136" s="1981"/>
      <c r="C136" s="1982"/>
      <c r="D136" s="1982"/>
      <c r="E136" s="1982"/>
      <c r="F136" s="1982"/>
      <c r="G136" s="1982"/>
      <c r="H136" s="1982"/>
      <c r="I136" s="1983"/>
      <c r="J136" s="2003" t="s">
        <v>120</v>
      </c>
      <c r="K136" s="2003"/>
      <c r="L136" s="2003"/>
      <c r="M136" s="2003"/>
      <c r="N136" s="2003"/>
      <c r="O136" s="2003"/>
      <c r="P136" s="2003"/>
      <c r="Q136" s="2004" t="s">
        <v>676</v>
      </c>
      <c r="R136" s="2004"/>
      <c r="S136" s="2004"/>
      <c r="T136" s="2004"/>
      <c r="U136" s="2004"/>
      <c r="V136" s="2004"/>
      <c r="W136" s="2004"/>
      <c r="X136" s="2004"/>
      <c r="Y136" s="2004"/>
      <c r="Z136" s="2004"/>
      <c r="AA136" s="2004"/>
      <c r="AB136" s="2004"/>
      <c r="AC136" s="2004"/>
      <c r="AD136" s="2004"/>
      <c r="AE136" s="2004"/>
      <c r="AF136" s="2004"/>
      <c r="AG136" s="2004"/>
    </row>
    <row r="137" spans="1:45" ht="15" customHeight="1" x14ac:dyDescent="0.15">
      <c r="B137" s="1981"/>
      <c r="C137" s="1982"/>
      <c r="D137" s="1982"/>
      <c r="E137" s="1982"/>
      <c r="F137" s="1982"/>
      <c r="G137" s="1982"/>
      <c r="H137" s="1982"/>
      <c r="I137" s="1983"/>
      <c r="J137" s="2120" t="s">
        <v>123</v>
      </c>
      <c r="K137" s="2120"/>
      <c r="L137" s="2120"/>
      <c r="M137" s="2120"/>
      <c r="N137" s="2120"/>
      <c r="O137" s="2120"/>
      <c r="P137" s="2120"/>
      <c r="Q137" s="1975" t="s">
        <v>676</v>
      </c>
      <c r="R137" s="1975"/>
      <c r="S137" s="1975"/>
      <c r="T137" s="1975"/>
      <c r="U137" s="1975"/>
      <c r="V137" s="1975"/>
      <c r="W137" s="1975"/>
      <c r="X137" s="1975"/>
      <c r="Y137" s="1975"/>
      <c r="Z137" s="1975"/>
      <c r="AA137" s="1975"/>
      <c r="AB137" s="1975"/>
      <c r="AC137" s="1975"/>
      <c r="AD137" s="1975"/>
      <c r="AE137" s="1975"/>
      <c r="AF137" s="1975"/>
      <c r="AG137" s="1975"/>
    </row>
    <row r="138" spans="1:45" ht="15" customHeight="1" x14ac:dyDescent="0.15">
      <c r="B138" s="1981"/>
      <c r="C138" s="1982"/>
      <c r="D138" s="1982"/>
      <c r="E138" s="1982"/>
      <c r="F138" s="1982"/>
      <c r="G138" s="1982"/>
      <c r="H138" s="1982"/>
      <c r="I138" s="1983"/>
      <c r="J138" s="2121" t="s">
        <v>124</v>
      </c>
      <c r="K138" s="2121"/>
      <c r="L138" s="2121"/>
      <c r="M138" s="2121"/>
      <c r="N138" s="2121"/>
      <c r="O138" s="2121"/>
      <c r="P138" s="2121"/>
      <c r="Q138" s="2122" t="s">
        <v>676</v>
      </c>
      <c r="R138" s="2122"/>
      <c r="S138" s="2122"/>
      <c r="T138" s="2122"/>
      <c r="U138" s="2122"/>
      <c r="V138" s="2122"/>
      <c r="W138" s="2122"/>
      <c r="X138" s="2122"/>
      <c r="Y138" s="2122"/>
      <c r="Z138" s="2122"/>
      <c r="AA138" s="2122"/>
      <c r="AB138" s="2122"/>
      <c r="AC138" s="2122"/>
      <c r="AD138" s="2122"/>
      <c r="AE138" s="2122"/>
      <c r="AF138" s="2122"/>
      <c r="AG138" s="2122"/>
    </row>
    <row r="139" spans="1:45" ht="15" customHeight="1" x14ac:dyDescent="0.15">
      <c r="B139" s="1981"/>
      <c r="C139" s="1982"/>
      <c r="D139" s="1982"/>
      <c r="E139" s="1982"/>
      <c r="F139" s="1982"/>
      <c r="G139" s="1982"/>
      <c r="H139" s="1982"/>
      <c r="I139" s="1983"/>
      <c r="J139" s="2000" t="s">
        <v>557</v>
      </c>
      <c r="K139" s="2001"/>
      <c r="L139" s="2001"/>
      <c r="M139" s="2001"/>
      <c r="N139" s="2001"/>
      <c r="O139" s="2001"/>
      <c r="P139" s="2001"/>
      <c r="Q139" s="2001"/>
      <c r="R139" s="2001"/>
      <c r="S139" s="2001"/>
      <c r="T139" s="2001"/>
      <c r="U139" s="2001"/>
      <c r="V139" s="2001"/>
      <c r="W139" s="2001"/>
      <c r="X139" s="2001"/>
      <c r="Y139" s="2001"/>
      <c r="Z139" s="2001"/>
      <c r="AA139" s="2001"/>
      <c r="AB139" s="2001"/>
      <c r="AC139" s="2001"/>
      <c r="AD139" s="2001"/>
      <c r="AE139" s="2001"/>
      <c r="AF139" s="2001"/>
      <c r="AG139" s="2002"/>
    </row>
    <row r="140" spans="1:45" ht="15" customHeight="1" x14ac:dyDescent="0.15">
      <c r="B140" s="1981"/>
      <c r="C140" s="1982"/>
      <c r="D140" s="1982"/>
      <c r="E140" s="1982"/>
      <c r="F140" s="1982"/>
      <c r="G140" s="1982"/>
      <c r="H140" s="1982"/>
      <c r="I140" s="1983"/>
      <c r="J140" s="2003" t="s">
        <v>129</v>
      </c>
      <c r="K140" s="2003"/>
      <c r="L140" s="2003"/>
      <c r="M140" s="2003"/>
      <c r="N140" s="2003"/>
      <c r="O140" s="2003"/>
      <c r="P140" s="2003"/>
      <c r="Q140" s="2004" t="s">
        <v>1655</v>
      </c>
      <c r="R140" s="2004"/>
      <c r="S140" s="2004"/>
      <c r="T140" s="2004"/>
      <c r="U140" s="2004"/>
      <c r="V140" s="2004"/>
      <c r="W140" s="2004"/>
      <c r="X140" s="2004"/>
      <c r="Y140" s="2004"/>
      <c r="Z140" s="2004"/>
      <c r="AA140" s="2004"/>
      <c r="AB140" s="2004"/>
      <c r="AC140" s="2004"/>
      <c r="AD140" s="2004"/>
      <c r="AE140" s="2004"/>
      <c r="AF140" s="2004"/>
      <c r="AG140" s="2004"/>
    </row>
    <row r="141" spans="1:45" ht="15" customHeight="1" x14ac:dyDescent="0.15">
      <c r="B141" s="1981"/>
      <c r="C141" s="1982"/>
      <c r="D141" s="1982"/>
      <c r="E141" s="1982"/>
      <c r="F141" s="1982"/>
      <c r="G141" s="1982"/>
      <c r="H141" s="1982"/>
      <c r="I141" s="1983"/>
      <c r="J141" s="2120" t="s">
        <v>558</v>
      </c>
      <c r="K141" s="2120"/>
      <c r="L141" s="2120"/>
      <c r="M141" s="2120"/>
      <c r="N141" s="2120"/>
      <c r="O141" s="2120"/>
      <c r="P141" s="2120"/>
      <c r="Q141" s="1975" t="s">
        <v>1656</v>
      </c>
      <c r="R141" s="1975"/>
      <c r="S141" s="1975"/>
      <c r="T141" s="1975"/>
      <c r="U141" s="1975"/>
      <c r="V141" s="1975"/>
      <c r="W141" s="1975"/>
      <c r="X141" s="1975"/>
      <c r="Y141" s="1975"/>
      <c r="Z141" s="1975"/>
      <c r="AA141" s="1975"/>
      <c r="AB141" s="1975"/>
      <c r="AC141" s="1975"/>
      <c r="AD141" s="1975"/>
      <c r="AE141" s="1975"/>
      <c r="AF141" s="1975"/>
      <c r="AG141" s="1975"/>
    </row>
    <row r="142" spans="1:45" ht="15" customHeight="1" x14ac:dyDescent="0.15">
      <c r="B142" s="1981"/>
      <c r="C142" s="1982"/>
      <c r="D142" s="1982"/>
      <c r="E142" s="1982"/>
      <c r="F142" s="1982"/>
      <c r="G142" s="1982"/>
      <c r="H142" s="1982"/>
      <c r="I142" s="1983"/>
      <c r="J142" s="2120" t="s">
        <v>133</v>
      </c>
      <c r="K142" s="2120"/>
      <c r="L142" s="2120"/>
      <c r="M142" s="2120"/>
      <c r="N142" s="2120"/>
      <c r="O142" s="2120"/>
      <c r="P142" s="2120"/>
      <c r="Q142" s="1975" t="s">
        <v>1657</v>
      </c>
      <c r="R142" s="1975"/>
      <c r="S142" s="1975"/>
      <c r="T142" s="1975"/>
      <c r="U142" s="1975"/>
      <c r="V142" s="1975"/>
      <c r="W142" s="1975"/>
      <c r="X142" s="1975"/>
      <c r="Y142" s="1975"/>
      <c r="Z142" s="1975"/>
      <c r="AA142" s="1975"/>
      <c r="AB142" s="1975"/>
      <c r="AC142" s="1975"/>
      <c r="AD142" s="1975"/>
      <c r="AE142" s="1975"/>
      <c r="AF142" s="1975"/>
      <c r="AG142" s="1975"/>
    </row>
    <row r="143" spans="1:45" ht="15" customHeight="1" x14ac:dyDescent="0.15">
      <c r="B143" s="1981"/>
      <c r="C143" s="1982"/>
      <c r="D143" s="1982"/>
      <c r="E143" s="1982"/>
      <c r="F143" s="1982"/>
      <c r="G143" s="1982"/>
      <c r="H143" s="1982"/>
      <c r="I143" s="1983"/>
      <c r="J143" s="2005" t="s">
        <v>942</v>
      </c>
      <c r="K143" s="2006"/>
      <c r="L143" s="2006"/>
      <c r="M143" s="2006"/>
      <c r="N143" s="2006"/>
      <c r="O143" s="2006"/>
      <c r="P143" s="2007"/>
      <c r="Q143" s="2014" t="s">
        <v>677</v>
      </c>
      <c r="R143" s="2015"/>
      <c r="S143" s="2015"/>
      <c r="T143" s="2015"/>
      <c r="U143" s="2015"/>
      <c r="V143" s="2015"/>
      <c r="W143" s="2015"/>
      <c r="X143" s="2015"/>
      <c r="Y143" s="2015"/>
      <c r="Z143" s="2015"/>
      <c r="AA143" s="2015"/>
      <c r="AB143" s="2015"/>
      <c r="AC143" s="2015"/>
      <c r="AD143" s="2015"/>
      <c r="AE143" s="2015"/>
      <c r="AF143" s="2015"/>
      <c r="AG143" s="2016"/>
    </row>
    <row r="144" spans="1:45" ht="15" customHeight="1" x14ac:dyDescent="0.15">
      <c r="B144" s="1981"/>
      <c r="C144" s="1982"/>
      <c r="D144" s="1982"/>
      <c r="E144" s="1982"/>
      <c r="F144" s="1982"/>
      <c r="G144" s="1982"/>
      <c r="H144" s="1982"/>
      <c r="I144" s="1983"/>
      <c r="J144" s="2017" t="s">
        <v>944</v>
      </c>
      <c r="K144" s="2018"/>
      <c r="L144" s="2018"/>
      <c r="M144" s="2018"/>
      <c r="N144" s="2018"/>
      <c r="O144" s="2018"/>
      <c r="P144" s="2019"/>
      <c r="Q144" s="2020" t="s">
        <v>677</v>
      </c>
      <c r="R144" s="2021"/>
      <c r="S144" s="2021"/>
      <c r="T144" s="2021"/>
      <c r="U144" s="2021"/>
      <c r="V144" s="2021"/>
      <c r="W144" s="2021"/>
      <c r="X144" s="2021"/>
      <c r="Y144" s="2021"/>
      <c r="Z144" s="2021"/>
      <c r="AA144" s="2021"/>
      <c r="AB144" s="2021"/>
      <c r="AC144" s="2021"/>
      <c r="AD144" s="2021"/>
      <c r="AE144" s="2021"/>
      <c r="AF144" s="2021"/>
      <c r="AG144" s="2022"/>
    </row>
    <row r="145" spans="2:33" ht="15" customHeight="1" x14ac:dyDescent="0.15">
      <c r="B145" s="1981"/>
      <c r="C145" s="1982"/>
      <c r="D145" s="1982"/>
      <c r="E145" s="1982"/>
      <c r="F145" s="1982"/>
      <c r="G145" s="1982"/>
      <c r="H145" s="1982"/>
      <c r="I145" s="1983"/>
      <c r="J145" s="2000" t="s">
        <v>561</v>
      </c>
      <c r="K145" s="2001"/>
      <c r="L145" s="2001"/>
      <c r="M145" s="2001"/>
      <c r="N145" s="2001"/>
      <c r="O145" s="2001"/>
      <c r="P145" s="2001"/>
      <c r="Q145" s="2001"/>
      <c r="R145" s="2001"/>
      <c r="S145" s="2001"/>
      <c r="T145" s="2001"/>
      <c r="U145" s="2001"/>
      <c r="V145" s="2001"/>
      <c r="W145" s="2001"/>
      <c r="X145" s="2001"/>
      <c r="Y145" s="2001"/>
      <c r="Z145" s="2001"/>
      <c r="AA145" s="2001"/>
      <c r="AB145" s="2001"/>
      <c r="AC145" s="2001"/>
      <c r="AD145" s="2001"/>
      <c r="AE145" s="2001"/>
      <c r="AF145" s="2001"/>
      <c r="AG145" s="2002"/>
    </row>
    <row r="146" spans="2:33" ht="15" customHeight="1" x14ac:dyDescent="0.15">
      <c r="B146" s="1981"/>
      <c r="C146" s="1982"/>
      <c r="D146" s="1982"/>
      <c r="E146" s="1982"/>
      <c r="F146" s="1982"/>
      <c r="G146" s="1982"/>
      <c r="H146" s="1982"/>
      <c r="I146" s="1983"/>
      <c r="J146" s="2121" t="s">
        <v>137</v>
      </c>
      <c r="K146" s="2121"/>
      <c r="L146" s="2121"/>
      <c r="M146" s="2121"/>
      <c r="N146" s="2121"/>
      <c r="O146" s="2121"/>
      <c r="P146" s="2121"/>
      <c r="Q146" s="2122" t="s">
        <v>1658</v>
      </c>
      <c r="R146" s="2122"/>
      <c r="S146" s="2122"/>
      <c r="T146" s="2122"/>
      <c r="U146" s="2122"/>
      <c r="V146" s="2122"/>
      <c r="W146" s="2122"/>
      <c r="X146" s="2122"/>
      <c r="Y146" s="2122"/>
      <c r="Z146" s="2122"/>
      <c r="AA146" s="2122"/>
      <c r="AB146" s="2122"/>
      <c r="AC146" s="2122"/>
      <c r="AD146" s="2122"/>
      <c r="AE146" s="2122"/>
      <c r="AF146" s="2122"/>
      <c r="AG146" s="2122"/>
    </row>
    <row r="147" spans="2:33" ht="15" customHeight="1" x14ac:dyDescent="0.15">
      <c r="B147" s="1981"/>
      <c r="C147" s="1982"/>
      <c r="D147" s="1982"/>
      <c r="E147" s="1982"/>
      <c r="F147" s="1982"/>
      <c r="G147" s="1982"/>
      <c r="H147" s="1982"/>
      <c r="I147" s="1983"/>
      <c r="J147" s="2120" t="s">
        <v>1176</v>
      </c>
      <c r="K147" s="2120"/>
      <c r="L147" s="2120"/>
      <c r="M147" s="2120"/>
      <c r="N147" s="2120"/>
      <c r="O147" s="2120"/>
      <c r="P147" s="2120"/>
      <c r="Q147" s="1975" t="s">
        <v>1659</v>
      </c>
      <c r="R147" s="1975"/>
      <c r="S147" s="1975"/>
      <c r="T147" s="1975"/>
      <c r="U147" s="1975"/>
      <c r="V147" s="1975"/>
      <c r="W147" s="1975"/>
      <c r="X147" s="1975"/>
      <c r="Y147" s="1975"/>
      <c r="Z147" s="1975"/>
      <c r="AA147" s="1975"/>
      <c r="AB147" s="1975"/>
      <c r="AC147" s="1975"/>
      <c r="AD147" s="1975"/>
      <c r="AE147" s="1975"/>
      <c r="AF147" s="1975"/>
      <c r="AG147" s="1975"/>
    </row>
    <row r="148" spans="2:33" ht="15" customHeight="1" x14ac:dyDescent="0.15">
      <c r="B148" s="1981"/>
      <c r="C148" s="1982"/>
      <c r="D148" s="1982"/>
      <c r="E148" s="1982"/>
      <c r="F148" s="1982"/>
      <c r="G148" s="1982"/>
      <c r="H148" s="1982"/>
      <c r="I148" s="1983"/>
      <c r="J148" s="2124" t="s">
        <v>937</v>
      </c>
      <c r="K148" s="2124"/>
      <c r="L148" s="2124"/>
      <c r="M148" s="2124"/>
      <c r="N148" s="2124"/>
      <c r="O148" s="2124"/>
      <c r="P148" s="2124"/>
      <c r="Q148" s="2125" t="s">
        <v>1658</v>
      </c>
      <c r="R148" s="2125"/>
      <c r="S148" s="2125"/>
      <c r="T148" s="2125"/>
      <c r="U148" s="2125"/>
      <c r="V148" s="2125"/>
      <c r="W148" s="2125"/>
      <c r="X148" s="2125"/>
      <c r="Y148" s="2125"/>
      <c r="Z148" s="2125"/>
      <c r="AA148" s="2125"/>
      <c r="AB148" s="2125"/>
      <c r="AC148" s="2125"/>
      <c r="AD148" s="2125"/>
      <c r="AE148" s="2125"/>
      <c r="AF148" s="2125"/>
      <c r="AG148" s="2125"/>
    </row>
    <row r="149" spans="2:33" ht="15" customHeight="1" x14ac:dyDescent="0.15">
      <c r="B149" s="1981"/>
      <c r="C149" s="1982"/>
      <c r="D149" s="1982"/>
      <c r="E149" s="1982"/>
      <c r="F149" s="1982"/>
      <c r="G149" s="1982"/>
      <c r="H149" s="1982"/>
      <c r="I149" s="1983"/>
      <c r="J149" s="2000" t="s">
        <v>1071</v>
      </c>
      <c r="K149" s="2001"/>
      <c r="L149" s="2001"/>
      <c r="M149" s="2001"/>
      <c r="N149" s="2001"/>
      <c r="O149" s="2001"/>
      <c r="P149" s="2001"/>
      <c r="Q149" s="2001"/>
      <c r="R149" s="2001"/>
      <c r="S149" s="2001"/>
      <c r="T149" s="2001"/>
      <c r="U149" s="2001"/>
      <c r="V149" s="2001"/>
      <c r="W149" s="2001"/>
      <c r="X149" s="2001"/>
      <c r="Y149" s="2001"/>
      <c r="Z149" s="2001"/>
      <c r="AA149" s="2001"/>
      <c r="AB149" s="2001"/>
      <c r="AC149" s="2001"/>
      <c r="AD149" s="2001"/>
      <c r="AE149" s="2001"/>
      <c r="AF149" s="2001"/>
      <c r="AG149" s="2002"/>
    </row>
    <row r="150" spans="2:33" ht="15" customHeight="1" x14ac:dyDescent="0.15">
      <c r="B150" s="1981"/>
      <c r="C150" s="1982"/>
      <c r="D150" s="1982"/>
      <c r="E150" s="1982"/>
      <c r="F150" s="1982"/>
      <c r="G150" s="1982"/>
      <c r="H150" s="1982"/>
      <c r="I150" s="1983"/>
      <c r="J150" s="2003" t="s">
        <v>248</v>
      </c>
      <c r="K150" s="2003"/>
      <c r="L150" s="2003"/>
      <c r="M150" s="2003"/>
      <c r="N150" s="2003"/>
      <c r="O150" s="2003"/>
      <c r="P150" s="2003"/>
      <c r="Q150" s="2004" t="s">
        <v>678</v>
      </c>
      <c r="R150" s="2004"/>
      <c r="S150" s="2004"/>
      <c r="T150" s="2004"/>
      <c r="U150" s="2004"/>
      <c r="V150" s="2004"/>
      <c r="W150" s="2004"/>
      <c r="X150" s="2004"/>
      <c r="Y150" s="2004"/>
      <c r="Z150" s="2004"/>
      <c r="AA150" s="2004"/>
      <c r="AB150" s="2004"/>
      <c r="AC150" s="2004"/>
      <c r="AD150" s="2004"/>
      <c r="AE150" s="2004"/>
      <c r="AF150" s="2004"/>
      <c r="AG150" s="2004"/>
    </row>
    <row r="151" spans="2:33" ht="15" customHeight="1" x14ac:dyDescent="0.15">
      <c r="B151" s="1981"/>
      <c r="C151" s="1982"/>
      <c r="D151" s="1982"/>
      <c r="E151" s="1982"/>
      <c r="F151" s="1982"/>
      <c r="G151" s="1982"/>
      <c r="H151" s="1982"/>
      <c r="I151" s="1983"/>
      <c r="J151" s="2120" t="s">
        <v>665</v>
      </c>
      <c r="K151" s="2120"/>
      <c r="L151" s="2120"/>
      <c r="M151" s="2120"/>
      <c r="N151" s="2120"/>
      <c r="O151" s="2120"/>
      <c r="P151" s="2120"/>
      <c r="Q151" s="1975" t="s">
        <v>679</v>
      </c>
      <c r="R151" s="1975"/>
      <c r="S151" s="1975"/>
      <c r="T151" s="1975"/>
      <c r="U151" s="1975"/>
      <c r="V151" s="1975"/>
      <c r="W151" s="1975"/>
      <c r="X151" s="1975"/>
      <c r="Y151" s="1975"/>
      <c r="Z151" s="1975"/>
      <c r="AA151" s="1975"/>
      <c r="AB151" s="1975"/>
      <c r="AC151" s="1975"/>
      <c r="AD151" s="1975"/>
      <c r="AE151" s="1975"/>
      <c r="AF151" s="1975"/>
      <c r="AG151" s="1975"/>
    </row>
    <row r="152" spans="2:33" ht="15" customHeight="1" x14ac:dyDescent="0.15">
      <c r="B152" s="1981"/>
      <c r="C152" s="1982"/>
      <c r="D152" s="1982"/>
      <c r="E152" s="1982"/>
      <c r="F152" s="1982"/>
      <c r="G152" s="1982"/>
      <c r="H152" s="1982"/>
      <c r="I152" s="1983"/>
      <c r="J152" s="2005" t="s">
        <v>562</v>
      </c>
      <c r="K152" s="2006"/>
      <c r="L152" s="2006"/>
      <c r="M152" s="2006"/>
      <c r="N152" s="2006"/>
      <c r="O152" s="2006"/>
      <c r="P152" s="2007"/>
      <c r="Q152" s="2014" t="s">
        <v>678</v>
      </c>
      <c r="R152" s="2015"/>
      <c r="S152" s="2015"/>
      <c r="T152" s="2015"/>
      <c r="U152" s="2015"/>
      <c r="V152" s="2015"/>
      <c r="W152" s="2015"/>
      <c r="X152" s="2015"/>
      <c r="Y152" s="2015"/>
      <c r="Z152" s="2015"/>
      <c r="AA152" s="2015"/>
      <c r="AB152" s="2015"/>
      <c r="AC152" s="2015"/>
      <c r="AD152" s="2015"/>
      <c r="AE152" s="2015"/>
      <c r="AF152" s="2015"/>
      <c r="AG152" s="2016"/>
    </row>
    <row r="153" spans="2:33" ht="15" customHeight="1" x14ac:dyDescent="0.15">
      <c r="B153" s="1981"/>
      <c r="C153" s="1982"/>
      <c r="D153" s="1982"/>
      <c r="E153" s="1982"/>
      <c r="F153" s="1982"/>
      <c r="G153" s="1982"/>
      <c r="H153" s="1982"/>
      <c r="I153" s="1983"/>
      <c r="J153" s="2000" t="s">
        <v>1533</v>
      </c>
      <c r="K153" s="2001"/>
      <c r="L153" s="2001"/>
      <c r="M153" s="2001"/>
      <c r="N153" s="2001"/>
      <c r="O153" s="2001"/>
      <c r="P153" s="2001"/>
      <c r="Q153" s="2001"/>
      <c r="R153" s="2001"/>
      <c r="S153" s="2001"/>
      <c r="T153" s="2001"/>
      <c r="U153" s="2001"/>
      <c r="V153" s="2001"/>
      <c r="W153" s="2001"/>
      <c r="X153" s="2001"/>
      <c r="Y153" s="2001"/>
      <c r="Z153" s="2001"/>
      <c r="AA153" s="2001"/>
      <c r="AB153" s="2001"/>
      <c r="AC153" s="2001"/>
      <c r="AD153" s="2001"/>
      <c r="AE153" s="2001"/>
      <c r="AF153" s="2001"/>
      <c r="AG153" s="2002"/>
    </row>
    <row r="154" spans="2:33" ht="15" customHeight="1" x14ac:dyDescent="0.15">
      <c r="B154" s="1981"/>
      <c r="C154" s="1982"/>
      <c r="D154" s="1982"/>
      <c r="E154" s="1982"/>
      <c r="F154" s="1982"/>
      <c r="G154" s="1982"/>
      <c r="H154" s="1982"/>
      <c r="I154" s="1983"/>
      <c r="J154" s="2003" t="s">
        <v>1179</v>
      </c>
      <c r="K154" s="2003"/>
      <c r="L154" s="2003"/>
      <c r="M154" s="2003"/>
      <c r="N154" s="2003"/>
      <c r="O154" s="2003"/>
      <c r="P154" s="2003"/>
      <c r="Q154" s="2004" t="s">
        <v>1564</v>
      </c>
      <c r="R154" s="2004"/>
      <c r="S154" s="2004"/>
      <c r="T154" s="2004"/>
      <c r="U154" s="2004"/>
      <c r="V154" s="2004"/>
      <c r="W154" s="2004"/>
      <c r="X154" s="2004"/>
      <c r="Y154" s="2004"/>
      <c r="Z154" s="2004"/>
      <c r="AA154" s="2004"/>
      <c r="AB154" s="2004"/>
      <c r="AC154" s="2004"/>
      <c r="AD154" s="2004"/>
      <c r="AE154" s="2004"/>
      <c r="AF154" s="2004"/>
      <c r="AG154" s="2004"/>
    </row>
    <row r="155" spans="2:33" ht="15" customHeight="1" x14ac:dyDescent="0.15">
      <c r="B155" s="1981"/>
      <c r="C155" s="1982"/>
      <c r="D155" s="1982"/>
      <c r="E155" s="1982"/>
      <c r="F155" s="1982"/>
      <c r="G155" s="1982"/>
      <c r="H155" s="1982"/>
      <c r="I155" s="1983"/>
      <c r="J155" s="2120" t="s">
        <v>1180</v>
      </c>
      <c r="K155" s="2120"/>
      <c r="L155" s="2120"/>
      <c r="M155" s="2120"/>
      <c r="N155" s="2120"/>
      <c r="O155" s="2120"/>
      <c r="P155" s="2120"/>
      <c r="Q155" s="1975" t="s">
        <v>1560</v>
      </c>
      <c r="R155" s="1975"/>
      <c r="S155" s="1975"/>
      <c r="T155" s="1975"/>
      <c r="U155" s="1975"/>
      <c r="V155" s="1975"/>
      <c r="W155" s="1975"/>
      <c r="X155" s="1975"/>
      <c r="Y155" s="1975"/>
      <c r="Z155" s="1975"/>
      <c r="AA155" s="1975"/>
      <c r="AB155" s="1975"/>
      <c r="AC155" s="1975"/>
      <c r="AD155" s="1975"/>
      <c r="AE155" s="1975"/>
      <c r="AF155" s="1975"/>
      <c r="AG155" s="1975"/>
    </row>
    <row r="156" spans="2:33" ht="15" customHeight="1" x14ac:dyDescent="0.15">
      <c r="B156" s="1981"/>
      <c r="C156" s="1982"/>
      <c r="D156" s="1982"/>
      <c r="E156" s="1982"/>
      <c r="F156" s="1982"/>
      <c r="G156" s="1982"/>
      <c r="H156" s="1982"/>
      <c r="I156" s="1983"/>
      <c r="J156" s="2000" t="s">
        <v>563</v>
      </c>
      <c r="K156" s="2001"/>
      <c r="L156" s="2001"/>
      <c r="M156" s="2001"/>
      <c r="N156" s="2001"/>
      <c r="O156" s="2001"/>
      <c r="P156" s="2001"/>
      <c r="Q156" s="2001"/>
      <c r="R156" s="2001"/>
      <c r="S156" s="2001"/>
      <c r="T156" s="2001"/>
      <c r="U156" s="2001"/>
      <c r="V156" s="2001"/>
      <c r="W156" s="2001"/>
      <c r="X156" s="2001"/>
      <c r="Y156" s="2001"/>
      <c r="Z156" s="2001"/>
      <c r="AA156" s="2001"/>
      <c r="AB156" s="2001"/>
      <c r="AC156" s="2001"/>
      <c r="AD156" s="2001"/>
      <c r="AE156" s="2001"/>
      <c r="AF156" s="2001"/>
      <c r="AG156" s="2002"/>
    </row>
    <row r="157" spans="2:33" ht="15" customHeight="1" x14ac:dyDescent="0.15">
      <c r="B157" s="1981"/>
      <c r="C157" s="1982"/>
      <c r="D157" s="1982"/>
      <c r="E157" s="1982"/>
      <c r="F157" s="1982"/>
      <c r="G157" s="1982"/>
      <c r="H157" s="1982"/>
      <c r="I157" s="1983"/>
      <c r="J157" s="2003" t="s">
        <v>1181</v>
      </c>
      <c r="K157" s="2003"/>
      <c r="L157" s="2003"/>
      <c r="M157" s="2003"/>
      <c r="N157" s="2003"/>
      <c r="O157" s="2003"/>
      <c r="P157" s="2003"/>
      <c r="Q157" s="2004" t="s">
        <v>680</v>
      </c>
      <c r="R157" s="2004"/>
      <c r="S157" s="2004"/>
      <c r="T157" s="2004"/>
      <c r="U157" s="2004"/>
      <c r="V157" s="2004"/>
      <c r="W157" s="2004"/>
      <c r="X157" s="2004"/>
      <c r="Y157" s="2004"/>
      <c r="Z157" s="2004"/>
      <c r="AA157" s="2004"/>
      <c r="AB157" s="2004"/>
      <c r="AC157" s="2004"/>
      <c r="AD157" s="2004"/>
      <c r="AE157" s="2004"/>
      <c r="AF157" s="2004"/>
      <c r="AG157" s="2004"/>
    </row>
    <row r="158" spans="2:33" ht="15" customHeight="1" x14ac:dyDescent="0.15">
      <c r="B158" s="1981"/>
      <c r="C158" s="1982"/>
      <c r="D158" s="1982"/>
      <c r="E158" s="1982"/>
      <c r="F158" s="1982"/>
      <c r="G158" s="1982"/>
      <c r="H158" s="1982"/>
      <c r="I158" s="1983"/>
      <c r="J158" s="2120" t="s">
        <v>1182</v>
      </c>
      <c r="K158" s="2120"/>
      <c r="L158" s="2120"/>
      <c r="M158" s="2120"/>
      <c r="N158" s="2120"/>
      <c r="O158" s="2120"/>
      <c r="P158" s="2120"/>
      <c r="Q158" s="1975" t="s">
        <v>680</v>
      </c>
      <c r="R158" s="1975"/>
      <c r="S158" s="1975"/>
      <c r="T158" s="1975"/>
      <c r="U158" s="1975"/>
      <c r="V158" s="1975"/>
      <c r="W158" s="1975"/>
      <c r="X158" s="1975"/>
      <c r="Y158" s="1975"/>
      <c r="Z158" s="1975"/>
      <c r="AA158" s="1975"/>
      <c r="AB158" s="1975"/>
      <c r="AC158" s="1975"/>
      <c r="AD158" s="1975"/>
      <c r="AE158" s="1975"/>
      <c r="AF158" s="1975"/>
      <c r="AG158" s="1975"/>
    </row>
    <row r="159" spans="2:33" ht="15" customHeight="1" x14ac:dyDescent="0.15">
      <c r="B159" s="1981"/>
      <c r="C159" s="1982"/>
      <c r="D159" s="1982"/>
      <c r="E159" s="1982"/>
      <c r="F159" s="1982"/>
      <c r="G159" s="1982"/>
      <c r="H159" s="1982"/>
      <c r="I159" s="1983"/>
      <c r="J159" s="2120" t="s">
        <v>1183</v>
      </c>
      <c r="K159" s="2120"/>
      <c r="L159" s="2120"/>
      <c r="M159" s="2120"/>
      <c r="N159" s="2120"/>
      <c r="O159" s="2120"/>
      <c r="P159" s="2120"/>
      <c r="Q159" s="1975" t="s">
        <v>680</v>
      </c>
      <c r="R159" s="1975"/>
      <c r="S159" s="1975"/>
      <c r="T159" s="1975"/>
      <c r="U159" s="1975"/>
      <c r="V159" s="1975"/>
      <c r="W159" s="1975"/>
      <c r="X159" s="1975"/>
      <c r="Y159" s="1975"/>
      <c r="Z159" s="1975"/>
      <c r="AA159" s="1975"/>
      <c r="AB159" s="1975"/>
      <c r="AC159" s="1975"/>
      <c r="AD159" s="1975"/>
      <c r="AE159" s="1975"/>
      <c r="AF159" s="1975"/>
      <c r="AG159" s="1975"/>
    </row>
    <row r="160" spans="2:33" ht="15" customHeight="1" x14ac:dyDescent="0.15">
      <c r="B160" s="1981"/>
      <c r="C160" s="1982"/>
      <c r="D160" s="1982"/>
      <c r="E160" s="1982"/>
      <c r="F160" s="1982"/>
      <c r="G160" s="1982"/>
      <c r="H160" s="1982"/>
      <c r="I160" s="1983"/>
      <c r="J160" s="2005" t="s">
        <v>1532</v>
      </c>
      <c r="K160" s="2006"/>
      <c r="L160" s="2006"/>
      <c r="M160" s="2006"/>
      <c r="N160" s="2006"/>
      <c r="O160" s="2006"/>
      <c r="P160" s="2007"/>
      <c r="Q160" s="1975" t="s">
        <v>680</v>
      </c>
      <c r="R160" s="1975"/>
      <c r="S160" s="1975"/>
      <c r="T160" s="1975"/>
      <c r="U160" s="1975"/>
      <c r="V160" s="1975"/>
      <c r="W160" s="1975"/>
      <c r="X160" s="1975"/>
      <c r="Y160" s="1975"/>
      <c r="Z160" s="1975"/>
      <c r="AA160" s="1975"/>
      <c r="AB160" s="1975"/>
      <c r="AC160" s="1975"/>
      <c r="AD160" s="1975"/>
      <c r="AE160" s="1975"/>
      <c r="AF160" s="1975"/>
      <c r="AG160" s="1975"/>
    </row>
    <row r="161" spans="2:33" ht="15" customHeight="1" x14ac:dyDescent="0.15">
      <c r="B161" s="1981"/>
      <c r="C161" s="1982"/>
      <c r="D161" s="1982"/>
      <c r="E161" s="1982"/>
      <c r="F161" s="1982"/>
      <c r="G161" s="1982"/>
      <c r="H161" s="1982"/>
      <c r="I161" s="1983"/>
      <c r="J161" s="2127" t="s">
        <v>153</v>
      </c>
      <c r="K161" s="2127"/>
      <c r="L161" s="2127"/>
      <c r="M161" s="2127"/>
      <c r="N161" s="2127"/>
      <c r="O161" s="2127"/>
      <c r="P161" s="2127"/>
      <c r="Q161" s="2122" t="s">
        <v>680</v>
      </c>
      <c r="R161" s="2122"/>
      <c r="S161" s="2122"/>
      <c r="T161" s="2122"/>
      <c r="U161" s="2122"/>
      <c r="V161" s="2122"/>
      <c r="W161" s="2122"/>
      <c r="X161" s="2122"/>
      <c r="Y161" s="2122"/>
      <c r="Z161" s="2122"/>
      <c r="AA161" s="2122"/>
      <c r="AB161" s="2122"/>
      <c r="AC161" s="2122"/>
      <c r="AD161" s="2122"/>
      <c r="AE161" s="2122"/>
      <c r="AF161" s="2122"/>
      <c r="AG161" s="2122"/>
    </row>
    <row r="162" spans="2:33" ht="15" customHeight="1" x14ac:dyDescent="0.15">
      <c r="B162" s="1981"/>
      <c r="C162" s="1982"/>
      <c r="D162" s="1982"/>
      <c r="E162" s="1982"/>
      <c r="F162" s="1982"/>
      <c r="G162" s="1982"/>
      <c r="H162" s="1982"/>
      <c r="I162" s="1983"/>
      <c r="J162" s="2000" t="s">
        <v>564</v>
      </c>
      <c r="K162" s="2001"/>
      <c r="L162" s="2001"/>
      <c r="M162" s="2001"/>
      <c r="N162" s="2001"/>
      <c r="O162" s="2001"/>
      <c r="P162" s="2001"/>
      <c r="Q162" s="2001"/>
      <c r="R162" s="2001"/>
      <c r="S162" s="2001"/>
      <c r="T162" s="2001"/>
      <c r="U162" s="2001"/>
      <c r="V162" s="2001"/>
      <c r="W162" s="2001"/>
      <c r="X162" s="2001"/>
      <c r="Y162" s="2001"/>
      <c r="Z162" s="2001"/>
      <c r="AA162" s="2001"/>
      <c r="AB162" s="2001"/>
      <c r="AC162" s="2001"/>
      <c r="AD162" s="2001"/>
      <c r="AE162" s="2001"/>
      <c r="AF162" s="2001"/>
      <c r="AG162" s="2002"/>
    </row>
    <row r="163" spans="2:33" ht="15" customHeight="1" x14ac:dyDescent="0.15">
      <c r="B163" s="1981"/>
      <c r="C163" s="1982"/>
      <c r="D163" s="1982"/>
      <c r="E163" s="1982"/>
      <c r="F163" s="1982"/>
      <c r="G163" s="1982"/>
      <c r="H163" s="1982"/>
      <c r="I163" s="1983"/>
      <c r="J163" s="2126" t="s">
        <v>945</v>
      </c>
      <c r="K163" s="2126"/>
      <c r="L163" s="2126"/>
      <c r="M163" s="2126"/>
      <c r="N163" s="2126"/>
      <c r="O163" s="2126"/>
      <c r="P163" s="2126"/>
      <c r="Q163" s="2004" t="s">
        <v>680</v>
      </c>
      <c r="R163" s="2004"/>
      <c r="S163" s="2004"/>
      <c r="T163" s="2004"/>
      <c r="U163" s="2004"/>
      <c r="V163" s="2004"/>
      <c r="W163" s="2004"/>
      <c r="X163" s="2004"/>
      <c r="Y163" s="2004"/>
      <c r="Z163" s="2004"/>
      <c r="AA163" s="2004"/>
      <c r="AB163" s="2004"/>
      <c r="AC163" s="2004"/>
      <c r="AD163" s="2004"/>
      <c r="AE163" s="2004"/>
      <c r="AF163" s="2004"/>
      <c r="AG163" s="2004"/>
    </row>
    <row r="164" spans="2:33" ht="15" customHeight="1" x14ac:dyDescent="0.15">
      <c r="B164" s="1981"/>
      <c r="C164" s="1982"/>
      <c r="D164" s="1982"/>
      <c r="E164" s="1982"/>
      <c r="F164" s="1982"/>
      <c r="G164" s="1982"/>
      <c r="H164" s="1982"/>
      <c r="I164" s="1983"/>
      <c r="J164" s="1974" t="s">
        <v>946</v>
      </c>
      <c r="K164" s="1974"/>
      <c r="L164" s="1974"/>
      <c r="M164" s="1974"/>
      <c r="N164" s="1974"/>
      <c r="O164" s="1974"/>
      <c r="P164" s="1974"/>
      <c r="Q164" s="1975" t="s">
        <v>680</v>
      </c>
      <c r="R164" s="1975"/>
      <c r="S164" s="1975"/>
      <c r="T164" s="1975"/>
      <c r="U164" s="1975"/>
      <c r="V164" s="1975"/>
      <c r="W164" s="1975"/>
      <c r="X164" s="1975"/>
      <c r="Y164" s="1975"/>
      <c r="Z164" s="1975"/>
      <c r="AA164" s="1975"/>
      <c r="AB164" s="1975"/>
      <c r="AC164" s="1975"/>
      <c r="AD164" s="1975"/>
      <c r="AE164" s="1975"/>
      <c r="AF164" s="1975"/>
      <c r="AG164" s="1975"/>
    </row>
    <row r="165" spans="2:33" ht="15" customHeight="1" x14ac:dyDescent="0.15">
      <c r="B165" s="1981"/>
      <c r="C165" s="1982"/>
      <c r="D165" s="1982"/>
      <c r="E165" s="1982"/>
      <c r="F165" s="1982"/>
      <c r="G165" s="1982"/>
      <c r="H165" s="1982"/>
      <c r="I165" s="1983"/>
      <c r="J165" s="1974" t="s">
        <v>1523</v>
      </c>
      <c r="K165" s="1974"/>
      <c r="L165" s="1974"/>
      <c r="M165" s="1974"/>
      <c r="N165" s="1974"/>
      <c r="O165" s="1974"/>
      <c r="P165" s="1974"/>
      <c r="Q165" s="1975" t="s">
        <v>680</v>
      </c>
      <c r="R165" s="1975"/>
      <c r="S165" s="1975"/>
      <c r="T165" s="1975"/>
      <c r="U165" s="1975"/>
      <c r="V165" s="1975"/>
      <c r="W165" s="1975"/>
      <c r="X165" s="1975"/>
      <c r="Y165" s="1975"/>
      <c r="Z165" s="1975"/>
      <c r="AA165" s="1975"/>
      <c r="AB165" s="1975"/>
      <c r="AC165" s="1975"/>
      <c r="AD165" s="1975"/>
      <c r="AE165" s="1975"/>
      <c r="AF165" s="1975"/>
      <c r="AG165" s="1975"/>
    </row>
    <row r="166" spans="2:33" ht="15" customHeight="1" x14ac:dyDescent="0.15">
      <c r="B166" s="1981"/>
      <c r="C166" s="1982"/>
      <c r="D166" s="1982"/>
      <c r="E166" s="1982"/>
      <c r="F166" s="1982"/>
      <c r="G166" s="1982"/>
      <c r="H166" s="1982"/>
      <c r="I166" s="1983"/>
      <c r="J166" s="1974" t="s">
        <v>1534</v>
      </c>
      <c r="K166" s="1974"/>
      <c r="L166" s="1974"/>
      <c r="M166" s="1974"/>
      <c r="N166" s="1974"/>
      <c r="O166" s="1974"/>
      <c r="P166" s="1974"/>
      <c r="Q166" s="1975" t="s">
        <v>680</v>
      </c>
      <c r="R166" s="1975"/>
      <c r="S166" s="1975"/>
      <c r="T166" s="1975"/>
      <c r="U166" s="1975"/>
      <c r="V166" s="1975"/>
      <c r="W166" s="1975"/>
      <c r="X166" s="1975"/>
      <c r="Y166" s="1975"/>
      <c r="Z166" s="1975"/>
      <c r="AA166" s="1975"/>
      <c r="AB166" s="1975"/>
      <c r="AC166" s="1975"/>
      <c r="AD166" s="1975"/>
      <c r="AE166" s="1975"/>
      <c r="AF166" s="1975"/>
      <c r="AG166" s="1975"/>
    </row>
    <row r="167" spans="2:33" ht="15" customHeight="1" x14ac:dyDescent="0.15">
      <c r="B167" s="1981"/>
      <c r="C167" s="1982"/>
      <c r="D167" s="1982"/>
      <c r="E167" s="1982"/>
      <c r="F167" s="1982"/>
      <c r="G167" s="1982"/>
      <c r="H167" s="1982"/>
      <c r="I167" s="1983"/>
      <c r="J167" s="1974" t="s">
        <v>1188</v>
      </c>
      <c r="K167" s="1974"/>
      <c r="L167" s="1974"/>
      <c r="M167" s="1974"/>
      <c r="N167" s="1974"/>
      <c r="O167" s="1974"/>
      <c r="P167" s="1974"/>
      <c r="Q167" s="1975" t="s">
        <v>680</v>
      </c>
      <c r="R167" s="1975"/>
      <c r="S167" s="1975"/>
      <c r="T167" s="1975"/>
      <c r="U167" s="1975"/>
      <c r="V167" s="1975"/>
      <c r="W167" s="1975"/>
      <c r="X167" s="1975"/>
      <c r="Y167" s="1975"/>
      <c r="Z167" s="1975"/>
      <c r="AA167" s="1975"/>
      <c r="AB167" s="1975"/>
      <c r="AC167" s="1975"/>
      <c r="AD167" s="1975"/>
      <c r="AE167" s="1975"/>
      <c r="AF167" s="1975"/>
      <c r="AG167" s="1975"/>
    </row>
    <row r="168" spans="2:33" ht="15" customHeight="1" x14ac:dyDescent="0.15">
      <c r="B168" s="1981"/>
      <c r="C168" s="1982"/>
      <c r="D168" s="1982"/>
      <c r="E168" s="1982"/>
      <c r="F168" s="1982"/>
      <c r="G168" s="1982"/>
      <c r="H168" s="1982"/>
      <c r="I168" s="1983"/>
      <c r="J168" s="2005" t="s">
        <v>1525</v>
      </c>
      <c r="K168" s="2006"/>
      <c r="L168" s="2006"/>
      <c r="M168" s="2006"/>
      <c r="N168" s="2006"/>
      <c r="O168" s="2006"/>
      <c r="P168" s="2007"/>
      <c r="Q168" s="1975" t="s">
        <v>680</v>
      </c>
      <c r="R168" s="1975"/>
      <c r="S168" s="1975"/>
      <c r="T168" s="1975"/>
      <c r="U168" s="1975"/>
      <c r="V168" s="1975"/>
      <c r="W168" s="1975"/>
      <c r="X168" s="1975"/>
      <c r="Y168" s="1975"/>
      <c r="Z168" s="1975"/>
      <c r="AA168" s="1975"/>
      <c r="AB168" s="1975"/>
      <c r="AC168" s="1975"/>
      <c r="AD168" s="1975"/>
      <c r="AE168" s="1975"/>
      <c r="AF168" s="1975"/>
      <c r="AG168" s="1975"/>
    </row>
    <row r="169" spans="2:33" ht="15" customHeight="1" x14ac:dyDescent="0.15">
      <c r="B169" s="1981"/>
      <c r="C169" s="1982"/>
      <c r="D169" s="1982"/>
      <c r="E169" s="1982"/>
      <c r="F169" s="1982"/>
      <c r="G169" s="1982"/>
      <c r="H169" s="1982"/>
      <c r="I169" s="1983"/>
      <c r="J169" s="1974" t="s">
        <v>162</v>
      </c>
      <c r="K169" s="1974"/>
      <c r="L169" s="1974"/>
      <c r="M169" s="1974"/>
      <c r="N169" s="1974"/>
      <c r="O169" s="1974"/>
      <c r="P169" s="1974"/>
      <c r="Q169" s="1975" t="s">
        <v>680</v>
      </c>
      <c r="R169" s="1975"/>
      <c r="S169" s="1975"/>
      <c r="T169" s="1975"/>
      <c r="U169" s="1975"/>
      <c r="V169" s="1975"/>
      <c r="W169" s="1975"/>
      <c r="X169" s="1975"/>
      <c r="Y169" s="1975"/>
      <c r="Z169" s="1975"/>
      <c r="AA169" s="1975"/>
      <c r="AB169" s="1975"/>
      <c r="AC169" s="1975"/>
      <c r="AD169" s="1975"/>
      <c r="AE169" s="1975"/>
      <c r="AF169" s="1975"/>
      <c r="AG169" s="1975"/>
    </row>
    <row r="170" spans="2:33" ht="15" customHeight="1" x14ac:dyDescent="0.15">
      <c r="B170" s="1981"/>
      <c r="C170" s="1982"/>
      <c r="D170" s="1982"/>
      <c r="E170" s="1982"/>
      <c r="F170" s="1982"/>
      <c r="G170" s="1982"/>
      <c r="H170" s="1982"/>
      <c r="I170" s="1983"/>
      <c r="J170" s="2127" t="s">
        <v>1526</v>
      </c>
      <c r="K170" s="2127"/>
      <c r="L170" s="2127"/>
      <c r="M170" s="2127"/>
      <c r="N170" s="2127"/>
      <c r="O170" s="2127"/>
      <c r="P170" s="2127"/>
      <c r="Q170" s="2122" t="s">
        <v>680</v>
      </c>
      <c r="R170" s="2122"/>
      <c r="S170" s="2122"/>
      <c r="T170" s="2122"/>
      <c r="U170" s="2122"/>
      <c r="V170" s="2122"/>
      <c r="W170" s="2122"/>
      <c r="X170" s="2122"/>
      <c r="Y170" s="2122"/>
      <c r="Z170" s="2122"/>
      <c r="AA170" s="2122"/>
      <c r="AB170" s="2122"/>
      <c r="AC170" s="2122"/>
      <c r="AD170" s="2122"/>
      <c r="AE170" s="2122"/>
      <c r="AF170" s="2122"/>
      <c r="AG170" s="2122"/>
    </row>
    <row r="171" spans="2:33" ht="15" customHeight="1" x14ac:dyDescent="0.15">
      <c r="B171" s="1981"/>
      <c r="C171" s="1982"/>
      <c r="D171" s="1982"/>
      <c r="E171" s="1982"/>
      <c r="F171" s="1982"/>
      <c r="G171" s="1982"/>
      <c r="H171" s="1982"/>
      <c r="I171" s="1983"/>
      <c r="J171" s="1974" t="s">
        <v>1187</v>
      </c>
      <c r="K171" s="1974"/>
      <c r="L171" s="1974"/>
      <c r="M171" s="1974"/>
      <c r="N171" s="1974"/>
      <c r="O171" s="1974"/>
      <c r="P171" s="1974"/>
      <c r="Q171" s="1975" t="s">
        <v>680</v>
      </c>
      <c r="R171" s="1975"/>
      <c r="S171" s="1975"/>
      <c r="T171" s="1975"/>
      <c r="U171" s="1975"/>
      <c r="V171" s="1975"/>
      <c r="W171" s="1975"/>
      <c r="X171" s="1975"/>
      <c r="Y171" s="1975"/>
      <c r="Z171" s="1975"/>
      <c r="AA171" s="1975"/>
      <c r="AB171" s="1975"/>
      <c r="AC171" s="1975"/>
      <c r="AD171" s="1975"/>
      <c r="AE171" s="1975"/>
      <c r="AF171" s="1975"/>
      <c r="AG171" s="1975"/>
    </row>
    <row r="172" spans="2:33" ht="15" customHeight="1" x14ac:dyDescent="0.15">
      <c r="B172" s="1984"/>
      <c r="C172" s="1985"/>
      <c r="D172" s="1985"/>
      <c r="E172" s="1985"/>
      <c r="F172" s="1985"/>
      <c r="G172" s="1985"/>
      <c r="H172" s="1985"/>
      <c r="I172" s="1986"/>
      <c r="J172" s="1976" t="s">
        <v>1189</v>
      </c>
      <c r="K172" s="1976"/>
      <c r="L172" s="1976"/>
      <c r="M172" s="1976"/>
      <c r="N172" s="1976"/>
      <c r="O172" s="1976"/>
      <c r="P172" s="1976"/>
      <c r="Q172" s="1977" t="s">
        <v>680</v>
      </c>
      <c r="R172" s="1977"/>
      <c r="S172" s="1977"/>
      <c r="T172" s="1977"/>
      <c r="U172" s="1977"/>
      <c r="V172" s="1977"/>
      <c r="W172" s="1977"/>
      <c r="X172" s="1977"/>
      <c r="Y172" s="1977"/>
      <c r="Z172" s="1977"/>
      <c r="AA172" s="1977"/>
      <c r="AB172" s="1977"/>
      <c r="AC172" s="1977"/>
      <c r="AD172" s="1977"/>
      <c r="AE172" s="1977"/>
      <c r="AF172" s="1977"/>
      <c r="AG172" s="1977"/>
    </row>
    <row r="173" spans="2:33" ht="15" customHeight="1" x14ac:dyDescent="0.15">
      <c r="B173" s="2143" t="s">
        <v>103</v>
      </c>
      <c r="C173" s="1950"/>
      <c r="D173" s="1950"/>
      <c r="E173" s="1950"/>
      <c r="F173" s="1950"/>
      <c r="G173" s="1950"/>
      <c r="H173" s="1950"/>
      <c r="I173" s="1951"/>
      <c r="J173" s="2126" t="s">
        <v>107</v>
      </c>
      <c r="K173" s="2126"/>
      <c r="L173" s="2126"/>
      <c r="M173" s="2126"/>
      <c r="N173" s="2126"/>
      <c r="O173" s="2126"/>
      <c r="P173" s="2126"/>
      <c r="Q173" s="2004" t="s">
        <v>680</v>
      </c>
      <c r="R173" s="2004"/>
      <c r="S173" s="2004"/>
      <c r="T173" s="2004"/>
      <c r="U173" s="2004"/>
      <c r="V173" s="2004"/>
      <c r="W173" s="2004"/>
      <c r="X173" s="2004"/>
      <c r="Y173" s="2004"/>
      <c r="Z173" s="2004"/>
      <c r="AA173" s="2004"/>
      <c r="AB173" s="2004"/>
      <c r="AC173" s="2004"/>
      <c r="AD173" s="2004"/>
      <c r="AE173" s="2004"/>
      <c r="AF173" s="2004"/>
      <c r="AG173" s="2004"/>
    </row>
    <row r="174" spans="2:33" ht="15" customHeight="1" x14ac:dyDescent="0.15">
      <c r="B174" s="2144"/>
      <c r="C174" s="1954"/>
      <c r="D174" s="1954"/>
      <c r="E174" s="1954"/>
      <c r="F174" s="1954"/>
      <c r="G174" s="1954"/>
      <c r="H174" s="1954"/>
      <c r="I174" s="1955"/>
      <c r="J174" s="1976" t="s">
        <v>109</v>
      </c>
      <c r="K174" s="1976"/>
      <c r="L174" s="1976"/>
      <c r="M174" s="1976"/>
      <c r="N174" s="1976"/>
      <c r="O174" s="1976"/>
      <c r="P174" s="1976"/>
      <c r="Q174" s="1977" t="s">
        <v>680</v>
      </c>
      <c r="R174" s="1977"/>
      <c r="S174" s="1977"/>
      <c r="T174" s="1977"/>
      <c r="U174" s="1977"/>
      <c r="V174" s="1977"/>
      <c r="W174" s="1977"/>
      <c r="X174" s="1977"/>
      <c r="Y174" s="1977"/>
      <c r="Z174" s="1977"/>
      <c r="AA174" s="1977"/>
      <c r="AB174" s="1977"/>
      <c r="AC174" s="1977"/>
      <c r="AD174" s="1977"/>
      <c r="AE174" s="1977"/>
      <c r="AF174" s="1977"/>
      <c r="AG174" s="1977"/>
    </row>
    <row r="175" spans="2:33" ht="15" customHeight="1" x14ac:dyDescent="0.15">
      <c r="B175" s="2035" t="s">
        <v>1866</v>
      </c>
      <c r="C175" s="2036"/>
      <c r="D175" s="2041" t="s">
        <v>681</v>
      </c>
      <c r="E175" s="1950"/>
      <c r="F175" s="1950"/>
      <c r="G175" s="1950"/>
      <c r="H175" s="1950"/>
      <c r="I175" s="1951"/>
      <c r="J175" s="2056" t="s">
        <v>1465</v>
      </c>
      <c r="K175" s="2057"/>
      <c r="L175" s="2057"/>
      <c r="M175" s="2057"/>
      <c r="N175" s="2057"/>
      <c r="O175" s="2057"/>
      <c r="P175" s="2057"/>
      <c r="Q175" s="2057"/>
      <c r="R175" s="2057"/>
      <c r="S175" s="2057"/>
      <c r="T175" s="2057"/>
      <c r="U175" s="2057"/>
      <c r="V175" s="2057"/>
      <c r="W175" s="2057"/>
      <c r="X175" s="2057"/>
      <c r="Y175" s="2057"/>
      <c r="Z175" s="2057"/>
      <c r="AA175" s="2057"/>
      <c r="AB175" s="2057"/>
      <c r="AC175" s="2057"/>
      <c r="AD175" s="2057"/>
      <c r="AE175" s="2057"/>
      <c r="AF175" s="2057"/>
      <c r="AG175" s="2058"/>
    </row>
    <row r="176" spans="2:33" ht="15" customHeight="1" x14ac:dyDescent="0.15">
      <c r="B176" s="2037"/>
      <c r="C176" s="2038"/>
      <c r="D176" s="2042"/>
      <c r="E176" s="1952"/>
      <c r="F176" s="1952"/>
      <c r="G176" s="1952"/>
      <c r="H176" s="1952"/>
      <c r="I176" s="1953"/>
      <c r="J176" s="2126" t="s">
        <v>1466</v>
      </c>
      <c r="K176" s="2126"/>
      <c r="L176" s="2126"/>
      <c r="M176" s="2126"/>
      <c r="N176" s="2126"/>
      <c r="O176" s="2126"/>
      <c r="P176" s="2126"/>
      <c r="Q176" s="2004" t="s">
        <v>682</v>
      </c>
      <c r="R176" s="2004"/>
      <c r="S176" s="2004"/>
      <c r="T176" s="2004"/>
      <c r="U176" s="2004"/>
      <c r="V176" s="2004"/>
      <c r="W176" s="2004"/>
      <c r="X176" s="2004"/>
      <c r="Y176" s="2004"/>
      <c r="Z176" s="2004"/>
      <c r="AA176" s="2004"/>
      <c r="AB176" s="2004"/>
      <c r="AC176" s="2004"/>
      <c r="AD176" s="2004"/>
      <c r="AE176" s="2004"/>
      <c r="AF176" s="2004"/>
      <c r="AG176" s="2004"/>
    </row>
    <row r="177" spans="2:47" ht="15" customHeight="1" x14ac:dyDescent="0.15">
      <c r="B177" s="2037"/>
      <c r="C177" s="2038"/>
      <c r="D177" s="2042"/>
      <c r="E177" s="1952"/>
      <c r="F177" s="1952"/>
      <c r="G177" s="1952"/>
      <c r="H177" s="1952"/>
      <c r="I177" s="1953"/>
      <c r="J177" s="1974" t="s">
        <v>952</v>
      </c>
      <c r="K177" s="1974"/>
      <c r="L177" s="1974"/>
      <c r="M177" s="1974"/>
      <c r="N177" s="1974"/>
      <c r="O177" s="1974"/>
      <c r="P177" s="1974"/>
      <c r="Q177" s="1975" t="s">
        <v>972</v>
      </c>
      <c r="R177" s="1975"/>
      <c r="S177" s="1975"/>
      <c r="T177" s="1975"/>
      <c r="U177" s="1975"/>
      <c r="V177" s="1975"/>
      <c r="W177" s="1975"/>
      <c r="X177" s="1975"/>
      <c r="Y177" s="1975"/>
      <c r="Z177" s="1975"/>
      <c r="AA177" s="1975"/>
      <c r="AB177" s="1975"/>
      <c r="AC177" s="1975"/>
      <c r="AD177" s="1975"/>
      <c r="AE177" s="1975"/>
      <c r="AF177" s="1975"/>
      <c r="AG177" s="1975"/>
    </row>
    <row r="178" spans="2:47" ht="15" customHeight="1" x14ac:dyDescent="0.15">
      <c r="B178" s="2037"/>
      <c r="C178" s="2038"/>
      <c r="D178" s="2042"/>
      <c r="E178" s="1952"/>
      <c r="F178" s="1952"/>
      <c r="G178" s="1952"/>
      <c r="H178" s="1952"/>
      <c r="I178" s="1953"/>
      <c r="J178" s="1974" t="s">
        <v>953</v>
      </c>
      <c r="K178" s="1974"/>
      <c r="L178" s="1974"/>
      <c r="M178" s="1974"/>
      <c r="N178" s="1974"/>
      <c r="O178" s="1974"/>
      <c r="P178" s="1974"/>
      <c r="Q178" s="1975" t="s">
        <v>972</v>
      </c>
      <c r="R178" s="1975"/>
      <c r="S178" s="1975"/>
      <c r="T178" s="1975"/>
      <c r="U178" s="1975"/>
      <c r="V178" s="1975"/>
      <c r="W178" s="1975"/>
      <c r="X178" s="1975"/>
      <c r="Y178" s="1975"/>
      <c r="Z178" s="1975"/>
      <c r="AA178" s="1975"/>
      <c r="AB178" s="1975"/>
      <c r="AC178" s="1975"/>
      <c r="AD178" s="1975"/>
      <c r="AE178" s="1975"/>
      <c r="AF178" s="1975"/>
      <c r="AG178" s="1975"/>
    </row>
    <row r="179" spans="2:47" ht="15" customHeight="1" x14ac:dyDescent="0.15">
      <c r="B179" s="2037"/>
      <c r="C179" s="2038"/>
      <c r="D179" s="2042"/>
      <c r="E179" s="1952"/>
      <c r="F179" s="1952"/>
      <c r="G179" s="1952"/>
      <c r="H179" s="1952"/>
      <c r="I179" s="1953"/>
      <c r="J179" s="2127" t="s">
        <v>954</v>
      </c>
      <c r="K179" s="2127"/>
      <c r="L179" s="2127"/>
      <c r="M179" s="2127"/>
      <c r="N179" s="2127"/>
      <c r="O179" s="2127"/>
      <c r="P179" s="2127"/>
      <c r="Q179" s="2122" t="s">
        <v>972</v>
      </c>
      <c r="R179" s="2122"/>
      <c r="S179" s="2122"/>
      <c r="T179" s="2122"/>
      <c r="U179" s="2122"/>
      <c r="V179" s="2122"/>
      <c r="W179" s="2122"/>
      <c r="X179" s="2122"/>
      <c r="Y179" s="2122"/>
      <c r="Z179" s="2122"/>
      <c r="AA179" s="2122"/>
      <c r="AB179" s="2122"/>
      <c r="AC179" s="2122"/>
      <c r="AD179" s="2122"/>
      <c r="AE179" s="2122"/>
      <c r="AF179" s="2122"/>
      <c r="AG179" s="2122"/>
    </row>
    <row r="180" spans="2:47" ht="15" customHeight="1" x14ac:dyDescent="0.15">
      <c r="B180" s="2037"/>
      <c r="C180" s="2038"/>
      <c r="D180" s="2042"/>
      <c r="E180" s="1952"/>
      <c r="F180" s="1952"/>
      <c r="G180" s="1952"/>
      <c r="H180" s="1952"/>
      <c r="I180" s="1953"/>
      <c r="J180" s="1974" t="s">
        <v>1467</v>
      </c>
      <c r="K180" s="1974"/>
      <c r="L180" s="1974"/>
      <c r="M180" s="1974"/>
      <c r="N180" s="1974"/>
      <c r="O180" s="1974"/>
      <c r="P180" s="1974"/>
      <c r="Q180" s="1975" t="s">
        <v>1546</v>
      </c>
      <c r="R180" s="1975"/>
      <c r="S180" s="1975"/>
      <c r="T180" s="1975"/>
      <c r="U180" s="1975"/>
      <c r="V180" s="1975"/>
      <c r="W180" s="1975"/>
      <c r="X180" s="1975"/>
      <c r="Y180" s="1975"/>
      <c r="Z180" s="1975"/>
      <c r="AA180" s="1975"/>
      <c r="AB180" s="1975"/>
      <c r="AC180" s="1975"/>
      <c r="AD180" s="1975"/>
      <c r="AE180" s="1975"/>
      <c r="AF180" s="1975"/>
      <c r="AG180" s="1975"/>
    </row>
    <row r="181" spans="2:47" ht="15" customHeight="1" x14ac:dyDescent="0.15">
      <c r="B181" s="2037"/>
      <c r="C181" s="2038"/>
      <c r="D181" s="2042"/>
      <c r="E181" s="1952"/>
      <c r="F181" s="1952"/>
      <c r="G181" s="1952"/>
      <c r="H181" s="1952"/>
      <c r="I181" s="1953"/>
      <c r="J181" s="1976" t="s">
        <v>1468</v>
      </c>
      <c r="K181" s="1976"/>
      <c r="L181" s="1976"/>
      <c r="M181" s="1976"/>
      <c r="N181" s="1976"/>
      <c r="O181" s="1976"/>
      <c r="P181" s="1976"/>
      <c r="Q181" s="1977" t="s">
        <v>1546</v>
      </c>
      <c r="R181" s="1977"/>
      <c r="S181" s="1977"/>
      <c r="T181" s="1977"/>
      <c r="U181" s="1977"/>
      <c r="V181" s="1977"/>
      <c r="W181" s="1977"/>
      <c r="X181" s="1977"/>
      <c r="Y181" s="1977"/>
      <c r="Z181" s="1977"/>
      <c r="AA181" s="1977"/>
      <c r="AB181" s="1977"/>
      <c r="AC181" s="1977"/>
      <c r="AD181" s="1977"/>
      <c r="AE181" s="1977"/>
      <c r="AF181" s="1977"/>
      <c r="AG181" s="1977"/>
    </row>
    <row r="182" spans="2:47" ht="15" customHeight="1" x14ac:dyDescent="0.15">
      <c r="B182" s="2037"/>
      <c r="C182" s="2038"/>
      <c r="D182" s="2042"/>
      <c r="E182" s="1952"/>
      <c r="F182" s="1952"/>
      <c r="G182" s="1952"/>
      <c r="H182" s="1952"/>
      <c r="I182" s="1953"/>
      <c r="J182" s="2056" t="s">
        <v>1471</v>
      </c>
      <c r="K182" s="2057"/>
      <c r="L182" s="2057"/>
      <c r="M182" s="2057"/>
      <c r="N182" s="2057"/>
      <c r="O182" s="2057"/>
      <c r="P182" s="2057"/>
      <c r="Q182" s="2057"/>
      <c r="R182" s="2057"/>
      <c r="S182" s="2057"/>
      <c r="T182" s="2057"/>
      <c r="U182" s="2057"/>
      <c r="V182" s="2057"/>
      <c r="W182" s="2057"/>
      <c r="X182" s="2057"/>
      <c r="Y182" s="2057"/>
      <c r="Z182" s="2057"/>
      <c r="AA182" s="2057"/>
      <c r="AB182" s="2057"/>
      <c r="AC182" s="2057"/>
      <c r="AD182" s="2057"/>
      <c r="AE182" s="2057"/>
      <c r="AF182" s="2057"/>
      <c r="AG182" s="2058"/>
    </row>
    <row r="183" spans="2:47" ht="15" customHeight="1" x14ac:dyDescent="0.15">
      <c r="B183" s="2037"/>
      <c r="C183" s="2038"/>
      <c r="D183" s="2042"/>
      <c r="E183" s="1952"/>
      <c r="F183" s="1952"/>
      <c r="G183" s="1952"/>
      <c r="H183" s="1952"/>
      <c r="I183" s="1953"/>
      <c r="J183" s="2126" t="s">
        <v>951</v>
      </c>
      <c r="K183" s="2126"/>
      <c r="L183" s="2126"/>
      <c r="M183" s="2126"/>
      <c r="N183" s="2126"/>
      <c r="O183" s="2126"/>
      <c r="P183" s="2126"/>
      <c r="Q183" s="2004" t="s">
        <v>974</v>
      </c>
      <c r="R183" s="2004"/>
      <c r="S183" s="2004"/>
      <c r="T183" s="2004"/>
      <c r="U183" s="2004"/>
      <c r="V183" s="2004"/>
      <c r="W183" s="2004"/>
      <c r="X183" s="2004"/>
      <c r="Y183" s="2004"/>
      <c r="Z183" s="2004"/>
      <c r="AA183" s="2004"/>
      <c r="AB183" s="2004"/>
      <c r="AC183" s="2004"/>
      <c r="AD183" s="2004"/>
      <c r="AE183" s="2004"/>
      <c r="AF183" s="2004"/>
      <c r="AG183" s="2004"/>
    </row>
    <row r="184" spans="2:47" ht="15" customHeight="1" x14ac:dyDescent="0.15">
      <c r="B184" s="2037"/>
      <c r="C184" s="2038"/>
      <c r="D184" s="2042"/>
      <c r="E184" s="1952"/>
      <c r="F184" s="1952"/>
      <c r="G184" s="1952"/>
      <c r="H184" s="1952"/>
      <c r="I184" s="1953"/>
      <c r="J184" s="1974" t="s">
        <v>91</v>
      </c>
      <c r="K184" s="1974"/>
      <c r="L184" s="1974"/>
      <c r="M184" s="1974"/>
      <c r="N184" s="1974"/>
      <c r="O184" s="1974"/>
      <c r="P184" s="1974"/>
      <c r="Q184" s="1975" t="s">
        <v>974</v>
      </c>
      <c r="R184" s="1975"/>
      <c r="S184" s="1975"/>
      <c r="T184" s="1975"/>
      <c r="U184" s="1975"/>
      <c r="V184" s="1975"/>
      <c r="W184" s="1975"/>
      <c r="X184" s="1975"/>
      <c r="Y184" s="1975"/>
      <c r="Z184" s="1975"/>
      <c r="AA184" s="1975"/>
      <c r="AB184" s="1975"/>
      <c r="AC184" s="1975"/>
      <c r="AD184" s="1975"/>
      <c r="AE184" s="1975"/>
      <c r="AF184" s="1975"/>
      <c r="AG184" s="1975"/>
    </row>
    <row r="185" spans="2:47" ht="15" customHeight="1" x14ac:dyDescent="0.15">
      <c r="B185" s="2037"/>
      <c r="C185" s="2038"/>
      <c r="D185" s="2042"/>
      <c r="E185" s="1952"/>
      <c r="F185" s="1952"/>
      <c r="G185" s="1952"/>
      <c r="H185" s="1952"/>
      <c r="I185" s="1953"/>
      <c r="J185" s="1974" t="s">
        <v>93</v>
      </c>
      <c r="K185" s="1974"/>
      <c r="L185" s="1974"/>
      <c r="M185" s="1974"/>
      <c r="N185" s="1974"/>
      <c r="O185" s="1974"/>
      <c r="P185" s="1974"/>
      <c r="Q185" s="1975" t="s">
        <v>974</v>
      </c>
      <c r="R185" s="1975"/>
      <c r="S185" s="1975"/>
      <c r="T185" s="1975"/>
      <c r="U185" s="1975"/>
      <c r="V185" s="1975"/>
      <c r="W185" s="1975"/>
      <c r="X185" s="1975"/>
      <c r="Y185" s="1975"/>
      <c r="Z185" s="1975"/>
      <c r="AA185" s="1975"/>
      <c r="AB185" s="1975"/>
      <c r="AC185" s="1975"/>
      <c r="AD185" s="1975"/>
      <c r="AE185" s="1975"/>
      <c r="AF185" s="1975"/>
      <c r="AG185" s="1975"/>
    </row>
    <row r="186" spans="2:47" ht="15" customHeight="1" x14ac:dyDescent="0.15">
      <c r="B186" s="2037"/>
      <c r="C186" s="2038"/>
      <c r="D186" s="2042"/>
      <c r="E186" s="1952"/>
      <c r="F186" s="1952"/>
      <c r="G186" s="1952"/>
      <c r="H186" s="1952"/>
      <c r="I186" s="1953"/>
      <c r="J186" s="2005" t="s">
        <v>955</v>
      </c>
      <c r="K186" s="2006"/>
      <c r="L186" s="2006"/>
      <c r="M186" s="2006"/>
      <c r="N186" s="2006"/>
      <c r="O186" s="2006"/>
      <c r="P186" s="2007"/>
      <c r="Q186" s="1975" t="s">
        <v>974</v>
      </c>
      <c r="R186" s="1975"/>
      <c r="S186" s="1975"/>
      <c r="T186" s="1975"/>
      <c r="U186" s="1975"/>
      <c r="V186" s="1975"/>
      <c r="W186" s="1975"/>
      <c r="X186" s="1975"/>
      <c r="Y186" s="1975"/>
      <c r="Z186" s="1975"/>
      <c r="AA186" s="1975"/>
      <c r="AB186" s="1975"/>
      <c r="AC186" s="1975"/>
      <c r="AD186" s="1975"/>
      <c r="AE186" s="1975"/>
      <c r="AF186" s="1975"/>
      <c r="AG186" s="1975"/>
    </row>
    <row r="187" spans="2:47" ht="15" customHeight="1" x14ac:dyDescent="0.15">
      <c r="B187" s="2037"/>
      <c r="C187" s="2038"/>
      <c r="D187" s="2042"/>
      <c r="E187" s="1952"/>
      <c r="F187" s="1952"/>
      <c r="G187" s="1952"/>
      <c r="H187" s="1952"/>
      <c r="I187" s="1953"/>
      <c r="J187" s="1974" t="s">
        <v>1208</v>
      </c>
      <c r="K187" s="1974"/>
      <c r="L187" s="1974"/>
      <c r="M187" s="1974"/>
      <c r="N187" s="1974"/>
      <c r="O187" s="1974"/>
      <c r="P187" s="1974"/>
      <c r="Q187" s="1975" t="s">
        <v>974</v>
      </c>
      <c r="R187" s="1975"/>
      <c r="S187" s="1975"/>
      <c r="T187" s="1975"/>
      <c r="U187" s="1975"/>
      <c r="V187" s="1975"/>
      <c r="W187" s="1975"/>
      <c r="X187" s="1975"/>
      <c r="Y187" s="1975"/>
      <c r="Z187" s="1975"/>
      <c r="AA187" s="1975"/>
      <c r="AB187" s="1975"/>
      <c r="AC187" s="1975"/>
      <c r="AD187" s="1975"/>
      <c r="AE187" s="1975"/>
      <c r="AF187" s="1975"/>
      <c r="AG187" s="1975"/>
      <c r="AO187" s="1181"/>
      <c r="AP187" s="1181"/>
      <c r="AQ187" s="1181"/>
      <c r="AR187" s="1181"/>
      <c r="AS187" s="1181"/>
      <c r="AT187" s="1181"/>
      <c r="AU187" s="1181"/>
    </row>
    <row r="188" spans="2:47" ht="15" customHeight="1" x14ac:dyDescent="0.15">
      <c r="B188" s="2037"/>
      <c r="C188" s="2038"/>
      <c r="D188" s="2042"/>
      <c r="E188" s="1952"/>
      <c r="F188" s="1952"/>
      <c r="G188" s="1952"/>
      <c r="H188" s="1952"/>
      <c r="I188" s="1953"/>
      <c r="J188" s="1974" t="s">
        <v>1469</v>
      </c>
      <c r="K188" s="1974"/>
      <c r="L188" s="1974"/>
      <c r="M188" s="1974"/>
      <c r="N188" s="1974"/>
      <c r="O188" s="1974"/>
      <c r="P188" s="1974"/>
      <c r="Q188" s="1975" t="s">
        <v>974</v>
      </c>
      <c r="R188" s="1975"/>
      <c r="S188" s="1975"/>
      <c r="T188" s="1975"/>
      <c r="U188" s="1975"/>
      <c r="V188" s="1975"/>
      <c r="W188" s="1975"/>
      <c r="X188" s="1975"/>
      <c r="Y188" s="1975"/>
      <c r="Z188" s="1975"/>
      <c r="AA188" s="1975"/>
      <c r="AB188" s="1975"/>
      <c r="AC188" s="1975"/>
      <c r="AD188" s="1975"/>
      <c r="AE188" s="1975"/>
      <c r="AF188" s="1975"/>
      <c r="AG188" s="1975"/>
    </row>
    <row r="189" spans="2:47" ht="15" customHeight="1" x14ac:dyDescent="0.15">
      <c r="B189" s="2037"/>
      <c r="C189" s="2038"/>
      <c r="D189" s="2042"/>
      <c r="E189" s="1952"/>
      <c r="F189" s="1952"/>
      <c r="G189" s="1952"/>
      <c r="H189" s="1952"/>
      <c r="I189" s="1953"/>
      <c r="J189" s="2005" t="s">
        <v>1470</v>
      </c>
      <c r="K189" s="2006"/>
      <c r="L189" s="2006"/>
      <c r="M189" s="2006"/>
      <c r="N189" s="2006"/>
      <c r="O189" s="2006"/>
      <c r="P189" s="2007"/>
      <c r="Q189" s="1975" t="s">
        <v>974</v>
      </c>
      <c r="R189" s="1975"/>
      <c r="S189" s="1975"/>
      <c r="T189" s="1975"/>
      <c r="U189" s="1975"/>
      <c r="V189" s="1975"/>
      <c r="W189" s="1975"/>
      <c r="X189" s="1975"/>
      <c r="Y189" s="1975"/>
      <c r="Z189" s="1975"/>
      <c r="AA189" s="1975"/>
      <c r="AB189" s="1975"/>
      <c r="AC189" s="1975"/>
      <c r="AD189" s="1975"/>
      <c r="AE189" s="1975"/>
      <c r="AF189" s="1975"/>
      <c r="AG189" s="1975"/>
    </row>
    <row r="190" spans="2:47" ht="15" customHeight="1" x14ac:dyDescent="0.15">
      <c r="B190" s="2037"/>
      <c r="C190" s="2038"/>
      <c r="D190" s="2042"/>
      <c r="E190" s="1952"/>
      <c r="F190" s="1952"/>
      <c r="G190" s="1952"/>
      <c r="H190" s="1952"/>
      <c r="I190" s="1953"/>
      <c r="J190" s="1974" t="s">
        <v>100</v>
      </c>
      <c r="K190" s="1974"/>
      <c r="L190" s="1974"/>
      <c r="M190" s="1974"/>
      <c r="N190" s="1974"/>
      <c r="O190" s="1974"/>
      <c r="P190" s="1974"/>
      <c r="Q190" s="1975" t="s">
        <v>683</v>
      </c>
      <c r="R190" s="1975"/>
      <c r="S190" s="1975"/>
      <c r="T190" s="1975"/>
      <c r="U190" s="1975"/>
      <c r="V190" s="1975"/>
      <c r="W190" s="1975"/>
      <c r="X190" s="1975"/>
      <c r="Y190" s="1975"/>
      <c r="Z190" s="1975"/>
      <c r="AA190" s="1975"/>
      <c r="AB190" s="1975"/>
      <c r="AC190" s="1975"/>
      <c r="AD190" s="1975"/>
      <c r="AE190" s="1975"/>
      <c r="AF190" s="1975"/>
      <c r="AG190" s="1975"/>
    </row>
    <row r="191" spans="2:47" ht="15" customHeight="1" x14ac:dyDescent="0.15">
      <c r="B191" s="2037"/>
      <c r="C191" s="2038"/>
      <c r="D191" s="2042"/>
      <c r="E191" s="1952"/>
      <c r="F191" s="1952"/>
      <c r="G191" s="1952"/>
      <c r="H191" s="1952"/>
      <c r="I191" s="1953"/>
      <c r="J191" s="1974" t="s">
        <v>938</v>
      </c>
      <c r="K191" s="1974"/>
      <c r="L191" s="1974"/>
      <c r="M191" s="1974"/>
      <c r="N191" s="1974"/>
      <c r="O191" s="1974"/>
      <c r="P191" s="1974"/>
      <c r="Q191" s="1975" t="s">
        <v>975</v>
      </c>
      <c r="R191" s="1975"/>
      <c r="S191" s="1975"/>
      <c r="T191" s="1975"/>
      <c r="U191" s="1975"/>
      <c r="V191" s="1975"/>
      <c r="W191" s="1975"/>
      <c r="X191" s="1975"/>
      <c r="Y191" s="1975"/>
      <c r="Z191" s="1975"/>
      <c r="AA191" s="1975"/>
      <c r="AB191" s="1975"/>
      <c r="AC191" s="1975"/>
      <c r="AD191" s="1975"/>
      <c r="AE191" s="1975"/>
      <c r="AF191" s="1975"/>
      <c r="AG191" s="1975"/>
    </row>
    <row r="192" spans="2:47" ht="15" customHeight="1" x14ac:dyDescent="0.15">
      <c r="B192" s="2037"/>
      <c r="C192" s="2038"/>
      <c r="D192" s="2042"/>
      <c r="E192" s="1952"/>
      <c r="F192" s="1952"/>
      <c r="G192" s="1952"/>
      <c r="H192" s="1952"/>
      <c r="I192" s="1953"/>
      <c r="J192" s="1974" t="s">
        <v>939</v>
      </c>
      <c r="K192" s="1974"/>
      <c r="L192" s="1974"/>
      <c r="M192" s="1974"/>
      <c r="N192" s="1974"/>
      <c r="O192" s="1974"/>
      <c r="P192" s="1974"/>
      <c r="Q192" s="1975" t="s">
        <v>975</v>
      </c>
      <c r="R192" s="1975"/>
      <c r="S192" s="1975"/>
      <c r="T192" s="1975"/>
      <c r="U192" s="1975"/>
      <c r="V192" s="1975"/>
      <c r="W192" s="1975"/>
      <c r="X192" s="1975"/>
      <c r="Y192" s="1975"/>
      <c r="Z192" s="1975"/>
      <c r="AA192" s="1975"/>
      <c r="AB192" s="1975"/>
      <c r="AC192" s="1975"/>
      <c r="AD192" s="1975"/>
      <c r="AE192" s="1975"/>
      <c r="AF192" s="1975"/>
      <c r="AG192" s="1975"/>
    </row>
    <row r="193" spans="2:33" ht="15" customHeight="1" x14ac:dyDescent="0.15">
      <c r="B193" s="2037"/>
      <c r="C193" s="2038"/>
      <c r="D193" s="2042"/>
      <c r="E193" s="1952"/>
      <c r="F193" s="1952"/>
      <c r="G193" s="1952"/>
      <c r="H193" s="1952"/>
      <c r="I193" s="1953"/>
      <c r="J193" s="1976" t="s">
        <v>243</v>
      </c>
      <c r="K193" s="1976"/>
      <c r="L193" s="1976"/>
      <c r="M193" s="1976"/>
      <c r="N193" s="1976"/>
      <c r="O193" s="1976"/>
      <c r="P193" s="1976"/>
      <c r="Q193" s="1977" t="s">
        <v>684</v>
      </c>
      <c r="R193" s="1977"/>
      <c r="S193" s="1977"/>
      <c r="T193" s="1977"/>
      <c r="U193" s="1977"/>
      <c r="V193" s="1977"/>
      <c r="W193" s="1977"/>
      <c r="X193" s="1977"/>
      <c r="Y193" s="1977"/>
      <c r="Z193" s="1977"/>
      <c r="AA193" s="1977"/>
      <c r="AB193" s="1977"/>
      <c r="AC193" s="1977"/>
      <c r="AD193" s="1977"/>
      <c r="AE193" s="1977"/>
      <c r="AF193" s="1977"/>
      <c r="AG193" s="1977"/>
    </row>
    <row r="194" spans="2:33" ht="15" customHeight="1" x14ac:dyDescent="0.15">
      <c r="B194" s="2037"/>
      <c r="C194" s="2038"/>
      <c r="D194" s="2042"/>
      <c r="E194" s="1952"/>
      <c r="F194" s="1952"/>
      <c r="G194" s="1952"/>
      <c r="H194" s="1952"/>
      <c r="I194" s="1953"/>
      <c r="J194" s="2056" t="s">
        <v>1472</v>
      </c>
      <c r="K194" s="2057"/>
      <c r="L194" s="2057"/>
      <c r="M194" s="2057"/>
      <c r="N194" s="2057"/>
      <c r="O194" s="2057"/>
      <c r="P194" s="2057"/>
      <c r="Q194" s="2057"/>
      <c r="R194" s="2057"/>
      <c r="S194" s="2057"/>
      <c r="T194" s="2057"/>
      <c r="U194" s="2057"/>
      <c r="V194" s="2057"/>
      <c r="W194" s="2057"/>
      <c r="X194" s="2057"/>
      <c r="Y194" s="2057"/>
      <c r="Z194" s="2057"/>
      <c r="AA194" s="2057"/>
      <c r="AB194" s="2057"/>
      <c r="AC194" s="2057"/>
      <c r="AD194" s="2057"/>
      <c r="AE194" s="2057"/>
      <c r="AF194" s="2057"/>
      <c r="AG194" s="2058"/>
    </row>
    <row r="195" spans="2:33" ht="15" customHeight="1" x14ac:dyDescent="0.15">
      <c r="B195" s="2037"/>
      <c r="C195" s="2038"/>
      <c r="D195" s="2042"/>
      <c r="E195" s="1952"/>
      <c r="F195" s="1952"/>
      <c r="G195" s="1952"/>
      <c r="H195" s="1952"/>
      <c r="I195" s="1953"/>
      <c r="J195" s="2023" t="s">
        <v>1215</v>
      </c>
      <c r="K195" s="2024"/>
      <c r="L195" s="2024"/>
      <c r="M195" s="2024"/>
      <c r="N195" s="2024"/>
      <c r="O195" s="2024"/>
      <c r="P195" s="2025"/>
      <c r="Q195" s="2026" t="s">
        <v>685</v>
      </c>
      <c r="R195" s="2027"/>
      <c r="S195" s="2027"/>
      <c r="T195" s="2027"/>
      <c r="U195" s="2027"/>
      <c r="V195" s="2027"/>
      <c r="W195" s="2027"/>
      <c r="X195" s="2027"/>
      <c r="Y195" s="2027"/>
      <c r="Z195" s="2027"/>
      <c r="AA195" s="2027"/>
      <c r="AB195" s="2027"/>
      <c r="AC195" s="2027"/>
      <c r="AD195" s="2027"/>
      <c r="AE195" s="2027"/>
      <c r="AF195" s="2027"/>
      <c r="AG195" s="2028"/>
    </row>
    <row r="196" spans="2:33" ht="15" customHeight="1" x14ac:dyDescent="0.15">
      <c r="B196" s="2037"/>
      <c r="C196" s="2038"/>
      <c r="D196" s="2042"/>
      <c r="E196" s="1952"/>
      <c r="F196" s="1952"/>
      <c r="G196" s="1952"/>
      <c r="H196" s="1952"/>
      <c r="I196" s="1953"/>
      <c r="J196" s="2005" t="s">
        <v>548</v>
      </c>
      <c r="K196" s="2006"/>
      <c r="L196" s="2006"/>
      <c r="M196" s="2006"/>
      <c r="N196" s="2006"/>
      <c r="O196" s="2006"/>
      <c r="P196" s="2007"/>
      <c r="Q196" s="2014" t="s">
        <v>686</v>
      </c>
      <c r="R196" s="2015"/>
      <c r="S196" s="2015"/>
      <c r="T196" s="2015"/>
      <c r="U196" s="2015"/>
      <c r="V196" s="2015"/>
      <c r="W196" s="2015"/>
      <c r="X196" s="2015"/>
      <c r="Y196" s="2015"/>
      <c r="Z196" s="2015"/>
      <c r="AA196" s="2015"/>
      <c r="AB196" s="2015"/>
      <c r="AC196" s="2015"/>
      <c r="AD196" s="2015"/>
      <c r="AE196" s="2015"/>
      <c r="AF196" s="2015"/>
      <c r="AG196" s="2016"/>
    </row>
    <row r="197" spans="2:33" ht="15" customHeight="1" x14ac:dyDescent="0.15">
      <c r="B197" s="2037"/>
      <c r="C197" s="2038"/>
      <c r="D197" s="2042"/>
      <c r="E197" s="1952"/>
      <c r="F197" s="1952"/>
      <c r="G197" s="1952"/>
      <c r="H197" s="1952"/>
      <c r="I197" s="1953"/>
      <c r="J197" s="2005" t="s">
        <v>549</v>
      </c>
      <c r="K197" s="2006"/>
      <c r="L197" s="2006"/>
      <c r="M197" s="2006"/>
      <c r="N197" s="2006"/>
      <c r="O197" s="2006"/>
      <c r="P197" s="2007"/>
      <c r="Q197" s="2014" t="s">
        <v>687</v>
      </c>
      <c r="R197" s="2015"/>
      <c r="S197" s="2015"/>
      <c r="T197" s="2015"/>
      <c r="U197" s="2015"/>
      <c r="V197" s="2015"/>
      <c r="W197" s="2015"/>
      <c r="X197" s="2015"/>
      <c r="Y197" s="2015"/>
      <c r="Z197" s="2015"/>
      <c r="AA197" s="2015"/>
      <c r="AB197" s="2015"/>
      <c r="AC197" s="2015"/>
      <c r="AD197" s="2015"/>
      <c r="AE197" s="2015"/>
      <c r="AF197" s="2015"/>
      <c r="AG197" s="2016"/>
    </row>
    <row r="198" spans="2:33" ht="15" customHeight="1" x14ac:dyDescent="0.15">
      <c r="B198" s="2037"/>
      <c r="C198" s="2038"/>
      <c r="D198" s="2042"/>
      <c r="E198" s="1952"/>
      <c r="F198" s="1952"/>
      <c r="G198" s="1952"/>
      <c r="H198" s="1952"/>
      <c r="I198" s="1953"/>
      <c r="J198" s="2128" t="s">
        <v>976</v>
      </c>
      <c r="K198" s="2129"/>
      <c r="L198" s="2129"/>
      <c r="M198" s="2129"/>
      <c r="N198" s="2129"/>
      <c r="O198" s="2129"/>
      <c r="P198" s="2130"/>
      <c r="Q198" s="2131" t="s">
        <v>977</v>
      </c>
      <c r="R198" s="2129"/>
      <c r="S198" s="2129"/>
      <c r="T198" s="2129"/>
      <c r="U198" s="2129"/>
      <c r="V198" s="2129"/>
      <c r="W198" s="2129"/>
      <c r="X198" s="2129"/>
      <c r="Y198" s="2129"/>
      <c r="Z198" s="2129"/>
      <c r="AA198" s="2129"/>
      <c r="AB198" s="2129"/>
      <c r="AC198" s="2129"/>
      <c r="AD198" s="2129"/>
      <c r="AE198" s="2129"/>
      <c r="AF198" s="2129"/>
      <c r="AG198" s="2130"/>
    </row>
    <row r="199" spans="2:33" ht="15" customHeight="1" x14ac:dyDescent="0.15">
      <c r="B199" s="2037"/>
      <c r="C199" s="2038"/>
      <c r="D199" s="2042"/>
      <c r="E199" s="1952"/>
      <c r="F199" s="1952"/>
      <c r="G199" s="1952"/>
      <c r="H199" s="1952"/>
      <c r="I199" s="1953"/>
      <c r="J199" s="2056" t="s">
        <v>1544</v>
      </c>
      <c r="K199" s="2057"/>
      <c r="L199" s="2057"/>
      <c r="M199" s="2057"/>
      <c r="N199" s="2057"/>
      <c r="O199" s="2057"/>
      <c r="P199" s="2057"/>
      <c r="Q199" s="2057"/>
      <c r="R199" s="2057"/>
      <c r="S199" s="2057"/>
      <c r="T199" s="2057"/>
      <c r="U199" s="2057"/>
      <c r="V199" s="2057"/>
      <c r="W199" s="2057"/>
      <c r="X199" s="2057"/>
      <c r="Y199" s="2057"/>
      <c r="Z199" s="2057"/>
      <c r="AA199" s="2057"/>
      <c r="AB199" s="2057"/>
      <c r="AC199" s="2057"/>
      <c r="AD199" s="2057"/>
      <c r="AE199" s="2057"/>
      <c r="AF199" s="2057"/>
      <c r="AG199" s="2058"/>
    </row>
    <row r="200" spans="2:33" ht="15" customHeight="1" x14ac:dyDescent="0.15">
      <c r="B200" s="2037"/>
      <c r="C200" s="2038"/>
      <c r="D200" s="2042"/>
      <c r="E200" s="1952"/>
      <c r="F200" s="1952"/>
      <c r="G200" s="1952"/>
      <c r="H200" s="1952"/>
      <c r="I200" s="1953"/>
      <c r="J200" s="2005" t="s">
        <v>118</v>
      </c>
      <c r="K200" s="2006"/>
      <c r="L200" s="2006"/>
      <c r="M200" s="2006"/>
      <c r="N200" s="2006"/>
      <c r="O200" s="2006"/>
      <c r="P200" s="2007"/>
      <c r="Q200" s="1975" t="s">
        <v>688</v>
      </c>
      <c r="R200" s="1975"/>
      <c r="S200" s="1975"/>
      <c r="T200" s="1975"/>
      <c r="U200" s="1975"/>
      <c r="V200" s="1975"/>
      <c r="W200" s="1975"/>
      <c r="X200" s="1975"/>
      <c r="Y200" s="1975"/>
      <c r="Z200" s="1975"/>
      <c r="AA200" s="1975"/>
      <c r="AB200" s="1975"/>
      <c r="AC200" s="1975"/>
      <c r="AD200" s="1975"/>
      <c r="AE200" s="1975"/>
      <c r="AF200" s="1975"/>
      <c r="AG200" s="1975"/>
    </row>
    <row r="201" spans="2:33" ht="15" customHeight="1" x14ac:dyDescent="0.15">
      <c r="B201" s="2037"/>
      <c r="C201" s="2038"/>
      <c r="D201" s="2042"/>
      <c r="E201" s="1952"/>
      <c r="F201" s="1952"/>
      <c r="G201" s="1952"/>
      <c r="H201" s="1952"/>
      <c r="I201" s="1953"/>
      <c r="J201" s="2005" t="s">
        <v>1545</v>
      </c>
      <c r="K201" s="2006"/>
      <c r="L201" s="2006"/>
      <c r="M201" s="2006"/>
      <c r="N201" s="2006"/>
      <c r="O201" s="2006"/>
      <c r="P201" s="2007"/>
      <c r="Q201" s="1975" t="s">
        <v>1660</v>
      </c>
      <c r="R201" s="1975"/>
      <c r="S201" s="1975"/>
      <c r="T201" s="1975"/>
      <c r="U201" s="1975"/>
      <c r="V201" s="1975"/>
      <c r="W201" s="1975"/>
      <c r="X201" s="1975"/>
      <c r="Y201" s="1975"/>
      <c r="Z201" s="1975"/>
      <c r="AA201" s="1975"/>
      <c r="AB201" s="1975"/>
      <c r="AC201" s="1975"/>
      <c r="AD201" s="1975"/>
      <c r="AE201" s="1975"/>
      <c r="AF201" s="1975"/>
      <c r="AG201" s="1975"/>
    </row>
    <row r="202" spans="2:33" ht="15" customHeight="1" x14ac:dyDescent="0.15">
      <c r="B202" s="2037"/>
      <c r="C202" s="2038"/>
      <c r="D202" s="2042"/>
      <c r="E202" s="1952"/>
      <c r="F202" s="1952"/>
      <c r="G202" s="1952"/>
      <c r="H202" s="1952"/>
      <c r="I202" s="1953"/>
      <c r="J202" s="2005" t="s">
        <v>956</v>
      </c>
      <c r="K202" s="2006"/>
      <c r="L202" s="2006"/>
      <c r="M202" s="2006"/>
      <c r="N202" s="2006"/>
      <c r="O202" s="2006"/>
      <c r="P202" s="2007"/>
      <c r="Q202" s="1975" t="s">
        <v>688</v>
      </c>
      <c r="R202" s="1975"/>
      <c r="S202" s="1975"/>
      <c r="T202" s="1975"/>
      <c r="U202" s="1975"/>
      <c r="V202" s="1975"/>
      <c r="W202" s="1975"/>
      <c r="X202" s="1975"/>
      <c r="Y202" s="1975"/>
      <c r="Z202" s="1975"/>
      <c r="AA202" s="1975"/>
      <c r="AB202" s="1975"/>
      <c r="AC202" s="1975"/>
      <c r="AD202" s="1975"/>
      <c r="AE202" s="1975"/>
      <c r="AF202" s="1975"/>
      <c r="AG202" s="1975"/>
    </row>
    <row r="203" spans="2:33" ht="15" customHeight="1" x14ac:dyDescent="0.15">
      <c r="B203" s="2037"/>
      <c r="C203" s="2038"/>
      <c r="D203" s="2042"/>
      <c r="E203" s="1952"/>
      <c r="F203" s="1952"/>
      <c r="G203" s="1952"/>
      <c r="H203" s="1952"/>
      <c r="I203" s="1953"/>
      <c r="J203" s="2017" t="s">
        <v>1221</v>
      </c>
      <c r="K203" s="2018"/>
      <c r="L203" s="2018"/>
      <c r="M203" s="2018"/>
      <c r="N203" s="2018"/>
      <c r="O203" s="2018"/>
      <c r="P203" s="2019"/>
      <c r="Q203" s="1977" t="s">
        <v>689</v>
      </c>
      <c r="R203" s="1977"/>
      <c r="S203" s="1977"/>
      <c r="T203" s="1977"/>
      <c r="U203" s="1977"/>
      <c r="V203" s="1977"/>
      <c r="W203" s="1977"/>
      <c r="X203" s="1977"/>
      <c r="Y203" s="1977"/>
      <c r="Z203" s="1977"/>
      <c r="AA203" s="1977"/>
      <c r="AB203" s="1977"/>
      <c r="AC203" s="1977"/>
      <c r="AD203" s="1977"/>
      <c r="AE203" s="1977"/>
      <c r="AF203" s="1977"/>
      <c r="AG203" s="1977"/>
    </row>
    <row r="204" spans="2:33" ht="15" customHeight="1" x14ac:dyDescent="0.15">
      <c r="B204" s="2037"/>
      <c r="C204" s="2038"/>
      <c r="D204" s="2042"/>
      <c r="E204" s="1952"/>
      <c r="F204" s="1952"/>
      <c r="G204" s="1952"/>
      <c r="H204" s="1952"/>
      <c r="I204" s="1953"/>
      <c r="J204" s="2056" t="s">
        <v>957</v>
      </c>
      <c r="K204" s="2057"/>
      <c r="L204" s="2057"/>
      <c r="M204" s="2057"/>
      <c r="N204" s="2057"/>
      <c r="O204" s="2057"/>
      <c r="P204" s="2057"/>
      <c r="Q204" s="2057"/>
      <c r="R204" s="2057"/>
      <c r="S204" s="2057"/>
      <c r="T204" s="2057"/>
      <c r="U204" s="2057"/>
      <c r="V204" s="2057"/>
      <c r="W204" s="2057"/>
      <c r="X204" s="2057"/>
      <c r="Y204" s="2057"/>
      <c r="Z204" s="2057"/>
      <c r="AA204" s="2057"/>
      <c r="AB204" s="2057"/>
      <c r="AC204" s="2057"/>
      <c r="AD204" s="2057"/>
      <c r="AE204" s="2057"/>
      <c r="AF204" s="2057"/>
      <c r="AG204" s="2058"/>
    </row>
    <row r="205" spans="2:33" ht="15" customHeight="1" x14ac:dyDescent="0.15">
      <c r="B205" s="2037"/>
      <c r="C205" s="2038"/>
      <c r="D205" s="2042"/>
      <c r="E205" s="1952"/>
      <c r="F205" s="1952"/>
      <c r="G205" s="1952"/>
      <c r="H205" s="1952"/>
      <c r="I205" s="1953"/>
      <c r="J205" s="2023" t="s">
        <v>125</v>
      </c>
      <c r="K205" s="2024"/>
      <c r="L205" s="2024"/>
      <c r="M205" s="2024"/>
      <c r="N205" s="2024"/>
      <c r="O205" s="2024"/>
      <c r="P205" s="2025"/>
      <c r="Q205" s="2004" t="s">
        <v>1661</v>
      </c>
      <c r="R205" s="2004"/>
      <c r="S205" s="2004"/>
      <c r="T205" s="2004"/>
      <c r="U205" s="2004"/>
      <c r="V205" s="2004"/>
      <c r="W205" s="2004"/>
      <c r="X205" s="2004"/>
      <c r="Y205" s="2004"/>
      <c r="Z205" s="2004"/>
      <c r="AA205" s="2004"/>
      <c r="AB205" s="2004"/>
      <c r="AC205" s="2004"/>
      <c r="AD205" s="2004"/>
      <c r="AE205" s="2004"/>
      <c r="AF205" s="2004"/>
      <c r="AG205" s="2004"/>
    </row>
    <row r="206" spans="2:33" ht="15" customHeight="1" x14ac:dyDescent="0.15">
      <c r="B206" s="2037"/>
      <c r="C206" s="2038"/>
      <c r="D206" s="2042"/>
      <c r="E206" s="1952"/>
      <c r="F206" s="1952"/>
      <c r="G206" s="1952"/>
      <c r="H206" s="1952"/>
      <c r="I206" s="1953"/>
      <c r="J206" s="2005" t="s">
        <v>126</v>
      </c>
      <c r="K206" s="2006"/>
      <c r="L206" s="2006"/>
      <c r="M206" s="2006"/>
      <c r="N206" s="2006"/>
      <c r="O206" s="2006"/>
      <c r="P206" s="2007"/>
      <c r="Q206" s="1975" t="s">
        <v>690</v>
      </c>
      <c r="R206" s="1975"/>
      <c r="S206" s="1975"/>
      <c r="T206" s="1975"/>
      <c r="U206" s="1975"/>
      <c r="V206" s="1975"/>
      <c r="W206" s="1975"/>
      <c r="X206" s="1975"/>
      <c r="Y206" s="1975"/>
      <c r="Z206" s="1975"/>
      <c r="AA206" s="1975"/>
      <c r="AB206" s="1975"/>
      <c r="AC206" s="1975"/>
      <c r="AD206" s="1975"/>
      <c r="AE206" s="1975"/>
      <c r="AF206" s="1975"/>
      <c r="AG206" s="1975"/>
    </row>
    <row r="207" spans="2:33" ht="15" customHeight="1" x14ac:dyDescent="0.15">
      <c r="B207" s="2037"/>
      <c r="C207" s="2038"/>
      <c r="D207" s="2042"/>
      <c r="E207" s="1952"/>
      <c r="F207" s="1952"/>
      <c r="G207" s="1952"/>
      <c r="H207" s="1952"/>
      <c r="I207" s="1953"/>
      <c r="J207" s="1974" t="s">
        <v>1224</v>
      </c>
      <c r="K207" s="1974"/>
      <c r="L207" s="1974"/>
      <c r="M207" s="1974"/>
      <c r="N207" s="1974"/>
      <c r="O207" s="1974"/>
      <c r="P207" s="1974"/>
      <c r="Q207" s="1975" t="s">
        <v>691</v>
      </c>
      <c r="R207" s="1975"/>
      <c r="S207" s="1975"/>
      <c r="T207" s="1975"/>
      <c r="U207" s="1975"/>
      <c r="V207" s="1975"/>
      <c r="W207" s="1975"/>
      <c r="X207" s="1975"/>
      <c r="Y207" s="1975"/>
      <c r="Z207" s="1975"/>
      <c r="AA207" s="1975"/>
      <c r="AB207" s="1975"/>
      <c r="AC207" s="1975"/>
      <c r="AD207" s="1975"/>
      <c r="AE207" s="1975"/>
      <c r="AF207" s="1975"/>
      <c r="AG207" s="1975"/>
    </row>
    <row r="208" spans="2:33" ht="15" customHeight="1" x14ac:dyDescent="0.15">
      <c r="B208" s="2037"/>
      <c r="C208" s="2038"/>
      <c r="D208" s="2042"/>
      <c r="E208" s="1952"/>
      <c r="F208" s="1952"/>
      <c r="G208" s="1952"/>
      <c r="H208" s="1952"/>
      <c r="I208" s="1953"/>
      <c r="J208" s="2005" t="s">
        <v>1473</v>
      </c>
      <c r="K208" s="2006"/>
      <c r="L208" s="2006"/>
      <c r="M208" s="2006"/>
      <c r="N208" s="2006"/>
      <c r="O208" s="2006"/>
      <c r="P208" s="2007"/>
      <c r="Q208" s="2014" t="s">
        <v>1538</v>
      </c>
      <c r="R208" s="2015"/>
      <c r="S208" s="2015"/>
      <c r="T208" s="2015"/>
      <c r="U208" s="2015"/>
      <c r="V208" s="2015"/>
      <c r="W208" s="2015"/>
      <c r="X208" s="2015"/>
      <c r="Y208" s="2015"/>
      <c r="Z208" s="2015"/>
      <c r="AA208" s="2015"/>
      <c r="AB208" s="2015"/>
      <c r="AC208" s="2015"/>
      <c r="AD208" s="2015"/>
      <c r="AE208" s="2015"/>
      <c r="AF208" s="2015"/>
      <c r="AG208" s="2016"/>
    </row>
    <row r="209" spans="2:33" ht="15" customHeight="1" x14ac:dyDescent="0.15">
      <c r="B209" s="2037"/>
      <c r="C209" s="2038"/>
      <c r="D209" s="2042"/>
      <c r="E209" s="1952"/>
      <c r="F209" s="1952"/>
      <c r="G209" s="1952"/>
      <c r="H209" s="1952"/>
      <c r="I209" s="1953"/>
      <c r="J209" s="2005" t="s">
        <v>978</v>
      </c>
      <c r="K209" s="2006"/>
      <c r="L209" s="2006"/>
      <c r="M209" s="2006"/>
      <c r="N209" s="2006"/>
      <c r="O209" s="2006"/>
      <c r="P209" s="2007"/>
      <c r="Q209" s="2014" t="s">
        <v>979</v>
      </c>
      <c r="R209" s="2015"/>
      <c r="S209" s="2015"/>
      <c r="T209" s="2015"/>
      <c r="U209" s="2015"/>
      <c r="V209" s="2015"/>
      <c r="W209" s="2015"/>
      <c r="X209" s="2015"/>
      <c r="Y209" s="2015"/>
      <c r="Z209" s="2015"/>
      <c r="AA209" s="2015"/>
      <c r="AB209" s="2015"/>
      <c r="AC209" s="2015"/>
      <c r="AD209" s="2015"/>
      <c r="AE209" s="2015"/>
      <c r="AF209" s="2015"/>
      <c r="AG209" s="2016"/>
    </row>
    <row r="210" spans="2:33" ht="15" customHeight="1" x14ac:dyDescent="0.15">
      <c r="B210" s="2037"/>
      <c r="C210" s="2038"/>
      <c r="D210" s="2042"/>
      <c r="E210" s="1952"/>
      <c r="F210" s="1952"/>
      <c r="G210" s="1952"/>
      <c r="H210" s="1952"/>
      <c r="I210" s="1953"/>
      <c r="J210" s="2128" t="s">
        <v>980</v>
      </c>
      <c r="K210" s="2129"/>
      <c r="L210" s="2129"/>
      <c r="M210" s="2129"/>
      <c r="N210" s="2129"/>
      <c r="O210" s="2129"/>
      <c r="P210" s="2130"/>
      <c r="Q210" s="2131" t="s">
        <v>981</v>
      </c>
      <c r="R210" s="2129"/>
      <c r="S210" s="2129"/>
      <c r="T210" s="2129"/>
      <c r="U210" s="2129"/>
      <c r="V210" s="2129"/>
      <c r="W210" s="2129"/>
      <c r="X210" s="2129"/>
      <c r="Y210" s="2129"/>
      <c r="Z210" s="2129"/>
      <c r="AA210" s="2129"/>
      <c r="AB210" s="2129"/>
      <c r="AC210" s="2129"/>
      <c r="AD210" s="2129"/>
      <c r="AE210" s="2129"/>
      <c r="AF210" s="2129"/>
      <c r="AG210" s="2130"/>
    </row>
    <row r="211" spans="2:33" ht="15" customHeight="1" x14ac:dyDescent="0.15">
      <c r="B211" s="2037"/>
      <c r="C211" s="2038"/>
      <c r="D211" s="2042"/>
      <c r="E211" s="1952"/>
      <c r="F211" s="1952"/>
      <c r="G211" s="1952"/>
      <c r="H211" s="1952"/>
      <c r="I211" s="1953"/>
      <c r="J211" s="2044" t="s">
        <v>958</v>
      </c>
      <c r="K211" s="2045"/>
      <c r="L211" s="2045"/>
      <c r="M211" s="2045"/>
      <c r="N211" s="2045"/>
      <c r="O211" s="2045"/>
      <c r="P211" s="2046"/>
      <c r="Q211" s="2132" t="s">
        <v>982</v>
      </c>
      <c r="R211" s="2132"/>
      <c r="S211" s="2132"/>
      <c r="T211" s="2132"/>
      <c r="U211" s="2132"/>
      <c r="V211" s="2132"/>
      <c r="W211" s="2132"/>
      <c r="X211" s="2132"/>
      <c r="Y211" s="2132"/>
      <c r="Z211" s="2132"/>
      <c r="AA211" s="2132"/>
      <c r="AB211" s="2132"/>
      <c r="AC211" s="2132"/>
      <c r="AD211" s="2132"/>
      <c r="AE211" s="2132"/>
      <c r="AF211" s="2132"/>
      <c r="AG211" s="2132"/>
    </row>
    <row r="212" spans="2:33" ht="15" customHeight="1" x14ac:dyDescent="0.15">
      <c r="B212" s="2037"/>
      <c r="C212" s="2038"/>
      <c r="D212" s="2042"/>
      <c r="E212" s="1952"/>
      <c r="F212" s="1952"/>
      <c r="G212" s="1952"/>
      <c r="H212" s="1952"/>
      <c r="I212" s="1953"/>
      <c r="J212" s="2005" t="s">
        <v>1474</v>
      </c>
      <c r="K212" s="2006"/>
      <c r="L212" s="2006"/>
      <c r="M212" s="2006"/>
      <c r="N212" s="2006"/>
      <c r="O212" s="2006"/>
      <c r="P212" s="2007"/>
      <c r="Q212" s="2014" t="s">
        <v>1547</v>
      </c>
      <c r="R212" s="2015"/>
      <c r="S212" s="2015"/>
      <c r="T212" s="2015"/>
      <c r="U212" s="2015"/>
      <c r="V212" s="2015"/>
      <c r="W212" s="2015"/>
      <c r="X212" s="2015"/>
      <c r="Y212" s="2015"/>
      <c r="Z212" s="2015"/>
      <c r="AA212" s="2015"/>
      <c r="AB212" s="2015"/>
      <c r="AC212" s="2015"/>
      <c r="AD212" s="2015"/>
      <c r="AE212" s="2015"/>
      <c r="AF212" s="2015"/>
      <c r="AG212" s="2016"/>
    </row>
    <row r="213" spans="2:33" ht="15" customHeight="1" x14ac:dyDescent="0.15">
      <c r="B213" s="2037"/>
      <c r="C213" s="2038"/>
      <c r="D213" s="2042"/>
      <c r="E213" s="1952"/>
      <c r="F213" s="1952"/>
      <c r="G213" s="1952"/>
      <c r="H213" s="1952"/>
      <c r="I213" s="1953"/>
      <c r="J213" s="2128" t="s">
        <v>1539</v>
      </c>
      <c r="K213" s="2129"/>
      <c r="L213" s="2129"/>
      <c r="M213" s="2129"/>
      <c r="N213" s="2129"/>
      <c r="O213" s="2129"/>
      <c r="P213" s="2130"/>
      <c r="Q213" s="2131" t="s">
        <v>1548</v>
      </c>
      <c r="R213" s="2133"/>
      <c r="S213" s="2133"/>
      <c r="T213" s="2133"/>
      <c r="U213" s="2133"/>
      <c r="V213" s="2133"/>
      <c r="W213" s="2133"/>
      <c r="X213" s="2133"/>
      <c r="Y213" s="2133"/>
      <c r="Z213" s="2133"/>
      <c r="AA213" s="2133"/>
      <c r="AB213" s="2133"/>
      <c r="AC213" s="2133"/>
      <c r="AD213" s="2133"/>
      <c r="AE213" s="2133"/>
      <c r="AF213" s="2133"/>
      <c r="AG213" s="2134"/>
    </row>
    <row r="214" spans="2:33" ht="15" customHeight="1" x14ac:dyDescent="0.15">
      <c r="B214" s="2039"/>
      <c r="C214" s="2040"/>
      <c r="D214" s="2043"/>
      <c r="E214" s="1954"/>
      <c r="F214" s="1954"/>
      <c r="G214" s="1954"/>
      <c r="H214" s="1954"/>
      <c r="I214" s="1955"/>
      <c r="J214" s="2017" t="s">
        <v>1475</v>
      </c>
      <c r="K214" s="2018"/>
      <c r="L214" s="2018"/>
      <c r="M214" s="2018"/>
      <c r="N214" s="2018"/>
      <c r="O214" s="2018"/>
      <c r="P214" s="2019"/>
      <c r="Q214" s="2132" t="s">
        <v>1549</v>
      </c>
      <c r="R214" s="2132"/>
      <c r="S214" s="2132"/>
      <c r="T214" s="2132"/>
      <c r="U214" s="2132"/>
      <c r="V214" s="2132"/>
      <c r="W214" s="2132"/>
      <c r="X214" s="2132"/>
      <c r="Y214" s="2132"/>
      <c r="Z214" s="2132"/>
      <c r="AA214" s="2132"/>
      <c r="AB214" s="2132"/>
      <c r="AC214" s="2132"/>
      <c r="AD214" s="2132"/>
      <c r="AE214" s="2132"/>
      <c r="AF214" s="2132"/>
      <c r="AG214" s="2132"/>
    </row>
    <row r="215" spans="2:33" ht="15" customHeight="1" x14ac:dyDescent="0.15">
      <c r="B215" s="2115" t="s">
        <v>85</v>
      </c>
      <c r="C215" s="2115"/>
      <c r="D215" s="2115"/>
      <c r="E215" s="2115"/>
      <c r="F215" s="2115"/>
      <c r="G215" s="2115"/>
      <c r="H215" s="2115"/>
      <c r="I215" s="2115"/>
      <c r="J215" s="2115" t="s">
        <v>77</v>
      </c>
      <c r="K215" s="2115"/>
      <c r="L215" s="2115"/>
      <c r="M215" s="2115"/>
      <c r="N215" s="2115"/>
      <c r="O215" s="2115"/>
      <c r="P215" s="2115"/>
      <c r="Q215" s="2115" t="s">
        <v>672</v>
      </c>
      <c r="R215" s="2115"/>
      <c r="S215" s="2115"/>
      <c r="T215" s="2115"/>
      <c r="U215" s="2115"/>
      <c r="V215" s="2115"/>
      <c r="W215" s="2115"/>
      <c r="X215" s="2115"/>
      <c r="Y215" s="2115"/>
      <c r="Z215" s="2115"/>
      <c r="AA215" s="2115"/>
      <c r="AB215" s="2115"/>
      <c r="AC215" s="2115"/>
      <c r="AD215" s="2115"/>
      <c r="AE215" s="2115"/>
      <c r="AF215" s="2115"/>
      <c r="AG215" s="2115"/>
    </row>
    <row r="216" spans="2:33" ht="15" customHeight="1" x14ac:dyDescent="0.15">
      <c r="B216" s="2035" t="s">
        <v>973</v>
      </c>
      <c r="C216" s="2036"/>
      <c r="D216" s="1956" t="s">
        <v>983</v>
      </c>
      <c r="E216" s="1957"/>
      <c r="F216" s="1950" t="s">
        <v>984</v>
      </c>
      <c r="G216" s="1950"/>
      <c r="H216" s="1950"/>
      <c r="I216" s="1951"/>
      <c r="J216" s="2056" t="s">
        <v>559</v>
      </c>
      <c r="K216" s="2057"/>
      <c r="L216" s="2057"/>
      <c r="M216" s="2057"/>
      <c r="N216" s="2057"/>
      <c r="O216" s="2057"/>
      <c r="P216" s="2057"/>
      <c r="Q216" s="2057"/>
      <c r="R216" s="2057"/>
      <c r="S216" s="2057"/>
      <c r="T216" s="2057"/>
      <c r="U216" s="2057"/>
      <c r="V216" s="2057"/>
      <c r="W216" s="2057"/>
      <c r="X216" s="2057"/>
      <c r="Y216" s="2057"/>
      <c r="Z216" s="2057"/>
      <c r="AA216" s="2057"/>
      <c r="AB216" s="2057"/>
      <c r="AC216" s="2057"/>
      <c r="AD216" s="2057"/>
      <c r="AE216" s="2057"/>
      <c r="AF216" s="2057"/>
      <c r="AG216" s="2058"/>
    </row>
    <row r="217" spans="2:33" ht="15" customHeight="1" x14ac:dyDescent="0.15">
      <c r="B217" s="2037"/>
      <c r="C217" s="2038"/>
      <c r="D217" s="1958"/>
      <c r="E217" s="1959"/>
      <c r="F217" s="1952"/>
      <c r="G217" s="1952"/>
      <c r="H217" s="1952"/>
      <c r="I217" s="1953"/>
      <c r="J217" s="2135" t="s">
        <v>156</v>
      </c>
      <c r="K217" s="2136"/>
      <c r="L217" s="2136"/>
      <c r="M217" s="2136"/>
      <c r="N217" s="2136"/>
      <c r="O217" s="2136"/>
      <c r="P217" s="2137"/>
      <c r="Q217" s="2138" t="s">
        <v>692</v>
      </c>
      <c r="R217" s="2138"/>
      <c r="S217" s="2138"/>
      <c r="T217" s="2138"/>
      <c r="U217" s="2138"/>
      <c r="V217" s="2138"/>
      <c r="W217" s="2138"/>
      <c r="X217" s="2138"/>
      <c r="Y217" s="2138"/>
      <c r="Z217" s="2138"/>
      <c r="AA217" s="2138"/>
      <c r="AB217" s="2138"/>
      <c r="AC217" s="2138"/>
      <c r="AD217" s="2138"/>
      <c r="AE217" s="2138"/>
      <c r="AF217" s="2138"/>
      <c r="AG217" s="2138"/>
    </row>
    <row r="218" spans="2:33" ht="15" customHeight="1" x14ac:dyDescent="0.15">
      <c r="B218" s="2037"/>
      <c r="C218" s="2038"/>
      <c r="D218" s="1958"/>
      <c r="E218" s="1959"/>
      <c r="F218" s="1952"/>
      <c r="G218" s="1952"/>
      <c r="H218" s="1952"/>
      <c r="I218" s="1953"/>
      <c r="J218" s="2005" t="s">
        <v>1476</v>
      </c>
      <c r="K218" s="2006"/>
      <c r="L218" s="2006"/>
      <c r="M218" s="2006"/>
      <c r="N218" s="2006"/>
      <c r="O218" s="2006"/>
      <c r="P218" s="2007"/>
      <c r="Q218" s="1975" t="s">
        <v>1550</v>
      </c>
      <c r="R218" s="1975"/>
      <c r="S218" s="1975"/>
      <c r="T218" s="1975"/>
      <c r="U218" s="1975"/>
      <c r="V218" s="1975"/>
      <c r="W218" s="1975"/>
      <c r="X218" s="1975"/>
      <c r="Y218" s="1975"/>
      <c r="Z218" s="1975"/>
      <c r="AA218" s="1975"/>
      <c r="AB218" s="1975"/>
      <c r="AC218" s="1975"/>
      <c r="AD218" s="1975"/>
      <c r="AE218" s="1975"/>
      <c r="AF218" s="1975"/>
      <c r="AG218" s="1975"/>
    </row>
    <row r="219" spans="2:33" ht="15" customHeight="1" x14ac:dyDescent="0.15">
      <c r="B219" s="2037"/>
      <c r="C219" s="2038"/>
      <c r="D219" s="1958"/>
      <c r="E219" s="1959"/>
      <c r="F219" s="1952"/>
      <c r="G219" s="1952"/>
      <c r="H219" s="1952"/>
      <c r="I219" s="1953"/>
      <c r="J219" s="2005" t="s">
        <v>1477</v>
      </c>
      <c r="K219" s="2006"/>
      <c r="L219" s="2006"/>
      <c r="M219" s="2006"/>
      <c r="N219" s="2006"/>
      <c r="O219" s="2006"/>
      <c r="P219" s="2007"/>
      <c r="Q219" s="1975" t="s">
        <v>1551</v>
      </c>
      <c r="R219" s="1975"/>
      <c r="S219" s="1975"/>
      <c r="T219" s="1975"/>
      <c r="U219" s="1975"/>
      <c r="V219" s="1975"/>
      <c r="W219" s="1975"/>
      <c r="X219" s="1975"/>
      <c r="Y219" s="1975"/>
      <c r="Z219" s="1975"/>
      <c r="AA219" s="1975"/>
      <c r="AB219" s="1975"/>
      <c r="AC219" s="1975"/>
      <c r="AD219" s="1975"/>
      <c r="AE219" s="1975"/>
      <c r="AF219" s="1975"/>
      <c r="AG219" s="1975"/>
    </row>
    <row r="220" spans="2:33" ht="15" customHeight="1" x14ac:dyDescent="0.15">
      <c r="B220" s="2037"/>
      <c r="C220" s="2038"/>
      <c r="D220" s="1958"/>
      <c r="E220" s="1959"/>
      <c r="F220" s="1952"/>
      <c r="G220" s="1952"/>
      <c r="H220" s="1952"/>
      <c r="I220" s="1953"/>
      <c r="J220" s="2050" t="s">
        <v>1478</v>
      </c>
      <c r="K220" s="2051"/>
      <c r="L220" s="2051"/>
      <c r="M220" s="2051"/>
      <c r="N220" s="2051"/>
      <c r="O220" s="2051"/>
      <c r="P220" s="2052"/>
      <c r="Q220" s="2132" t="s">
        <v>1540</v>
      </c>
      <c r="R220" s="2132"/>
      <c r="S220" s="2132"/>
      <c r="T220" s="2132"/>
      <c r="U220" s="2132"/>
      <c r="V220" s="2132"/>
      <c r="W220" s="2132"/>
      <c r="X220" s="2132"/>
      <c r="Y220" s="2132"/>
      <c r="Z220" s="2132"/>
      <c r="AA220" s="2132"/>
      <c r="AB220" s="2132"/>
      <c r="AC220" s="2132"/>
      <c r="AD220" s="2132"/>
      <c r="AE220" s="2132"/>
      <c r="AF220" s="2132"/>
      <c r="AG220" s="2132"/>
    </row>
    <row r="221" spans="2:33" ht="15" customHeight="1" x14ac:dyDescent="0.15">
      <c r="B221" s="2037"/>
      <c r="C221" s="2038"/>
      <c r="D221" s="1958"/>
      <c r="E221" s="1959"/>
      <c r="F221" s="1952"/>
      <c r="G221" s="1952"/>
      <c r="H221" s="1952"/>
      <c r="I221" s="1953"/>
      <c r="J221" s="2056" t="s">
        <v>560</v>
      </c>
      <c r="K221" s="2057"/>
      <c r="L221" s="2057"/>
      <c r="M221" s="2057"/>
      <c r="N221" s="2057"/>
      <c r="O221" s="2057"/>
      <c r="P221" s="2057"/>
      <c r="Q221" s="2057"/>
      <c r="R221" s="2057"/>
      <c r="S221" s="2057"/>
      <c r="T221" s="2057"/>
      <c r="U221" s="2057"/>
      <c r="V221" s="2057"/>
      <c r="W221" s="2057"/>
      <c r="X221" s="2057"/>
      <c r="Y221" s="2057"/>
      <c r="Z221" s="2057"/>
      <c r="AA221" s="2057"/>
      <c r="AB221" s="2057"/>
      <c r="AC221" s="2057"/>
      <c r="AD221" s="2057"/>
      <c r="AE221" s="2057"/>
      <c r="AF221" s="2057"/>
      <c r="AG221" s="2058"/>
    </row>
    <row r="222" spans="2:33" ht="15" customHeight="1" x14ac:dyDescent="0.15">
      <c r="B222" s="2037"/>
      <c r="C222" s="2038"/>
      <c r="D222" s="1958"/>
      <c r="E222" s="1959"/>
      <c r="F222" s="1952"/>
      <c r="G222" s="1952"/>
      <c r="H222" s="1952"/>
      <c r="I222" s="1953"/>
      <c r="J222" s="2050" t="s">
        <v>138</v>
      </c>
      <c r="K222" s="2051"/>
      <c r="L222" s="2051"/>
      <c r="M222" s="2051"/>
      <c r="N222" s="2051"/>
      <c r="O222" s="2051"/>
      <c r="P222" s="2052"/>
      <c r="Q222" s="2139" t="s">
        <v>1662</v>
      </c>
      <c r="R222" s="2140"/>
      <c r="S222" s="2140"/>
      <c r="T222" s="2140"/>
      <c r="U222" s="2140"/>
      <c r="V222" s="2140"/>
      <c r="W222" s="2140"/>
      <c r="X222" s="2140"/>
      <c r="Y222" s="2140"/>
      <c r="Z222" s="2140"/>
      <c r="AA222" s="2140"/>
      <c r="AB222" s="2140"/>
      <c r="AC222" s="2140"/>
      <c r="AD222" s="2140"/>
      <c r="AE222" s="2140"/>
      <c r="AF222" s="2140"/>
      <c r="AG222" s="2141"/>
    </row>
    <row r="223" spans="2:33" ht="15" customHeight="1" x14ac:dyDescent="0.15">
      <c r="B223" s="2037"/>
      <c r="C223" s="2038"/>
      <c r="D223" s="1958"/>
      <c r="E223" s="1959"/>
      <c r="F223" s="1952"/>
      <c r="G223" s="1952"/>
      <c r="H223" s="1952"/>
      <c r="I223" s="1953"/>
      <c r="J223" s="2005" t="s">
        <v>161</v>
      </c>
      <c r="K223" s="2006"/>
      <c r="L223" s="2006"/>
      <c r="M223" s="2006"/>
      <c r="N223" s="2006"/>
      <c r="O223" s="2006"/>
      <c r="P223" s="2007"/>
      <c r="Q223" s="2061" t="s">
        <v>1663</v>
      </c>
      <c r="R223" s="2062"/>
      <c r="S223" s="2062"/>
      <c r="T223" s="2062"/>
      <c r="U223" s="2062"/>
      <c r="V223" s="2062"/>
      <c r="W223" s="2062"/>
      <c r="X223" s="2062"/>
      <c r="Y223" s="2062"/>
      <c r="Z223" s="2062"/>
      <c r="AA223" s="2062"/>
      <c r="AB223" s="2062"/>
      <c r="AC223" s="2062"/>
      <c r="AD223" s="2062"/>
      <c r="AE223" s="2062"/>
      <c r="AF223" s="2062"/>
      <c r="AG223" s="2063"/>
    </row>
    <row r="224" spans="2:33" ht="15" customHeight="1" x14ac:dyDescent="0.15">
      <c r="B224" s="2037"/>
      <c r="C224" s="2038"/>
      <c r="D224" s="1958"/>
      <c r="E224" s="1959"/>
      <c r="F224" s="1952"/>
      <c r="G224" s="1952"/>
      <c r="H224" s="1952"/>
      <c r="I224" s="1953"/>
      <c r="J224" s="2005" t="s">
        <v>245</v>
      </c>
      <c r="K224" s="2006"/>
      <c r="L224" s="2006"/>
      <c r="M224" s="2006"/>
      <c r="N224" s="2006"/>
      <c r="O224" s="2006"/>
      <c r="P224" s="2007"/>
      <c r="Q224" s="2061" t="s">
        <v>693</v>
      </c>
      <c r="R224" s="2062"/>
      <c r="S224" s="2062"/>
      <c r="T224" s="2062"/>
      <c r="U224" s="2062"/>
      <c r="V224" s="2062"/>
      <c r="W224" s="2062"/>
      <c r="X224" s="2062"/>
      <c r="Y224" s="2062"/>
      <c r="Z224" s="2062"/>
      <c r="AA224" s="2062"/>
      <c r="AB224" s="2062"/>
      <c r="AC224" s="2062"/>
      <c r="AD224" s="2062"/>
      <c r="AE224" s="2062"/>
      <c r="AF224" s="2062"/>
      <c r="AG224" s="2063"/>
    </row>
    <row r="225" spans="2:33" ht="15" customHeight="1" x14ac:dyDescent="0.15">
      <c r="B225" s="2037"/>
      <c r="C225" s="2038"/>
      <c r="D225" s="1960"/>
      <c r="E225" s="1961"/>
      <c r="F225" s="1954"/>
      <c r="G225" s="1954"/>
      <c r="H225" s="1954"/>
      <c r="I225" s="1955"/>
      <c r="J225" s="2005" t="s">
        <v>139</v>
      </c>
      <c r="K225" s="2006"/>
      <c r="L225" s="2006"/>
      <c r="M225" s="2006"/>
      <c r="N225" s="2006"/>
      <c r="O225" s="2006"/>
      <c r="P225" s="2007"/>
      <c r="Q225" s="2061" t="s">
        <v>691</v>
      </c>
      <c r="R225" s="2062"/>
      <c r="S225" s="2062"/>
      <c r="T225" s="2062"/>
      <c r="U225" s="2062"/>
      <c r="V225" s="2062"/>
      <c r="W225" s="2062"/>
      <c r="X225" s="2062"/>
      <c r="Y225" s="2062"/>
      <c r="Z225" s="2062"/>
      <c r="AA225" s="2062"/>
      <c r="AB225" s="2062"/>
      <c r="AC225" s="2062"/>
      <c r="AD225" s="2062"/>
      <c r="AE225" s="2062"/>
      <c r="AF225" s="2062"/>
      <c r="AG225" s="2063"/>
    </row>
    <row r="226" spans="2:33" ht="15" customHeight="1" x14ac:dyDescent="0.15">
      <c r="B226" s="2037"/>
      <c r="C226" s="2038"/>
      <c r="D226" s="1956" t="s">
        <v>985</v>
      </c>
      <c r="E226" s="1957"/>
      <c r="F226" s="1950" t="s">
        <v>547</v>
      </c>
      <c r="G226" s="1950"/>
      <c r="H226" s="1950"/>
      <c r="I226" s="1951"/>
      <c r="J226" s="2056" t="s">
        <v>1400</v>
      </c>
      <c r="K226" s="2057"/>
      <c r="L226" s="2057"/>
      <c r="M226" s="2057"/>
      <c r="N226" s="2057"/>
      <c r="O226" s="2057"/>
      <c r="P226" s="2057"/>
      <c r="Q226" s="2057"/>
      <c r="R226" s="2057"/>
      <c r="S226" s="2057"/>
      <c r="T226" s="2057"/>
      <c r="U226" s="2057"/>
      <c r="V226" s="2057"/>
      <c r="W226" s="2057"/>
      <c r="X226" s="2057"/>
      <c r="Y226" s="2057"/>
      <c r="Z226" s="2057"/>
      <c r="AA226" s="2057"/>
      <c r="AB226" s="2057"/>
      <c r="AC226" s="2057"/>
      <c r="AD226" s="2057"/>
      <c r="AE226" s="2057"/>
      <c r="AF226" s="2057"/>
      <c r="AG226" s="2058"/>
    </row>
    <row r="227" spans="2:33" ht="15" customHeight="1" x14ac:dyDescent="0.15">
      <c r="B227" s="2037"/>
      <c r="C227" s="2038"/>
      <c r="D227" s="1958"/>
      <c r="E227" s="1959"/>
      <c r="F227" s="1952"/>
      <c r="G227" s="1952"/>
      <c r="H227" s="1952"/>
      <c r="I227" s="1953"/>
      <c r="J227" s="2005" t="s">
        <v>1243</v>
      </c>
      <c r="K227" s="2006"/>
      <c r="L227" s="2006"/>
      <c r="M227" s="2006"/>
      <c r="N227" s="2006"/>
      <c r="O227" s="2006"/>
      <c r="P227" s="2007"/>
      <c r="Q227" s="2014" t="s">
        <v>986</v>
      </c>
      <c r="R227" s="2015"/>
      <c r="S227" s="2015"/>
      <c r="T227" s="2015"/>
      <c r="U227" s="2015"/>
      <c r="V227" s="2015"/>
      <c r="W227" s="2015"/>
      <c r="X227" s="2015"/>
      <c r="Y227" s="2015"/>
      <c r="Z227" s="2015"/>
      <c r="AA227" s="2015"/>
      <c r="AB227" s="2015"/>
      <c r="AC227" s="2015"/>
      <c r="AD227" s="2015"/>
      <c r="AE227" s="2015"/>
      <c r="AF227" s="2015"/>
      <c r="AG227" s="2016"/>
    </row>
    <row r="228" spans="2:33" ht="15" customHeight="1" x14ac:dyDescent="0.15">
      <c r="B228" s="2037"/>
      <c r="C228" s="2038"/>
      <c r="D228" s="1958"/>
      <c r="E228" s="1959"/>
      <c r="F228" s="1952"/>
      <c r="G228" s="1952"/>
      <c r="H228" s="1952"/>
      <c r="I228" s="1953"/>
      <c r="J228" s="2005" t="s">
        <v>1244</v>
      </c>
      <c r="K228" s="2006"/>
      <c r="L228" s="2006"/>
      <c r="M228" s="2006"/>
      <c r="N228" s="2006"/>
      <c r="O228" s="2006"/>
      <c r="P228" s="2007"/>
      <c r="Q228" s="2014" t="s">
        <v>986</v>
      </c>
      <c r="R228" s="2015"/>
      <c r="S228" s="2015"/>
      <c r="T228" s="2015"/>
      <c r="U228" s="2015"/>
      <c r="V228" s="2015"/>
      <c r="W228" s="2015"/>
      <c r="X228" s="2015"/>
      <c r="Y228" s="2015"/>
      <c r="Z228" s="2015"/>
      <c r="AA228" s="2015"/>
      <c r="AB228" s="2015"/>
      <c r="AC228" s="2015"/>
      <c r="AD228" s="2015"/>
      <c r="AE228" s="2015"/>
      <c r="AF228" s="2015"/>
      <c r="AG228" s="2016"/>
    </row>
    <row r="229" spans="2:33" ht="15" customHeight="1" x14ac:dyDescent="0.15">
      <c r="B229" s="2037"/>
      <c r="C229" s="2038"/>
      <c r="D229" s="1958"/>
      <c r="E229" s="1959"/>
      <c r="F229" s="1952"/>
      <c r="G229" s="1952"/>
      <c r="H229" s="1952"/>
      <c r="I229" s="1953"/>
      <c r="J229" s="2005" t="s">
        <v>1245</v>
      </c>
      <c r="K229" s="2006"/>
      <c r="L229" s="2006"/>
      <c r="M229" s="2006"/>
      <c r="N229" s="2006"/>
      <c r="O229" s="2006"/>
      <c r="P229" s="2007"/>
      <c r="Q229" s="2014" t="s">
        <v>986</v>
      </c>
      <c r="R229" s="2015"/>
      <c r="S229" s="2015"/>
      <c r="T229" s="2015"/>
      <c r="U229" s="2015"/>
      <c r="V229" s="2015"/>
      <c r="W229" s="2015"/>
      <c r="X229" s="2015"/>
      <c r="Y229" s="2015"/>
      <c r="Z229" s="2015"/>
      <c r="AA229" s="2015"/>
      <c r="AB229" s="2015"/>
      <c r="AC229" s="2015"/>
      <c r="AD229" s="2015"/>
      <c r="AE229" s="2015"/>
      <c r="AF229" s="2015"/>
      <c r="AG229" s="2016"/>
    </row>
    <row r="230" spans="2:33" ht="15" customHeight="1" x14ac:dyDescent="0.15">
      <c r="B230" s="2037"/>
      <c r="C230" s="2038"/>
      <c r="D230" s="1958"/>
      <c r="E230" s="1959"/>
      <c r="F230" s="1952"/>
      <c r="G230" s="1952"/>
      <c r="H230" s="1952"/>
      <c r="I230" s="1953"/>
      <c r="J230" s="2005" t="s">
        <v>1246</v>
      </c>
      <c r="K230" s="2006"/>
      <c r="L230" s="2006"/>
      <c r="M230" s="2006"/>
      <c r="N230" s="2006"/>
      <c r="O230" s="2006"/>
      <c r="P230" s="2007"/>
      <c r="Q230" s="2014" t="s">
        <v>986</v>
      </c>
      <c r="R230" s="2015"/>
      <c r="S230" s="2015"/>
      <c r="T230" s="2015"/>
      <c r="U230" s="2015"/>
      <c r="V230" s="2015"/>
      <c r="W230" s="2015"/>
      <c r="X230" s="2015"/>
      <c r="Y230" s="2015"/>
      <c r="Z230" s="2015"/>
      <c r="AA230" s="2015"/>
      <c r="AB230" s="2015"/>
      <c r="AC230" s="2015"/>
      <c r="AD230" s="2015"/>
      <c r="AE230" s="2015"/>
      <c r="AF230" s="2015"/>
      <c r="AG230" s="2016"/>
    </row>
    <row r="231" spans="2:33" ht="15" customHeight="1" x14ac:dyDescent="0.15">
      <c r="B231" s="2037"/>
      <c r="C231" s="2038"/>
      <c r="D231" s="1958"/>
      <c r="E231" s="1959"/>
      <c r="F231" s="1952"/>
      <c r="G231" s="1952"/>
      <c r="H231" s="1952"/>
      <c r="I231" s="1953"/>
      <c r="J231" s="2005" t="s">
        <v>1479</v>
      </c>
      <c r="K231" s="2006"/>
      <c r="L231" s="2006"/>
      <c r="M231" s="2006"/>
      <c r="N231" s="2006"/>
      <c r="O231" s="2006"/>
      <c r="P231" s="2007"/>
      <c r="Q231" s="2014" t="s">
        <v>986</v>
      </c>
      <c r="R231" s="2015"/>
      <c r="S231" s="2015"/>
      <c r="T231" s="2015"/>
      <c r="U231" s="2015"/>
      <c r="V231" s="2015"/>
      <c r="W231" s="2015"/>
      <c r="X231" s="2015"/>
      <c r="Y231" s="2015"/>
      <c r="Z231" s="2015"/>
      <c r="AA231" s="2015"/>
      <c r="AB231" s="2015"/>
      <c r="AC231" s="2015"/>
      <c r="AD231" s="2015"/>
      <c r="AE231" s="2015"/>
      <c r="AF231" s="2015"/>
      <c r="AG231" s="2016"/>
    </row>
    <row r="232" spans="2:33" ht="15" customHeight="1" x14ac:dyDescent="0.15">
      <c r="B232" s="2037"/>
      <c r="C232" s="2038"/>
      <c r="D232" s="1958"/>
      <c r="E232" s="1959"/>
      <c r="F232" s="1952"/>
      <c r="G232" s="1952"/>
      <c r="H232" s="1952"/>
      <c r="I232" s="1953"/>
      <c r="J232" s="2005" t="s">
        <v>1011</v>
      </c>
      <c r="K232" s="2006"/>
      <c r="L232" s="2006"/>
      <c r="M232" s="2006"/>
      <c r="N232" s="2006"/>
      <c r="O232" s="2006"/>
      <c r="P232" s="2007"/>
      <c r="Q232" s="2014" t="s">
        <v>986</v>
      </c>
      <c r="R232" s="2015"/>
      <c r="S232" s="2015"/>
      <c r="T232" s="2015"/>
      <c r="U232" s="2015"/>
      <c r="V232" s="2015"/>
      <c r="W232" s="2015"/>
      <c r="X232" s="2015"/>
      <c r="Y232" s="2015"/>
      <c r="Z232" s="2015"/>
      <c r="AA232" s="2015"/>
      <c r="AB232" s="2015"/>
      <c r="AC232" s="2015"/>
      <c r="AD232" s="2015"/>
      <c r="AE232" s="2015"/>
      <c r="AF232" s="2015"/>
      <c r="AG232" s="2016"/>
    </row>
    <row r="233" spans="2:33" ht="15" customHeight="1" x14ac:dyDescent="0.15">
      <c r="B233" s="2037"/>
      <c r="C233" s="2038"/>
      <c r="D233" s="1958"/>
      <c r="E233" s="1959"/>
      <c r="F233" s="1952"/>
      <c r="G233" s="1952"/>
      <c r="H233" s="1952"/>
      <c r="I233" s="1953"/>
      <c r="J233" s="2005" t="s">
        <v>1249</v>
      </c>
      <c r="K233" s="2006"/>
      <c r="L233" s="2006"/>
      <c r="M233" s="2006"/>
      <c r="N233" s="2006"/>
      <c r="O233" s="2006"/>
      <c r="P233" s="2007"/>
      <c r="Q233" s="2020" t="s">
        <v>986</v>
      </c>
      <c r="R233" s="2021"/>
      <c r="S233" s="2021"/>
      <c r="T233" s="2021"/>
      <c r="U233" s="2021"/>
      <c r="V233" s="2021"/>
      <c r="W233" s="2021"/>
      <c r="X233" s="2021"/>
      <c r="Y233" s="2021"/>
      <c r="Z233" s="2021"/>
      <c r="AA233" s="2021"/>
      <c r="AB233" s="2021"/>
      <c r="AC233" s="2021"/>
      <c r="AD233" s="2021"/>
      <c r="AE233" s="2021"/>
      <c r="AF233" s="2021"/>
      <c r="AG233" s="2022"/>
    </row>
    <row r="234" spans="2:33" ht="15" customHeight="1" x14ac:dyDescent="0.15">
      <c r="B234" s="2037"/>
      <c r="C234" s="2038"/>
      <c r="D234" s="1958"/>
      <c r="E234" s="1959"/>
      <c r="F234" s="1952"/>
      <c r="G234" s="1952"/>
      <c r="H234" s="1952"/>
      <c r="I234" s="1953"/>
      <c r="J234" s="2056" t="s">
        <v>1505</v>
      </c>
      <c r="K234" s="2057"/>
      <c r="L234" s="2057"/>
      <c r="M234" s="2057"/>
      <c r="N234" s="2057"/>
      <c r="O234" s="2057"/>
      <c r="P234" s="2057"/>
      <c r="Q234" s="2057"/>
      <c r="R234" s="2057"/>
      <c r="S234" s="2057"/>
      <c r="T234" s="2057"/>
      <c r="U234" s="2057"/>
      <c r="V234" s="2057"/>
      <c r="W234" s="2057"/>
      <c r="X234" s="2057"/>
      <c r="Y234" s="2057"/>
      <c r="Z234" s="2057"/>
      <c r="AA234" s="2057"/>
      <c r="AB234" s="2057"/>
      <c r="AC234" s="2057"/>
      <c r="AD234" s="2057"/>
      <c r="AE234" s="2057"/>
      <c r="AF234" s="2057"/>
      <c r="AG234" s="2058"/>
    </row>
    <row r="235" spans="2:33" ht="15" customHeight="1" x14ac:dyDescent="0.15">
      <c r="B235" s="2037"/>
      <c r="C235" s="2038"/>
      <c r="D235" s="1958"/>
      <c r="E235" s="1959"/>
      <c r="F235" s="1952"/>
      <c r="G235" s="1952"/>
      <c r="H235" s="1952"/>
      <c r="I235" s="1953"/>
      <c r="J235" s="2005" t="s">
        <v>1243</v>
      </c>
      <c r="K235" s="2006"/>
      <c r="L235" s="2006"/>
      <c r="M235" s="2006"/>
      <c r="N235" s="2006"/>
      <c r="O235" s="2006"/>
      <c r="P235" s="2007"/>
      <c r="Q235" s="2014" t="s">
        <v>986</v>
      </c>
      <c r="R235" s="2015"/>
      <c r="S235" s="2015"/>
      <c r="T235" s="2015"/>
      <c r="U235" s="2015"/>
      <c r="V235" s="2015"/>
      <c r="W235" s="2015"/>
      <c r="X235" s="2015"/>
      <c r="Y235" s="2015"/>
      <c r="Z235" s="2015"/>
      <c r="AA235" s="2015"/>
      <c r="AB235" s="2015"/>
      <c r="AC235" s="2015"/>
      <c r="AD235" s="2015"/>
      <c r="AE235" s="2015"/>
      <c r="AF235" s="2015"/>
      <c r="AG235" s="2016"/>
    </row>
    <row r="236" spans="2:33" ht="15" customHeight="1" x14ac:dyDescent="0.15">
      <c r="B236" s="2037"/>
      <c r="C236" s="2038"/>
      <c r="D236" s="1958"/>
      <c r="E236" s="1959"/>
      <c r="F236" s="1952"/>
      <c r="G236" s="1952"/>
      <c r="H236" s="1952"/>
      <c r="I236" s="1953"/>
      <c r="J236" s="2005" t="s">
        <v>1244</v>
      </c>
      <c r="K236" s="2006"/>
      <c r="L236" s="2006"/>
      <c r="M236" s="2006"/>
      <c r="N236" s="2006"/>
      <c r="O236" s="2006"/>
      <c r="P236" s="2007"/>
      <c r="Q236" s="2014" t="s">
        <v>986</v>
      </c>
      <c r="R236" s="2015"/>
      <c r="S236" s="2015"/>
      <c r="T236" s="2015"/>
      <c r="U236" s="2015"/>
      <c r="V236" s="2015"/>
      <c r="W236" s="2015"/>
      <c r="X236" s="2015"/>
      <c r="Y236" s="2015"/>
      <c r="Z236" s="2015"/>
      <c r="AA236" s="2015"/>
      <c r="AB236" s="2015"/>
      <c r="AC236" s="2015"/>
      <c r="AD236" s="2015"/>
      <c r="AE236" s="2015"/>
      <c r="AF236" s="2015"/>
      <c r="AG236" s="2016"/>
    </row>
    <row r="237" spans="2:33" ht="15" customHeight="1" x14ac:dyDescent="0.15">
      <c r="B237" s="2037"/>
      <c r="C237" s="2038"/>
      <c r="D237" s="1958"/>
      <c r="E237" s="1959"/>
      <c r="F237" s="1952"/>
      <c r="G237" s="1952"/>
      <c r="H237" s="1952"/>
      <c r="I237" s="1953"/>
      <c r="J237" s="2005" t="s">
        <v>1245</v>
      </c>
      <c r="K237" s="2006"/>
      <c r="L237" s="2006"/>
      <c r="M237" s="2006"/>
      <c r="N237" s="2006"/>
      <c r="O237" s="2006"/>
      <c r="P237" s="2007"/>
      <c r="Q237" s="2014" t="s">
        <v>986</v>
      </c>
      <c r="R237" s="2015"/>
      <c r="S237" s="2015"/>
      <c r="T237" s="2015"/>
      <c r="U237" s="2015"/>
      <c r="V237" s="2015"/>
      <c r="W237" s="2015"/>
      <c r="X237" s="2015"/>
      <c r="Y237" s="2015"/>
      <c r="Z237" s="2015"/>
      <c r="AA237" s="2015"/>
      <c r="AB237" s="2015"/>
      <c r="AC237" s="2015"/>
      <c r="AD237" s="2015"/>
      <c r="AE237" s="2015"/>
      <c r="AF237" s="2015"/>
      <c r="AG237" s="2016"/>
    </row>
    <row r="238" spans="2:33" ht="15" customHeight="1" x14ac:dyDescent="0.15">
      <c r="B238" s="2037"/>
      <c r="C238" s="2038"/>
      <c r="D238" s="1958"/>
      <c r="E238" s="1959"/>
      <c r="F238" s="1952"/>
      <c r="G238" s="1952"/>
      <c r="H238" s="1952"/>
      <c r="I238" s="1953"/>
      <c r="J238" s="2005" t="s">
        <v>1246</v>
      </c>
      <c r="K238" s="2006"/>
      <c r="L238" s="2006"/>
      <c r="M238" s="2006"/>
      <c r="N238" s="2006"/>
      <c r="O238" s="2006"/>
      <c r="P238" s="2007"/>
      <c r="Q238" s="2014" t="s">
        <v>986</v>
      </c>
      <c r="R238" s="2015"/>
      <c r="S238" s="2015"/>
      <c r="T238" s="2015"/>
      <c r="U238" s="2015"/>
      <c r="V238" s="2015"/>
      <c r="W238" s="2015"/>
      <c r="X238" s="2015"/>
      <c r="Y238" s="2015"/>
      <c r="Z238" s="2015"/>
      <c r="AA238" s="2015"/>
      <c r="AB238" s="2015"/>
      <c r="AC238" s="2015"/>
      <c r="AD238" s="2015"/>
      <c r="AE238" s="2015"/>
      <c r="AF238" s="2015"/>
      <c r="AG238" s="2016"/>
    </row>
    <row r="239" spans="2:33" ht="15" customHeight="1" x14ac:dyDescent="0.15">
      <c r="B239" s="2037"/>
      <c r="C239" s="2038"/>
      <c r="D239" s="1958"/>
      <c r="E239" s="1959"/>
      <c r="F239" s="1952"/>
      <c r="G239" s="1952"/>
      <c r="H239" s="1952"/>
      <c r="I239" s="1953"/>
      <c r="J239" s="2005" t="s">
        <v>1479</v>
      </c>
      <c r="K239" s="2006"/>
      <c r="L239" s="2006"/>
      <c r="M239" s="2006"/>
      <c r="N239" s="2006"/>
      <c r="O239" s="2006"/>
      <c r="P239" s="2007"/>
      <c r="Q239" s="2014" t="s">
        <v>986</v>
      </c>
      <c r="R239" s="2015"/>
      <c r="S239" s="2015"/>
      <c r="T239" s="2015"/>
      <c r="U239" s="2015"/>
      <c r="V239" s="2015"/>
      <c r="W239" s="2015"/>
      <c r="X239" s="2015"/>
      <c r="Y239" s="2015"/>
      <c r="Z239" s="2015"/>
      <c r="AA239" s="2015"/>
      <c r="AB239" s="2015"/>
      <c r="AC239" s="2015"/>
      <c r="AD239" s="2015"/>
      <c r="AE239" s="2015"/>
      <c r="AF239" s="2015"/>
      <c r="AG239" s="2016"/>
    </row>
    <row r="240" spans="2:33" ht="15" customHeight="1" x14ac:dyDescent="0.15">
      <c r="B240" s="2037"/>
      <c r="C240" s="2038"/>
      <c r="D240" s="1958"/>
      <c r="E240" s="1959"/>
      <c r="F240" s="1952"/>
      <c r="G240" s="1952"/>
      <c r="H240" s="1952"/>
      <c r="I240" s="1953"/>
      <c r="J240" s="2005" t="s">
        <v>1011</v>
      </c>
      <c r="K240" s="2006"/>
      <c r="L240" s="2006"/>
      <c r="M240" s="2006"/>
      <c r="N240" s="2006"/>
      <c r="O240" s="2006"/>
      <c r="P240" s="2007"/>
      <c r="Q240" s="2014" t="s">
        <v>986</v>
      </c>
      <c r="R240" s="2015"/>
      <c r="S240" s="2015"/>
      <c r="T240" s="2015"/>
      <c r="U240" s="2015"/>
      <c r="V240" s="2015"/>
      <c r="W240" s="2015"/>
      <c r="X240" s="2015"/>
      <c r="Y240" s="2015"/>
      <c r="Z240" s="2015"/>
      <c r="AA240" s="2015"/>
      <c r="AB240" s="2015"/>
      <c r="AC240" s="2015"/>
      <c r="AD240" s="2015"/>
      <c r="AE240" s="2015"/>
      <c r="AF240" s="2015"/>
      <c r="AG240" s="2016"/>
    </row>
    <row r="241" spans="2:33" ht="15" customHeight="1" x14ac:dyDescent="0.15">
      <c r="B241" s="2037"/>
      <c r="C241" s="2038"/>
      <c r="D241" s="1958"/>
      <c r="E241" s="1959"/>
      <c r="F241" s="1952"/>
      <c r="G241" s="1952"/>
      <c r="H241" s="1952"/>
      <c r="I241" s="1953"/>
      <c r="J241" s="2005" t="s">
        <v>1249</v>
      </c>
      <c r="K241" s="2006"/>
      <c r="L241" s="2006"/>
      <c r="M241" s="2006"/>
      <c r="N241" s="2006"/>
      <c r="O241" s="2006"/>
      <c r="P241" s="2007"/>
      <c r="Q241" s="2014" t="s">
        <v>986</v>
      </c>
      <c r="R241" s="2015"/>
      <c r="S241" s="2015"/>
      <c r="T241" s="2015"/>
      <c r="U241" s="2015"/>
      <c r="V241" s="2015"/>
      <c r="W241" s="2015"/>
      <c r="X241" s="2015"/>
      <c r="Y241" s="2015"/>
      <c r="Z241" s="2015"/>
      <c r="AA241" s="2015"/>
      <c r="AB241" s="2015"/>
      <c r="AC241" s="2015"/>
      <c r="AD241" s="2015"/>
      <c r="AE241" s="2015"/>
      <c r="AF241" s="2015"/>
      <c r="AG241" s="2016"/>
    </row>
    <row r="242" spans="2:33" ht="15" customHeight="1" x14ac:dyDescent="0.15">
      <c r="B242" s="2037"/>
      <c r="C242" s="2038"/>
      <c r="D242" s="1958"/>
      <c r="E242" s="1959"/>
      <c r="F242" s="1952"/>
      <c r="G242" s="1952"/>
      <c r="H242" s="1952"/>
      <c r="I242" s="1953"/>
      <c r="J242" s="2056" t="s">
        <v>1401</v>
      </c>
      <c r="K242" s="2057"/>
      <c r="L242" s="2057"/>
      <c r="M242" s="2057"/>
      <c r="N242" s="2057"/>
      <c r="O242" s="2057"/>
      <c r="P242" s="2057"/>
      <c r="Q242" s="2057"/>
      <c r="R242" s="2057"/>
      <c r="S242" s="2057"/>
      <c r="T242" s="2057"/>
      <c r="U242" s="2057"/>
      <c r="V242" s="2057"/>
      <c r="W242" s="2057"/>
      <c r="X242" s="2057"/>
      <c r="Y242" s="2057"/>
      <c r="Z242" s="2057"/>
      <c r="AA242" s="2057"/>
      <c r="AB242" s="2057"/>
      <c r="AC242" s="2057"/>
      <c r="AD242" s="2057"/>
      <c r="AE242" s="2057"/>
      <c r="AF242" s="2057"/>
      <c r="AG242" s="2058"/>
    </row>
    <row r="243" spans="2:33" ht="15" customHeight="1" x14ac:dyDescent="0.15">
      <c r="B243" s="2037"/>
      <c r="C243" s="2038"/>
      <c r="D243" s="1958"/>
      <c r="E243" s="1959"/>
      <c r="F243" s="1952"/>
      <c r="G243" s="1952"/>
      <c r="H243" s="1952"/>
      <c r="I243" s="1953"/>
      <c r="J243" s="2005" t="s">
        <v>1243</v>
      </c>
      <c r="K243" s="2006"/>
      <c r="L243" s="2006"/>
      <c r="M243" s="2006"/>
      <c r="N243" s="2006"/>
      <c r="O243" s="2006"/>
      <c r="P243" s="2007"/>
      <c r="Q243" s="2014" t="s">
        <v>986</v>
      </c>
      <c r="R243" s="2015"/>
      <c r="S243" s="2015"/>
      <c r="T243" s="2015"/>
      <c r="U243" s="2015"/>
      <c r="V243" s="2015"/>
      <c r="W243" s="2015"/>
      <c r="X243" s="2015"/>
      <c r="Y243" s="2015"/>
      <c r="Z243" s="2015"/>
      <c r="AA243" s="2015"/>
      <c r="AB243" s="2015"/>
      <c r="AC243" s="2015"/>
      <c r="AD243" s="2015"/>
      <c r="AE243" s="2015"/>
      <c r="AF243" s="2015"/>
      <c r="AG243" s="2016"/>
    </row>
    <row r="244" spans="2:33" ht="15" customHeight="1" x14ac:dyDescent="0.15">
      <c r="B244" s="2037"/>
      <c r="C244" s="2038"/>
      <c r="D244" s="1958"/>
      <c r="E244" s="1959"/>
      <c r="F244" s="1952"/>
      <c r="G244" s="1952"/>
      <c r="H244" s="1952"/>
      <c r="I244" s="1953"/>
      <c r="J244" s="2005" t="s">
        <v>1244</v>
      </c>
      <c r="K244" s="2006"/>
      <c r="L244" s="2006"/>
      <c r="M244" s="2006"/>
      <c r="N244" s="2006"/>
      <c r="O244" s="2006"/>
      <c r="P244" s="2007"/>
      <c r="Q244" s="2014" t="s">
        <v>986</v>
      </c>
      <c r="R244" s="2015"/>
      <c r="S244" s="2015"/>
      <c r="T244" s="2015"/>
      <c r="U244" s="2015"/>
      <c r="V244" s="2015"/>
      <c r="W244" s="2015"/>
      <c r="X244" s="2015"/>
      <c r="Y244" s="2015"/>
      <c r="Z244" s="2015"/>
      <c r="AA244" s="2015"/>
      <c r="AB244" s="2015"/>
      <c r="AC244" s="2015"/>
      <c r="AD244" s="2015"/>
      <c r="AE244" s="2015"/>
      <c r="AF244" s="2015"/>
      <c r="AG244" s="2016"/>
    </row>
    <row r="245" spans="2:33" ht="15" customHeight="1" x14ac:dyDescent="0.15">
      <c r="B245" s="2037"/>
      <c r="C245" s="2038"/>
      <c r="D245" s="1958"/>
      <c r="E245" s="1959"/>
      <c r="F245" s="1952"/>
      <c r="G245" s="1952"/>
      <c r="H245" s="1952"/>
      <c r="I245" s="1953"/>
      <c r="J245" s="2005" t="s">
        <v>1245</v>
      </c>
      <c r="K245" s="2006"/>
      <c r="L245" s="2006"/>
      <c r="M245" s="2006"/>
      <c r="N245" s="2006"/>
      <c r="O245" s="2006"/>
      <c r="P245" s="2007"/>
      <c r="Q245" s="2014" t="s">
        <v>986</v>
      </c>
      <c r="R245" s="2015"/>
      <c r="S245" s="2015"/>
      <c r="T245" s="2015"/>
      <c r="U245" s="2015"/>
      <c r="V245" s="2015"/>
      <c r="W245" s="2015"/>
      <c r="X245" s="2015"/>
      <c r="Y245" s="2015"/>
      <c r="Z245" s="2015"/>
      <c r="AA245" s="2015"/>
      <c r="AB245" s="2015"/>
      <c r="AC245" s="2015"/>
      <c r="AD245" s="2015"/>
      <c r="AE245" s="2015"/>
      <c r="AF245" s="2015"/>
      <c r="AG245" s="2016"/>
    </row>
    <row r="246" spans="2:33" ht="15" customHeight="1" x14ac:dyDescent="0.15">
      <c r="B246" s="2037"/>
      <c r="C246" s="2038"/>
      <c r="D246" s="1958"/>
      <c r="E246" s="1959"/>
      <c r="F246" s="1952"/>
      <c r="G246" s="1952"/>
      <c r="H246" s="1952"/>
      <c r="I246" s="1953"/>
      <c r="J246" s="2005" t="s">
        <v>1246</v>
      </c>
      <c r="K246" s="2006"/>
      <c r="L246" s="2006"/>
      <c r="M246" s="2006"/>
      <c r="N246" s="2006"/>
      <c r="O246" s="2006"/>
      <c r="P246" s="2007"/>
      <c r="Q246" s="2014" t="s">
        <v>986</v>
      </c>
      <c r="R246" s="2015"/>
      <c r="S246" s="2015"/>
      <c r="T246" s="2015"/>
      <c r="U246" s="2015"/>
      <c r="V246" s="2015"/>
      <c r="W246" s="2015"/>
      <c r="X246" s="2015"/>
      <c r="Y246" s="2015"/>
      <c r="Z246" s="2015"/>
      <c r="AA246" s="2015"/>
      <c r="AB246" s="2015"/>
      <c r="AC246" s="2015"/>
      <c r="AD246" s="2015"/>
      <c r="AE246" s="2015"/>
      <c r="AF246" s="2015"/>
      <c r="AG246" s="2016"/>
    </row>
    <row r="247" spans="2:33" ht="15" customHeight="1" x14ac:dyDescent="0.15">
      <c r="B247" s="2037"/>
      <c r="C247" s="2038"/>
      <c r="D247" s="1958"/>
      <c r="E247" s="1959"/>
      <c r="F247" s="1952"/>
      <c r="G247" s="1952"/>
      <c r="H247" s="1952"/>
      <c r="I247" s="1953"/>
      <c r="J247" s="2005" t="s">
        <v>1479</v>
      </c>
      <c r="K247" s="2006"/>
      <c r="L247" s="2006"/>
      <c r="M247" s="2006"/>
      <c r="N247" s="2006"/>
      <c r="O247" s="2006"/>
      <c r="P247" s="2007"/>
      <c r="Q247" s="2014" t="s">
        <v>986</v>
      </c>
      <c r="R247" s="2015"/>
      <c r="S247" s="2015"/>
      <c r="T247" s="2015"/>
      <c r="U247" s="2015"/>
      <c r="V247" s="2015"/>
      <c r="W247" s="2015"/>
      <c r="X247" s="2015"/>
      <c r="Y247" s="2015"/>
      <c r="Z247" s="2015"/>
      <c r="AA247" s="2015"/>
      <c r="AB247" s="2015"/>
      <c r="AC247" s="2015"/>
      <c r="AD247" s="2015"/>
      <c r="AE247" s="2015"/>
      <c r="AF247" s="2015"/>
      <c r="AG247" s="2016"/>
    </row>
    <row r="248" spans="2:33" ht="15" customHeight="1" x14ac:dyDescent="0.15">
      <c r="B248" s="2037"/>
      <c r="C248" s="2038"/>
      <c r="D248" s="1958"/>
      <c r="E248" s="1959"/>
      <c r="F248" s="1952"/>
      <c r="G248" s="1952"/>
      <c r="H248" s="1952"/>
      <c r="I248" s="1953"/>
      <c r="J248" s="2005" t="s">
        <v>1011</v>
      </c>
      <c r="K248" s="2006"/>
      <c r="L248" s="2006"/>
      <c r="M248" s="2006"/>
      <c r="N248" s="2006"/>
      <c r="O248" s="2006"/>
      <c r="P248" s="2007"/>
      <c r="Q248" s="2014" t="s">
        <v>986</v>
      </c>
      <c r="R248" s="2015"/>
      <c r="S248" s="2015"/>
      <c r="T248" s="2015"/>
      <c r="U248" s="2015"/>
      <c r="V248" s="2015"/>
      <c r="W248" s="2015"/>
      <c r="X248" s="2015"/>
      <c r="Y248" s="2015"/>
      <c r="Z248" s="2015"/>
      <c r="AA248" s="2015"/>
      <c r="AB248" s="2015"/>
      <c r="AC248" s="2015"/>
      <c r="AD248" s="2015"/>
      <c r="AE248" s="2015"/>
      <c r="AF248" s="2015"/>
      <c r="AG248" s="2016"/>
    </row>
    <row r="249" spans="2:33" ht="15" customHeight="1" x14ac:dyDescent="0.15">
      <c r="B249" s="2037"/>
      <c r="C249" s="2038"/>
      <c r="D249" s="1960"/>
      <c r="E249" s="1961"/>
      <c r="F249" s="1954"/>
      <c r="G249" s="1954"/>
      <c r="H249" s="1954"/>
      <c r="I249" s="1955"/>
      <c r="J249" s="2005" t="s">
        <v>1249</v>
      </c>
      <c r="K249" s="2006"/>
      <c r="L249" s="2006"/>
      <c r="M249" s="2006"/>
      <c r="N249" s="2006"/>
      <c r="O249" s="2006"/>
      <c r="P249" s="2007"/>
      <c r="Q249" s="2014" t="s">
        <v>986</v>
      </c>
      <c r="R249" s="2015"/>
      <c r="S249" s="2015"/>
      <c r="T249" s="2015"/>
      <c r="U249" s="2015"/>
      <c r="V249" s="2015"/>
      <c r="W249" s="2015"/>
      <c r="X249" s="2015"/>
      <c r="Y249" s="2015"/>
      <c r="Z249" s="2015"/>
      <c r="AA249" s="2015"/>
      <c r="AB249" s="2015"/>
      <c r="AC249" s="2015"/>
      <c r="AD249" s="2015"/>
      <c r="AE249" s="2015"/>
      <c r="AF249" s="2015"/>
      <c r="AG249" s="2016"/>
    </row>
    <row r="250" spans="2:33" ht="15" customHeight="1" x14ac:dyDescent="0.15">
      <c r="B250" s="2037"/>
      <c r="C250" s="2038"/>
      <c r="D250" s="1956" t="s">
        <v>987</v>
      </c>
      <c r="E250" s="1957"/>
      <c r="F250" s="1950" t="s">
        <v>988</v>
      </c>
      <c r="G250" s="1950"/>
      <c r="H250" s="1950"/>
      <c r="I250" s="1951"/>
      <c r="J250" s="2056" t="s">
        <v>989</v>
      </c>
      <c r="K250" s="2057"/>
      <c r="L250" s="2057"/>
      <c r="M250" s="2057"/>
      <c r="N250" s="2057"/>
      <c r="O250" s="2057"/>
      <c r="P250" s="2057"/>
      <c r="Q250" s="2057"/>
      <c r="R250" s="2057"/>
      <c r="S250" s="2057"/>
      <c r="T250" s="2057"/>
      <c r="U250" s="2057"/>
      <c r="V250" s="2057"/>
      <c r="W250" s="2057"/>
      <c r="X250" s="2057"/>
      <c r="Y250" s="2057"/>
      <c r="Z250" s="2057"/>
      <c r="AA250" s="2057"/>
      <c r="AB250" s="2057"/>
      <c r="AC250" s="2057"/>
      <c r="AD250" s="2057"/>
      <c r="AE250" s="2057"/>
      <c r="AF250" s="2057"/>
      <c r="AG250" s="2058"/>
    </row>
    <row r="251" spans="2:33" ht="15" customHeight="1" x14ac:dyDescent="0.15">
      <c r="B251" s="2037"/>
      <c r="C251" s="2038"/>
      <c r="D251" s="1958"/>
      <c r="E251" s="1959"/>
      <c r="F251" s="1952"/>
      <c r="G251" s="1952"/>
      <c r="H251" s="1952"/>
      <c r="I251" s="1953"/>
      <c r="J251" s="2005" t="s">
        <v>552</v>
      </c>
      <c r="K251" s="2006"/>
      <c r="L251" s="2006"/>
      <c r="M251" s="2006"/>
      <c r="N251" s="2006"/>
      <c r="O251" s="2006"/>
      <c r="P251" s="2007"/>
      <c r="Q251" s="2015" t="s">
        <v>990</v>
      </c>
      <c r="R251" s="2015"/>
      <c r="S251" s="2015"/>
      <c r="T251" s="2015"/>
      <c r="U251" s="2015"/>
      <c r="V251" s="2015"/>
      <c r="W251" s="2015"/>
      <c r="X251" s="2015"/>
      <c r="Y251" s="2015"/>
      <c r="Z251" s="2015"/>
      <c r="AA251" s="2015"/>
      <c r="AB251" s="2015"/>
      <c r="AC251" s="2015"/>
      <c r="AD251" s="2015"/>
      <c r="AE251" s="2015"/>
      <c r="AF251" s="2015"/>
      <c r="AG251" s="2016"/>
    </row>
    <row r="252" spans="2:33" ht="15" customHeight="1" x14ac:dyDescent="0.15">
      <c r="B252" s="2037"/>
      <c r="C252" s="2038"/>
      <c r="D252" s="1958"/>
      <c r="E252" s="1959"/>
      <c r="F252" s="1952"/>
      <c r="G252" s="1952"/>
      <c r="H252" s="1952"/>
      <c r="I252" s="1953"/>
      <c r="J252" s="2005" t="s">
        <v>553</v>
      </c>
      <c r="K252" s="2006"/>
      <c r="L252" s="2006"/>
      <c r="M252" s="2006"/>
      <c r="N252" s="2006"/>
      <c r="O252" s="2006"/>
      <c r="P252" s="2007"/>
      <c r="Q252" s="2015" t="s">
        <v>990</v>
      </c>
      <c r="R252" s="2015"/>
      <c r="S252" s="2015"/>
      <c r="T252" s="2015"/>
      <c r="U252" s="2015"/>
      <c r="V252" s="2015"/>
      <c r="W252" s="2015"/>
      <c r="X252" s="2015"/>
      <c r="Y252" s="2015"/>
      <c r="Z252" s="2015"/>
      <c r="AA252" s="2015"/>
      <c r="AB252" s="2015"/>
      <c r="AC252" s="2015"/>
      <c r="AD252" s="2015"/>
      <c r="AE252" s="2015"/>
      <c r="AF252" s="2015"/>
      <c r="AG252" s="2016"/>
    </row>
    <row r="253" spans="2:33" ht="15" customHeight="1" x14ac:dyDescent="0.15">
      <c r="B253" s="2037"/>
      <c r="C253" s="2038"/>
      <c r="D253" s="1958"/>
      <c r="E253" s="1959"/>
      <c r="F253" s="1952"/>
      <c r="G253" s="1952"/>
      <c r="H253" s="1952"/>
      <c r="I253" s="1953"/>
      <c r="J253" s="2005" t="s">
        <v>554</v>
      </c>
      <c r="K253" s="2006"/>
      <c r="L253" s="2006"/>
      <c r="M253" s="2006"/>
      <c r="N253" s="2006"/>
      <c r="O253" s="2006"/>
      <c r="P253" s="2007"/>
      <c r="Q253" s="2015" t="s">
        <v>990</v>
      </c>
      <c r="R253" s="2015"/>
      <c r="S253" s="2015"/>
      <c r="T253" s="2015"/>
      <c r="U253" s="2015"/>
      <c r="V253" s="2015"/>
      <c r="W253" s="2015"/>
      <c r="X253" s="2015"/>
      <c r="Y253" s="2015"/>
      <c r="Z253" s="2015"/>
      <c r="AA253" s="2015"/>
      <c r="AB253" s="2015"/>
      <c r="AC253" s="2015"/>
      <c r="AD253" s="2015"/>
      <c r="AE253" s="2015"/>
      <c r="AF253" s="2015"/>
      <c r="AG253" s="2016"/>
    </row>
    <row r="254" spans="2:33" ht="15" customHeight="1" x14ac:dyDescent="0.15">
      <c r="B254" s="2037"/>
      <c r="C254" s="2038"/>
      <c r="D254" s="1958"/>
      <c r="E254" s="1959"/>
      <c r="F254" s="1952"/>
      <c r="G254" s="1952"/>
      <c r="H254" s="1952"/>
      <c r="I254" s="1953"/>
      <c r="J254" s="2005" t="s">
        <v>1258</v>
      </c>
      <c r="K254" s="2006"/>
      <c r="L254" s="2006"/>
      <c r="M254" s="2006"/>
      <c r="N254" s="2006"/>
      <c r="O254" s="2006"/>
      <c r="P254" s="2007"/>
      <c r="Q254" s="2015" t="s">
        <v>990</v>
      </c>
      <c r="R254" s="2015"/>
      <c r="S254" s="2015"/>
      <c r="T254" s="2015"/>
      <c r="U254" s="2015"/>
      <c r="V254" s="2015"/>
      <c r="W254" s="2015"/>
      <c r="X254" s="2015"/>
      <c r="Y254" s="2015"/>
      <c r="Z254" s="2015"/>
      <c r="AA254" s="2015"/>
      <c r="AB254" s="2015"/>
      <c r="AC254" s="2015"/>
      <c r="AD254" s="2015"/>
      <c r="AE254" s="2015"/>
      <c r="AF254" s="2015"/>
      <c r="AG254" s="2016"/>
    </row>
    <row r="255" spans="2:33" ht="15" customHeight="1" x14ac:dyDescent="0.15">
      <c r="B255" s="2037"/>
      <c r="C255" s="2038"/>
      <c r="D255" s="1958"/>
      <c r="E255" s="1959"/>
      <c r="F255" s="1952"/>
      <c r="G255" s="1952"/>
      <c r="H255" s="1952"/>
      <c r="I255" s="1953"/>
      <c r="J255" s="2005" t="s">
        <v>555</v>
      </c>
      <c r="K255" s="2006"/>
      <c r="L255" s="2006"/>
      <c r="M255" s="2006"/>
      <c r="N255" s="2006"/>
      <c r="O255" s="2006"/>
      <c r="P255" s="2007"/>
      <c r="Q255" s="2015" t="s">
        <v>990</v>
      </c>
      <c r="R255" s="2015"/>
      <c r="S255" s="2015"/>
      <c r="T255" s="2015"/>
      <c r="U255" s="2015"/>
      <c r="V255" s="2015"/>
      <c r="W255" s="2015"/>
      <c r="X255" s="2015"/>
      <c r="Y255" s="2015"/>
      <c r="Z255" s="2015"/>
      <c r="AA255" s="2015"/>
      <c r="AB255" s="2015"/>
      <c r="AC255" s="2015"/>
      <c r="AD255" s="2015"/>
      <c r="AE255" s="2015"/>
      <c r="AF255" s="2015"/>
      <c r="AG255" s="2016"/>
    </row>
    <row r="256" spans="2:33" ht="15" customHeight="1" x14ac:dyDescent="0.15">
      <c r="B256" s="2037"/>
      <c r="C256" s="2038"/>
      <c r="D256" s="1958"/>
      <c r="E256" s="1959"/>
      <c r="F256" s="1952"/>
      <c r="G256" s="1952"/>
      <c r="H256" s="1952"/>
      <c r="I256" s="1953"/>
      <c r="J256" s="2005" t="s">
        <v>991</v>
      </c>
      <c r="K256" s="2006"/>
      <c r="L256" s="2006"/>
      <c r="M256" s="2006"/>
      <c r="N256" s="2006"/>
      <c r="O256" s="2006"/>
      <c r="P256" s="2007"/>
      <c r="Q256" s="2015" t="s">
        <v>992</v>
      </c>
      <c r="R256" s="2015"/>
      <c r="S256" s="2015"/>
      <c r="T256" s="2015"/>
      <c r="U256" s="2015"/>
      <c r="V256" s="2015"/>
      <c r="W256" s="2015"/>
      <c r="X256" s="2015"/>
      <c r="Y256" s="2015"/>
      <c r="Z256" s="2015"/>
      <c r="AA256" s="2015"/>
      <c r="AB256" s="2015"/>
      <c r="AC256" s="2015"/>
      <c r="AD256" s="2015"/>
      <c r="AE256" s="2015"/>
      <c r="AF256" s="2015"/>
      <c r="AG256" s="2016"/>
    </row>
    <row r="257" spans="2:33" ht="15" customHeight="1" x14ac:dyDescent="0.15">
      <c r="B257" s="2037"/>
      <c r="C257" s="2038"/>
      <c r="D257" s="1958"/>
      <c r="E257" s="1959"/>
      <c r="F257" s="1952"/>
      <c r="G257" s="1952"/>
      <c r="H257" s="1952"/>
      <c r="I257" s="1953"/>
      <c r="J257" s="2150" t="s">
        <v>962</v>
      </c>
      <c r="K257" s="2151"/>
      <c r="L257" s="2151"/>
      <c r="M257" s="2151"/>
      <c r="N257" s="2151"/>
      <c r="O257" s="2151"/>
      <c r="P257" s="2152"/>
      <c r="Q257" s="2153" t="s">
        <v>993</v>
      </c>
      <c r="R257" s="2153"/>
      <c r="S257" s="2153"/>
      <c r="T257" s="2153"/>
      <c r="U257" s="2153"/>
      <c r="V257" s="2153"/>
      <c r="W257" s="2153"/>
      <c r="X257" s="2153"/>
      <c r="Y257" s="2153"/>
      <c r="Z257" s="2153"/>
      <c r="AA257" s="2153"/>
      <c r="AB257" s="2153"/>
      <c r="AC257" s="2153"/>
      <c r="AD257" s="2153"/>
      <c r="AE257" s="2153"/>
      <c r="AF257" s="2153"/>
      <c r="AG257" s="2154"/>
    </row>
    <row r="258" spans="2:33" ht="15" customHeight="1" x14ac:dyDescent="0.15">
      <c r="B258" s="2037"/>
      <c r="C258" s="2038"/>
      <c r="D258" s="1958"/>
      <c r="E258" s="1959"/>
      <c r="F258" s="1952"/>
      <c r="G258" s="1952"/>
      <c r="H258" s="1952"/>
      <c r="I258" s="1953"/>
      <c r="J258" s="2056" t="s">
        <v>994</v>
      </c>
      <c r="K258" s="2057"/>
      <c r="L258" s="2057"/>
      <c r="M258" s="2057"/>
      <c r="N258" s="2057"/>
      <c r="O258" s="2057"/>
      <c r="P258" s="2057"/>
      <c r="Q258" s="2057"/>
      <c r="R258" s="2057"/>
      <c r="S258" s="2057"/>
      <c r="T258" s="2057"/>
      <c r="U258" s="2057"/>
      <c r="V258" s="2057"/>
      <c r="W258" s="2057"/>
      <c r="X258" s="2057"/>
      <c r="Y258" s="2057"/>
      <c r="Z258" s="2057"/>
      <c r="AA258" s="2057"/>
      <c r="AB258" s="2057"/>
      <c r="AC258" s="2057"/>
      <c r="AD258" s="2057"/>
      <c r="AE258" s="2057"/>
      <c r="AF258" s="2057"/>
      <c r="AG258" s="2058"/>
    </row>
    <row r="259" spans="2:33" ht="15" customHeight="1" x14ac:dyDescent="0.15">
      <c r="B259" s="2037"/>
      <c r="C259" s="2038"/>
      <c r="D259" s="1958"/>
      <c r="E259" s="1959"/>
      <c r="F259" s="1952"/>
      <c r="G259" s="1952"/>
      <c r="H259" s="1952"/>
      <c r="I259" s="1953"/>
      <c r="J259" s="2005" t="s">
        <v>552</v>
      </c>
      <c r="K259" s="2006"/>
      <c r="L259" s="2006"/>
      <c r="M259" s="2006"/>
      <c r="N259" s="2006"/>
      <c r="O259" s="2006"/>
      <c r="P259" s="2007"/>
      <c r="Q259" s="2059" t="s">
        <v>990</v>
      </c>
      <c r="R259" s="2059"/>
      <c r="S259" s="2059"/>
      <c r="T259" s="2059"/>
      <c r="U259" s="2059"/>
      <c r="V259" s="2059"/>
      <c r="W259" s="2059"/>
      <c r="X259" s="2059"/>
      <c r="Y259" s="2059"/>
      <c r="Z259" s="2059"/>
      <c r="AA259" s="2059"/>
      <c r="AB259" s="2059"/>
      <c r="AC259" s="2059"/>
      <c r="AD259" s="2059"/>
      <c r="AE259" s="2059"/>
      <c r="AF259" s="2059"/>
      <c r="AG259" s="2060"/>
    </row>
    <row r="260" spans="2:33" ht="15" customHeight="1" x14ac:dyDescent="0.15">
      <c r="B260" s="2037"/>
      <c r="C260" s="2038"/>
      <c r="D260" s="1958"/>
      <c r="E260" s="1959"/>
      <c r="F260" s="1952"/>
      <c r="G260" s="1952"/>
      <c r="H260" s="1952"/>
      <c r="I260" s="1953"/>
      <c r="J260" s="2005" t="s">
        <v>553</v>
      </c>
      <c r="K260" s="2006"/>
      <c r="L260" s="2006"/>
      <c r="M260" s="2006"/>
      <c r="N260" s="2006"/>
      <c r="O260" s="2006"/>
      <c r="P260" s="2007"/>
      <c r="Q260" s="2015" t="s">
        <v>990</v>
      </c>
      <c r="R260" s="2015"/>
      <c r="S260" s="2015"/>
      <c r="T260" s="2015"/>
      <c r="U260" s="2015"/>
      <c r="V260" s="2015"/>
      <c r="W260" s="2015"/>
      <c r="X260" s="2015"/>
      <c r="Y260" s="2015"/>
      <c r="Z260" s="2015"/>
      <c r="AA260" s="2015"/>
      <c r="AB260" s="2015"/>
      <c r="AC260" s="2015"/>
      <c r="AD260" s="2015"/>
      <c r="AE260" s="2015"/>
      <c r="AF260" s="2015"/>
      <c r="AG260" s="2016"/>
    </row>
    <row r="261" spans="2:33" ht="15" customHeight="1" x14ac:dyDescent="0.15">
      <c r="B261" s="2037"/>
      <c r="C261" s="2038"/>
      <c r="D261" s="1958"/>
      <c r="E261" s="1959"/>
      <c r="F261" s="1952"/>
      <c r="G261" s="1952"/>
      <c r="H261" s="1952"/>
      <c r="I261" s="1953"/>
      <c r="J261" s="2005" t="s">
        <v>554</v>
      </c>
      <c r="K261" s="2006"/>
      <c r="L261" s="2006"/>
      <c r="M261" s="2006"/>
      <c r="N261" s="2006"/>
      <c r="O261" s="2006"/>
      <c r="P261" s="2007"/>
      <c r="Q261" s="2015" t="s">
        <v>990</v>
      </c>
      <c r="R261" s="2015"/>
      <c r="S261" s="2015"/>
      <c r="T261" s="2015"/>
      <c r="U261" s="2015"/>
      <c r="V261" s="2015"/>
      <c r="W261" s="2015"/>
      <c r="X261" s="2015"/>
      <c r="Y261" s="2015"/>
      <c r="Z261" s="2015"/>
      <c r="AA261" s="2015"/>
      <c r="AB261" s="2015"/>
      <c r="AC261" s="2015"/>
      <c r="AD261" s="2015"/>
      <c r="AE261" s="2015"/>
      <c r="AF261" s="2015"/>
      <c r="AG261" s="2016"/>
    </row>
    <row r="262" spans="2:33" ht="15" customHeight="1" x14ac:dyDescent="0.15">
      <c r="B262" s="2037"/>
      <c r="C262" s="2038"/>
      <c r="D262" s="1958"/>
      <c r="E262" s="1959"/>
      <c r="F262" s="1952"/>
      <c r="G262" s="1952"/>
      <c r="H262" s="1952"/>
      <c r="I262" s="1953"/>
      <c r="J262" s="2005" t="s">
        <v>1258</v>
      </c>
      <c r="K262" s="2006"/>
      <c r="L262" s="2006"/>
      <c r="M262" s="2006"/>
      <c r="N262" s="2006"/>
      <c r="O262" s="2006"/>
      <c r="P262" s="2007"/>
      <c r="Q262" s="2015" t="s">
        <v>990</v>
      </c>
      <c r="R262" s="2015"/>
      <c r="S262" s="2015"/>
      <c r="T262" s="2015"/>
      <c r="U262" s="2015"/>
      <c r="V262" s="2015"/>
      <c r="W262" s="2015"/>
      <c r="X262" s="2015"/>
      <c r="Y262" s="2015"/>
      <c r="Z262" s="2015"/>
      <c r="AA262" s="2015"/>
      <c r="AB262" s="2015"/>
      <c r="AC262" s="2015"/>
      <c r="AD262" s="2015"/>
      <c r="AE262" s="2015"/>
      <c r="AF262" s="2015"/>
      <c r="AG262" s="2016"/>
    </row>
    <row r="263" spans="2:33" ht="15" customHeight="1" x14ac:dyDescent="0.15">
      <c r="B263" s="2037"/>
      <c r="C263" s="2038"/>
      <c r="D263" s="1958"/>
      <c r="E263" s="1959"/>
      <c r="F263" s="1952"/>
      <c r="G263" s="1952"/>
      <c r="H263" s="1952"/>
      <c r="I263" s="1953"/>
      <c r="J263" s="2005" t="s">
        <v>555</v>
      </c>
      <c r="K263" s="2006"/>
      <c r="L263" s="2006"/>
      <c r="M263" s="2006"/>
      <c r="N263" s="2006"/>
      <c r="O263" s="2006"/>
      <c r="P263" s="2007"/>
      <c r="Q263" s="2015" t="s">
        <v>990</v>
      </c>
      <c r="R263" s="2015"/>
      <c r="S263" s="2015"/>
      <c r="T263" s="2015"/>
      <c r="U263" s="2015"/>
      <c r="V263" s="2015"/>
      <c r="W263" s="2015"/>
      <c r="X263" s="2015"/>
      <c r="Y263" s="2015"/>
      <c r="Z263" s="2015"/>
      <c r="AA263" s="2015"/>
      <c r="AB263" s="2015"/>
      <c r="AC263" s="2015"/>
      <c r="AD263" s="2015"/>
      <c r="AE263" s="2015"/>
      <c r="AF263" s="2015"/>
      <c r="AG263" s="2016"/>
    </row>
    <row r="264" spans="2:33" ht="15" customHeight="1" x14ac:dyDescent="0.15">
      <c r="B264" s="2037"/>
      <c r="C264" s="2038"/>
      <c r="D264" s="1958"/>
      <c r="E264" s="1959"/>
      <c r="F264" s="1952"/>
      <c r="G264" s="1952"/>
      <c r="H264" s="1952"/>
      <c r="I264" s="1953"/>
      <c r="J264" s="2005" t="s">
        <v>991</v>
      </c>
      <c r="K264" s="2006"/>
      <c r="L264" s="2006"/>
      <c r="M264" s="2006"/>
      <c r="N264" s="2006"/>
      <c r="O264" s="2006"/>
      <c r="P264" s="2007"/>
      <c r="Q264" s="2015" t="s">
        <v>990</v>
      </c>
      <c r="R264" s="2015"/>
      <c r="S264" s="2015"/>
      <c r="T264" s="2015"/>
      <c r="U264" s="2015"/>
      <c r="V264" s="2015"/>
      <c r="W264" s="2015"/>
      <c r="X264" s="2015"/>
      <c r="Y264" s="2015"/>
      <c r="Z264" s="2015"/>
      <c r="AA264" s="2015"/>
      <c r="AB264" s="2015"/>
      <c r="AC264" s="2015"/>
      <c r="AD264" s="2015"/>
      <c r="AE264" s="2015"/>
      <c r="AF264" s="2015"/>
      <c r="AG264" s="2016"/>
    </row>
    <row r="265" spans="2:33" ht="15" customHeight="1" x14ac:dyDescent="0.15">
      <c r="B265" s="2037"/>
      <c r="C265" s="2038"/>
      <c r="D265" s="1958"/>
      <c r="E265" s="1959"/>
      <c r="F265" s="1952"/>
      <c r="G265" s="1952"/>
      <c r="H265" s="1952"/>
      <c r="I265" s="1953"/>
      <c r="J265" s="2150" t="s">
        <v>962</v>
      </c>
      <c r="K265" s="2151"/>
      <c r="L265" s="2151"/>
      <c r="M265" s="2151"/>
      <c r="N265" s="2151"/>
      <c r="O265" s="2151"/>
      <c r="P265" s="2152"/>
      <c r="Q265" s="2015" t="s">
        <v>992</v>
      </c>
      <c r="R265" s="2015"/>
      <c r="S265" s="2015"/>
      <c r="T265" s="2015"/>
      <c r="U265" s="2015"/>
      <c r="V265" s="2015"/>
      <c r="W265" s="2015"/>
      <c r="X265" s="2015"/>
      <c r="Y265" s="2015"/>
      <c r="Z265" s="2015"/>
      <c r="AA265" s="2015"/>
      <c r="AB265" s="2015"/>
      <c r="AC265" s="2015"/>
      <c r="AD265" s="2015"/>
      <c r="AE265" s="2015"/>
      <c r="AF265" s="2015"/>
      <c r="AG265" s="2016"/>
    </row>
    <row r="266" spans="2:33" ht="15" customHeight="1" x14ac:dyDescent="0.15">
      <c r="B266" s="2037"/>
      <c r="C266" s="2038"/>
      <c r="D266" s="1958"/>
      <c r="E266" s="1959"/>
      <c r="F266" s="1952"/>
      <c r="G266" s="1952"/>
      <c r="H266" s="1952"/>
      <c r="I266" s="1953"/>
      <c r="J266" s="2056" t="s">
        <v>1506</v>
      </c>
      <c r="K266" s="2057"/>
      <c r="L266" s="2057"/>
      <c r="M266" s="2057"/>
      <c r="N266" s="2057"/>
      <c r="O266" s="2057"/>
      <c r="P266" s="2057"/>
      <c r="Q266" s="2057"/>
      <c r="R266" s="2057"/>
      <c r="S266" s="2057"/>
      <c r="T266" s="2057"/>
      <c r="U266" s="2057"/>
      <c r="V266" s="2057"/>
      <c r="W266" s="2057"/>
      <c r="X266" s="2057"/>
      <c r="Y266" s="2057"/>
      <c r="Z266" s="2057"/>
      <c r="AA266" s="2057"/>
      <c r="AB266" s="2057"/>
      <c r="AC266" s="2057"/>
      <c r="AD266" s="2057"/>
      <c r="AE266" s="2057"/>
      <c r="AF266" s="2057"/>
      <c r="AG266" s="2058"/>
    </row>
    <row r="267" spans="2:33" ht="15" customHeight="1" x14ac:dyDescent="0.15">
      <c r="B267" s="2037"/>
      <c r="C267" s="2038"/>
      <c r="D267" s="1958"/>
      <c r="E267" s="1959"/>
      <c r="F267" s="1952"/>
      <c r="G267" s="1952"/>
      <c r="H267" s="1952"/>
      <c r="I267" s="1953"/>
      <c r="J267" s="2005" t="s">
        <v>552</v>
      </c>
      <c r="K267" s="2006"/>
      <c r="L267" s="2006"/>
      <c r="M267" s="2006"/>
      <c r="N267" s="2006"/>
      <c r="O267" s="2006"/>
      <c r="P267" s="2007"/>
      <c r="Q267" s="2059" t="s">
        <v>990</v>
      </c>
      <c r="R267" s="2059"/>
      <c r="S267" s="2059"/>
      <c r="T267" s="2059"/>
      <c r="U267" s="2059"/>
      <c r="V267" s="2059"/>
      <c r="W267" s="2059"/>
      <c r="X267" s="2059"/>
      <c r="Y267" s="2059"/>
      <c r="Z267" s="2059"/>
      <c r="AA267" s="2059"/>
      <c r="AB267" s="2059"/>
      <c r="AC267" s="2059"/>
      <c r="AD267" s="2059"/>
      <c r="AE267" s="2059"/>
      <c r="AF267" s="2059"/>
      <c r="AG267" s="2060"/>
    </row>
    <row r="268" spans="2:33" ht="15" customHeight="1" x14ac:dyDescent="0.15">
      <c r="B268" s="2037"/>
      <c r="C268" s="2038"/>
      <c r="D268" s="1958"/>
      <c r="E268" s="1959"/>
      <c r="F268" s="1952"/>
      <c r="G268" s="1952"/>
      <c r="H268" s="1952"/>
      <c r="I268" s="1953"/>
      <c r="J268" s="2005" t="s">
        <v>553</v>
      </c>
      <c r="K268" s="2006"/>
      <c r="L268" s="2006"/>
      <c r="M268" s="2006"/>
      <c r="N268" s="2006"/>
      <c r="O268" s="2006"/>
      <c r="P268" s="2007"/>
      <c r="Q268" s="2015" t="s">
        <v>990</v>
      </c>
      <c r="R268" s="2015"/>
      <c r="S268" s="2015"/>
      <c r="T268" s="2015"/>
      <c r="U268" s="2015"/>
      <c r="V268" s="2015"/>
      <c r="W268" s="2015"/>
      <c r="X268" s="2015"/>
      <c r="Y268" s="2015"/>
      <c r="Z268" s="2015"/>
      <c r="AA268" s="2015"/>
      <c r="AB268" s="2015"/>
      <c r="AC268" s="2015"/>
      <c r="AD268" s="2015"/>
      <c r="AE268" s="2015"/>
      <c r="AF268" s="2015"/>
      <c r="AG268" s="2016"/>
    </row>
    <row r="269" spans="2:33" ht="15" customHeight="1" x14ac:dyDescent="0.15">
      <c r="B269" s="2037"/>
      <c r="C269" s="2038"/>
      <c r="D269" s="1958"/>
      <c r="E269" s="1959"/>
      <c r="F269" s="1952"/>
      <c r="G269" s="1952"/>
      <c r="H269" s="1952"/>
      <c r="I269" s="1953"/>
      <c r="J269" s="2005" t="s">
        <v>554</v>
      </c>
      <c r="K269" s="2006"/>
      <c r="L269" s="2006"/>
      <c r="M269" s="2006"/>
      <c r="N269" s="2006"/>
      <c r="O269" s="2006"/>
      <c r="P269" s="2007"/>
      <c r="Q269" s="2015" t="s">
        <v>990</v>
      </c>
      <c r="R269" s="2015"/>
      <c r="S269" s="2015"/>
      <c r="T269" s="2015"/>
      <c r="U269" s="2015"/>
      <c r="V269" s="2015"/>
      <c r="W269" s="2015"/>
      <c r="X269" s="2015"/>
      <c r="Y269" s="2015"/>
      <c r="Z269" s="2015"/>
      <c r="AA269" s="2015"/>
      <c r="AB269" s="2015"/>
      <c r="AC269" s="2015"/>
      <c r="AD269" s="2015"/>
      <c r="AE269" s="2015"/>
      <c r="AF269" s="2015"/>
      <c r="AG269" s="2016"/>
    </row>
    <row r="270" spans="2:33" ht="15" customHeight="1" x14ac:dyDescent="0.15">
      <c r="B270" s="2037"/>
      <c r="C270" s="2038"/>
      <c r="D270" s="1958"/>
      <c r="E270" s="1959"/>
      <c r="F270" s="1952"/>
      <c r="G270" s="1952"/>
      <c r="H270" s="1952"/>
      <c r="I270" s="1953"/>
      <c r="J270" s="2005" t="s">
        <v>555</v>
      </c>
      <c r="K270" s="2006"/>
      <c r="L270" s="2006"/>
      <c r="M270" s="2006"/>
      <c r="N270" s="2006"/>
      <c r="O270" s="2006"/>
      <c r="P270" s="2007"/>
      <c r="Q270" s="2015" t="s">
        <v>990</v>
      </c>
      <c r="R270" s="2015"/>
      <c r="S270" s="2015"/>
      <c r="T270" s="2015"/>
      <c r="U270" s="2015"/>
      <c r="V270" s="2015"/>
      <c r="W270" s="2015"/>
      <c r="X270" s="2015"/>
      <c r="Y270" s="2015"/>
      <c r="Z270" s="2015"/>
      <c r="AA270" s="2015"/>
      <c r="AB270" s="2015"/>
      <c r="AC270" s="2015"/>
      <c r="AD270" s="2015"/>
      <c r="AE270" s="2015"/>
      <c r="AF270" s="2015"/>
      <c r="AG270" s="2016"/>
    </row>
    <row r="271" spans="2:33" ht="15" customHeight="1" x14ac:dyDescent="0.15">
      <c r="B271" s="2037"/>
      <c r="C271" s="2038"/>
      <c r="D271" s="1960"/>
      <c r="E271" s="1961"/>
      <c r="F271" s="1954"/>
      <c r="G271" s="1954"/>
      <c r="H271" s="1954"/>
      <c r="I271" s="1955"/>
      <c r="J271" s="2145" t="s">
        <v>962</v>
      </c>
      <c r="K271" s="2146"/>
      <c r="L271" s="2146"/>
      <c r="M271" s="2146"/>
      <c r="N271" s="2146"/>
      <c r="O271" s="2146"/>
      <c r="P271" s="2147"/>
      <c r="Q271" s="2148" t="s">
        <v>990</v>
      </c>
      <c r="R271" s="2148"/>
      <c r="S271" s="2148"/>
      <c r="T271" s="2148"/>
      <c r="U271" s="2148"/>
      <c r="V271" s="2148"/>
      <c r="W271" s="2148"/>
      <c r="X271" s="2148"/>
      <c r="Y271" s="2148"/>
      <c r="Z271" s="2148"/>
      <c r="AA271" s="2148"/>
      <c r="AB271" s="2148"/>
      <c r="AC271" s="2148"/>
      <c r="AD271" s="2148"/>
      <c r="AE271" s="2148"/>
      <c r="AF271" s="2148"/>
      <c r="AG271" s="2149"/>
    </row>
    <row r="272" spans="2:33" ht="15" customHeight="1" x14ac:dyDescent="0.15">
      <c r="B272" s="2037"/>
      <c r="C272" s="2038"/>
      <c r="D272" s="1956" t="s">
        <v>995</v>
      </c>
      <c r="E272" s="1957"/>
      <c r="F272" s="1950" t="s">
        <v>996</v>
      </c>
      <c r="G272" s="1950"/>
      <c r="H272" s="1950"/>
      <c r="I272" s="1951"/>
      <c r="J272" s="2056" t="s">
        <v>1424</v>
      </c>
      <c r="K272" s="2057"/>
      <c r="L272" s="2057"/>
      <c r="M272" s="2057"/>
      <c r="N272" s="2057"/>
      <c r="O272" s="2057"/>
      <c r="P272" s="2057"/>
      <c r="Q272" s="2057"/>
      <c r="R272" s="2057"/>
      <c r="S272" s="2057"/>
      <c r="T272" s="2057"/>
      <c r="U272" s="2057"/>
      <c r="V272" s="2057"/>
      <c r="W272" s="2057"/>
      <c r="X272" s="2057"/>
      <c r="Y272" s="2057"/>
      <c r="Z272" s="2057"/>
      <c r="AA272" s="2057"/>
      <c r="AB272" s="2057"/>
      <c r="AC272" s="2057"/>
      <c r="AD272" s="2057"/>
      <c r="AE272" s="2057"/>
      <c r="AF272" s="2057"/>
      <c r="AG272" s="2058"/>
    </row>
    <row r="273" spans="2:33" ht="15" customHeight="1" x14ac:dyDescent="0.15">
      <c r="B273" s="2037"/>
      <c r="C273" s="2038"/>
      <c r="D273" s="1958"/>
      <c r="E273" s="1959"/>
      <c r="F273" s="1952"/>
      <c r="G273" s="1952"/>
      <c r="H273" s="1952"/>
      <c r="I273" s="1953"/>
      <c r="J273" s="2023" t="s">
        <v>110</v>
      </c>
      <c r="K273" s="2024"/>
      <c r="L273" s="2024"/>
      <c r="M273" s="2024"/>
      <c r="N273" s="2024"/>
      <c r="O273" s="2024"/>
      <c r="P273" s="2025"/>
      <c r="Q273" s="2026" t="s">
        <v>1664</v>
      </c>
      <c r="R273" s="2027"/>
      <c r="S273" s="2027"/>
      <c r="T273" s="2027"/>
      <c r="U273" s="2027"/>
      <c r="V273" s="2027"/>
      <c r="W273" s="2027"/>
      <c r="X273" s="2027"/>
      <c r="Y273" s="2027"/>
      <c r="Z273" s="2027"/>
      <c r="AA273" s="2027"/>
      <c r="AB273" s="2027"/>
      <c r="AC273" s="2027"/>
      <c r="AD273" s="2027"/>
      <c r="AE273" s="2027"/>
      <c r="AF273" s="2027"/>
      <c r="AG273" s="2028"/>
    </row>
    <row r="274" spans="2:33" ht="15" customHeight="1" x14ac:dyDescent="0.15">
      <c r="B274" s="2037"/>
      <c r="C274" s="2038"/>
      <c r="D274" s="1958"/>
      <c r="E274" s="1959"/>
      <c r="F274" s="1952"/>
      <c r="G274" s="1952"/>
      <c r="H274" s="1952"/>
      <c r="I274" s="1953"/>
      <c r="J274" s="2005" t="s">
        <v>668</v>
      </c>
      <c r="K274" s="2006"/>
      <c r="L274" s="2006"/>
      <c r="M274" s="2006"/>
      <c r="N274" s="2006"/>
      <c r="O274" s="2006"/>
      <c r="P274" s="2007"/>
      <c r="Q274" s="2014" t="s">
        <v>1664</v>
      </c>
      <c r="R274" s="2015"/>
      <c r="S274" s="2015"/>
      <c r="T274" s="2015"/>
      <c r="U274" s="2015"/>
      <c r="V274" s="2015"/>
      <c r="W274" s="2015"/>
      <c r="X274" s="2015"/>
      <c r="Y274" s="2015"/>
      <c r="Z274" s="2015"/>
      <c r="AA274" s="2015"/>
      <c r="AB274" s="2015"/>
      <c r="AC274" s="2015"/>
      <c r="AD274" s="2015"/>
      <c r="AE274" s="2015"/>
      <c r="AF274" s="2015"/>
      <c r="AG274" s="2016"/>
    </row>
    <row r="275" spans="2:33" ht="15" customHeight="1" x14ac:dyDescent="0.15">
      <c r="B275" s="2037"/>
      <c r="C275" s="2038"/>
      <c r="D275" s="1958"/>
      <c r="E275" s="1959"/>
      <c r="F275" s="1952"/>
      <c r="G275" s="1952"/>
      <c r="H275" s="1952"/>
      <c r="I275" s="1953"/>
      <c r="J275" s="2005" t="s">
        <v>100</v>
      </c>
      <c r="K275" s="2006"/>
      <c r="L275" s="2006"/>
      <c r="M275" s="2006"/>
      <c r="N275" s="2006"/>
      <c r="O275" s="2006"/>
      <c r="P275" s="2007"/>
      <c r="Q275" s="2014" t="s">
        <v>1665</v>
      </c>
      <c r="R275" s="2015"/>
      <c r="S275" s="2015"/>
      <c r="T275" s="2015"/>
      <c r="U275" s="2015"/>
      <c r="V275" s="2015"/>
      <c r="W275" s="2015"/>
      <c r="X275" s="2015"/>
      <c r="Y275" s="2015"/>
      <c r="Z275" s="2015"/>
      <c r="AA275" s="2015"/>
      <c r="AB275" s="2015"/>
      <c r="AC275" s="2015"/>
      <c r="AD275" s="2015"/>
      <c r="AE275" s="2015"/>
      <c r="AF275" s="2015"/>
      <c r="AG275" s="2016"/>
    </row>
    <row r="276" spans="2:33" ht="15" customHeight="1" x14ac:dyDescent="0.15">
      <c r="B276" s="2037"/>
      <c r="C276" s="2038"/>
      <c r="D276" s="1958"/>
      <c r="E276" s="1959"/>
      <c r="F276" s="1952"/>
      <c r="G276" s="1952"/>
      <c r="H276" s="1952"/>
      <c r="I276" s="1953"/>
      <c r="J276" s="2044" t="s">
        <v>997</v>
      </c>
      <c r="K276" s="2045"/>
      <c r="L276" s="2045"/>
      <c r="M276" s="2045"/>
      <c r="N276" s="2045"/>
      <c r="O276" s="2045"/>
      <c r="P276" s="2046"/>
      <c r="Q276" s="2047" t="s">
        <v>1665</v>
      </c>
      <c r="R276" s="2048"/>
      <c r="S276" s="2048"/>
      <c r="T276" s="2048"/>
      <c r="U276" s="2048"/>
      <c r="V276" s="2048"/>
      <c r="W276" s="2048"/>
      <c r="X276" s="2048"/>
      <c r="Y276" s="2048"/>
      <c r="Z276" s="2048"/>
      <c r="AA276" s="2048"/>
      <c r="AB276" s="2048"/>
      <c r="AC276" s="2048"/>
      <c r="AD276" s="2048"/>
      <c r="AE276" s="2048"/>
      <c r="AF276" s="2048"/>
      <c r="AG276" s="2049"/>
    </row>
    <row r="277" spans="2:33" ht="15" customHeight="1" x14ac:dyDescent="0.15">
      <c r="B277" s="2037"/>
      <c r="C277" s="2038"/>
      <c r="D277" s="1958"/>
      <c r="E277" s="1959"/>
      <c r="F277" s="1952"/>
      <c r="G277" s="1952"/>
      <c r="H277" s="1952"/>
      <c r="I277" s="1953"/>
      <c r="J277" s="2005" t="s">
        <v>1482</v>
      </c>
      <c r="K277" s="2006"/>
      <c r="L277" s="2006"/>
      <c r="M277" s="2006"/>
      <c r="N277" s="2006"/>
      <c r="O277" s="2006"/>
      <c r="P277" s="2007"/>
      <c r="Q277" s="2014" t="s">
        <v>1666</v>
      </c>
      <c r="R277" s="2015"/>
      <c r="S277" s="2015"/>
      <c r="T277" s="2015"/>
      <c r="U277" s="2015"/>
      <c r="V277" s="2015"/>
      <c r="W277" s="2015"/>
      <c r="X277" s="2015"/>
      <c r="Y277" s="2015"/>
      <c r="Z277" s="2015"/>
      <c r="AA277" s="2015"/>
      <c r="AB277" s="2015"/>
      <c r="AC277" s="2015"/>
      <c r="AD277" s="2015"/>
      <c r="AE277" s="2015"/>
      <c r="AF277" s="2015"/>
      <c r="AG277" s="2016"/>
    </row>
    <row r="278" spans="2:33" ht="15" customHeight="1" x14ac:dyDescent="0.15">
      <c r="B278" s="2037"/>
      <c r="C278" s="2038"/>
      <c r="D278" s="1958"/>
      <c r="E278" s="1959"/>
      <c r="F278" s="1952"/>
      <c r="G278" s="1952"/>
      <c r="H278" s="1952"/>
      <c r="I278" s="1953"/>
      <c r="J278" s="2005" t="s">
        <v>1483</v>
      </c>
      <c r="K278" s="2006"/>
      <c r="L278" s="2006"/>
      <c r="M278" s="2006"/>
      <c r="N278" s="2006"/>
      <c r="O278" s="2006"/>
      <c r="P278" s="2007"/>
      <c r="Q278" s="2014" t="s">
        <v>1667</v>
      </c>
      <c r="R278" s="2015"/>
      <c r="S278" s="2015"/>
      <c r="T278" s="2015"/>
      <c r="U278" s="2015"/>
      <c r="V278" s="2015"/>
      <c r="W278" s="2015"/>
      <c r="X278" s="2015"/>
      <c r="Y278" s="2015"/>
      <c r="Z278" s="2015"/>
      <c r="AA278" s="2015"/>
      <c r="AB278" s="2015"/>
      <c r="AC278" s="2015"/>
      <c r="AD278" s="2015"/>
      <c r="AE278" s="2015"/>
      <c r="AF278" s="2015"/>
      <c r="AG278" s="2016"/>
    </row>
    <row r="279" spans="2:33" ht="15" customHeight="1" x14ac:dyDescent="0.15">
      <c r="B279" s="2037"/>
      <c r="C279" s="2038"/>
      <c r="D279" s="1958"/>
      <c r="E279" s="1959"/>
      <c r="F279" s="1952"/>
      <c r="G279" s="1952"/>
      <c r="H279" s="1952"/>
      <c r="I279" s="1953"/>
      <c r="J279" s="2005" t="s">
        <v>243</v>
      </c>
      <c r="K279" s="2006"/>
      <c r="L279" s="2006"/>
      <c r="M279" s="2006"/>
      <c r="N279" s="2006"/>
      <c r="O279" s="2006"/>
      <c r="P279" s="2007"/>
      <c r="Q279" s="2014" t="s">
        <v>1668</v>
      </c>
      <c r="R279" s="2015"/>
      <c r="S279" s="2015"/>
      <c r="T279" s="2015"/>
      <c r="U279" s="2015"/>
      <c r="V279" s="2015"/>
      <c r="W279" s="2015"/>
      <c r="X279" s="2015"/>
      <c r="Y279" s="2015"/>
      <c r="Z279" s="2015"/>
      <c r="AA279" s="2015"/>
      <c r="AB279" s="2015"/>
      <c r="AC279" s="2015"/>
      <c r="AD279" s="2015"/>
      <c r="AE279" s="2015"/>
      <c r="AF279" s="2015"/>
      <c r="AG279" s="2016"/>
    </row>
    <row r="280" spans="2:33" ht="15" customHeight="1" x14ac:dyDescent="0.15">
      <c r="B280" s="2037"/>
      <c r="C280" s="2038"/>
      <c r="D280" s="1958"/>
      <c r="E280" s="1959"/>
      <c r="F280" s="1952"/>
      <c r="G280" s="1952"/>
      <c r="H280" s="1952"/>
      <c r="I280" s="1953"/>
      <c r="J280" s="2005" t="s">
        <v>1484</v>
      </c>
      <c r="K280" s="2006"/>
      <c r="L280" s="2006"/>
      <c r="M280" s="2006"/>
      <c r="N280" s="2006"/>
      <c r="O280" s="2006"/>
      <c r="P280" s="2007"/>
      <c r="Q280" s="2014" t="s">
        <v>1552</v>
      </c>
      <c r="R280" s="2015"/>
      <c r="S280" s="2015"/>
      <c r="T280" s="2015"/>
      <c r="U280" s="2015"/>
      <c r="V280" s="2015"/>
      <c r="W280" s="2015"/>
      <c r="X280" s="2015"/>
      <c r="Y280" s="2015"/>
      <c r="Z280" s="2015"/>
      <c r="AA280" s="2015"/>
      <c r="AB280" s="2015"/>
      <c r="AC280" s="2015"/>
      <c r="AD280" s="2015"/>
      <c r="AE280" s="2015"/>
      <c r="AF280" s="2015"/>
      <c r="AG280" s="2016"/>
    </row>
    <row r="281" spans="2:33" ht="15" customHeight="1" x14ac:dyDescent="0.15">
      <c r="B281" s="2037"/>
      <c r="C281" s="2038"/>
      <c r="D281" s="1958"/>
      <c r="E281" s="1959"/>
      <c r="F281" s="1952"/>
      <c r="G281" s="1952"/>
      <c r="H281" s="1952"/>
      <c r="I281" s="1953"/>
      <c r="J281" s="2050" t="s">
        <v>1485</v>
      </c>
      <c r="K281" s="2051"/>
      <c r="L281" s="2051"/>
      <c r="M281" s="2051"/>
      <c r="N281" s="2051"/>
      <c r="O281" s="2051"/>
      <c r="P281" s="2052"/>
      <c r="Q281" s="2053" t="s">
        <v>1553</v>
      </c>
      <c r="R281" s="2054"/>
      <c r="S281" s="2054"/>
      <c r="T281" s="2054"/>
      <c r="U281" s="2054"/>
      <c r="V281" s="2054"/>
      <c r="W281" s="2054"/>
      <c r="X281" s="2054"/>
      <c r="Y281" s="2054"/>
      <c r="Z281" s="2054"/>
      <c r="AA281" s="2054"/>
      <c r="AB281" s="2054"/>
      <c r="AC281" s="2054"/>
      <c r="AD281" s="2054"/>
      <c r="AE281" s="2054"/>
      <c r="AF281" s="2054"/>
      <c r="AG281" s="2055"/>
    </row>
    <row r="282" spans="2:33" ht="15" customHeight="1" x14ac:dyDescent="0.15">
      <c r="B282" s="2037"/>
      <c r="C282" s="2038"/>
      <c r="D282" s="1958"/>
      <c r="E282" s="1959"/>
      <c r="F282" s="1952"/>
      <c r="G282" s="1952"/>
      <c r="H282" s="1952"/>
      <c r="I282" s="1953"/>
      <c r="J282" s="2005" t="s">
        <v>998</v>
      </c>
      <c r="K282" s="2006"/>
      <c r="L282" s="2006"/>
      <c r="M282" s="2006"/>
      <c r="N282" s="2006"/>
      <c r="O282" s="2006"/>
      <c r="P282" s="2007"/>
      <c r="Q282" s="2014" t="s">
        <v>1554</v>
      </c>
      <c r="R282" s="2015"/>
      <c r="S282" s="2015"/>
      <c r="T282" s="2015"/>
      <c r="U282" s="2015"/>
      <c r="V282" s="2015"/>
      <c r="W282" s="2015"/>
      <c r="X282" s="2015"/>
      <c r="Y282" s="2015"/>
      <c r="Z282" s="2015"/>
      <c r="AA282" s="2015"/>
      <c r="AB282" s="2015"/>
      <c r="AC282" s="2015"/>
      <c r="AD282" s="2015"/>
      <c r="AE282" s="2015"/>
      <c r="AF282" s="2015"/>
      <c r="AG282" s="2016"/>
    </row>
    <row r="283" spans="2:33" ht="15" customHeight="1" x14ac:dyDescent="0.15">
      <c r="B283" s="2037"/>
      <c r="C283" s="2038"/>
      <c r="D283" s="1958"/>
      <c r="E283" s="1959"/>
      <c r="F283" s="1952"/>
      <c r="G283" s="1952"/>
      <c r="H283" s="1952"/>
      <c r="I283" s="1953"/>
      <c r="J283" s="2005" t="s">
        <v>999</v>
      </c>
      <c r="K283" s="2006"/>
      <c r="L283" s="2006"/>
      <c r="M283" s="2006"/>
      <c r="N283" s="2006"/>
      <c r="O283" s="2006"/>
      <c r="P283" s="2007"/>
      <c r="Q283" s="2014" t="s">
        <v>1555</v>
      </c>
      <c r="R283" s="2015"/>
      <c r="S283" s="2015"/>
      <c r="T283" s="2015"/>
      <c r="U283" s="2015"/>
      <c r="V283" s="2015"/>
      <c r="W283" s="2015"/>
      <c r="X283" s="2015"/>
      <c r="Y283" s="2015"/>
      <c r="Z283" s="2015"/>
      <c r="AA283" s="2015"/>
      <c r="AB283" s="2015"/>
      <c r="AC283" s="2015"/>
      <c r="AD283" s="2015"/>
      <c r="AE283" s="2015"/>
      <c r="AF283" s="2015"/>
      <c r="AG283" s="2016"/>
    </row>
    <row r="284" spans="2:33" ht="15" customHeight="1" x14ac:dyDescent="0.15">
      <c r="B284" s="2037"/>
      <c r="C284" s="2038"/>
      <c r="D284" s="1958"/>
      <c r="E284" s="1959"/>
      <c r="F284" s="1952"/>
      <c r="G284" s="1952"/>
      <c r="H284" s="1952"/>
      <c r="I284" s="1953"/>
      <c r="J284" s="2005" t="s">
        <v>1486</v>
      </c>
      <c r="K284" s="2006"/>
      <c r="L284" s="2006"/>
      <c r="M284" s="2006"/>
      <c r="N284" s="2006"/>
      <c r="O284" s="2006"/>
      <c r="P284" s="2007"/>
      <c r="Q284" s="2014" t="s">
        <v>1669</v>
      </c>
      <c r="R284" s="2015"/>
      <c r="S284" s="2015"/>
      <c r="T284" s="2015"/>
      <c r="U284" s="2015"/>
      <c r="V284" s="2015"/>
      <c r="W284" s="2015"/>
      <c r="X284" s="2015"/>
      <c r="Y284" s="2015"/>
      <c r="Z284" s="2015"/>
      <c r="AA284" s="2015"/>
      <c r="AB284" s="2015"/>
      <c r="AC284" s="2015"/>
      <c r="AD284" s="2015"/>
      <c r="AE284" s="2015"/>
      <c r="AF284" s="2015"/>
      <c r="AG284" s="2016"/>
    </row>
    <row r="285" spans="2:33" ht="15" customHeight="1" x14ac:dyDescent="0.15">
      <c r="B285" s="2037"/>
      <c r="C285" s="2038"/>
      <c r="D285" s="1958"/>
      <c r="E285" s="1959"/>
      <c r="F285" s="1952"/>
      <c r="G285" s="1952"/>
      <c r="H285" s="1952"/>
      <c r="I285" s="1953"/>
      <c r="J285" s="2011" t="s">
        <v>1480</v>
      </c>
      <c r="K285" s="2012"/>
      <c r="L285" s="2012"/>
      <c r="M285" s="2012"/>
      <c r="N285" s="2012"/>
      <c r="O285" s="2012"/>
      <c r="P285" s="2012"/>
      <c r="Q285" s="2012"/>
      <c r="R285" s="2012"/>
      <c r="S285" s="2012"/>
      <c r="T285" s="2012"/>
      <c r="U285" s="2012"/>
      <c r="V285" s="2012"/>
      <c r="W285" s="2012"/>
      <c r="X285" s="2012"/>
      <c r="Y285" s="2012"/>
      <c r="Z285" s="2012"/>
      <c r="AA285" s="2012"/>
      <c r="AB285" s="2012"/>
      <c r="AC285" s="2012"/>
      <c r="AD285" s="2012"/>
      <c r="AE285" s="2012"/>
      <c r="AF285" s="2012"/>
      <c r="AG285" s="2013"/>
    </row>
    <row r="286" spans="2:33" ht="15" customHeight="1" x14ac:dyDescent="0.15">
      <c r="B286" s="2037"/>
      <c r="C286" s="2038"/>
      <c r="D286" s="1958"/>
      <c r="E286" s="1959"/>
      <c r="F286" s="1952"/>
      <c r="G286" s="1952"/>
      <c r="H286" s="1952"/>
      <c r="I286" s="1953"/>
      <c r="J286" s="2023" t="s">
        <v>110</v>
      </c>
      <c r="K286" s="2024"/>
      <c r="L286" s="2024"/>
      <c r="M286" s="2024"/>
      <c r="N286" s="2024"/>
      <c r="O286" s="2024"/>
      <c r="P286" s="2025"/>
      <c r="Q286" s="2026" t="s">
        <v>1664</v>
      </c>
      <c r="R286" s="2027"/>
      <c r="S286" s="2027"/>
      <c r="T286" s="2027"/>
      <c r="U286" s="2027"/>
      <c r="V286" s="2027"/>
      <c r="W286" s="2027"/>
      <c r="X286" s="2027"/>
      <c r="Y286" s="2027"/>
      <c r="Z286" s="2027"/>
      <c r="AA286" s="2027"/>
      <c r="AB286" s="2027"/>
      <c r="AC286" s="2027"/>
      <c r="AD286" s="2027"/>
      <c r="AE286" s="2027"/>
      <c r="AF286" s="2027"/>
      <c r="AG286" s="2028"/>
    </row>
    <row r="287" spans="2:33" ht="15" customHeight="1" x14ac:dyDescent="0.15">
      <c r="B287" s="2037"/>
      <c r="C287" s="2038"/>
      <c r="D287" s="1958"/>
      <c r="E287" s="1959"/>
      <c r="F287" s="1952"/>
      <c r="G287" s="1952"/>
      <c r="H287" s="1952"/>
      <c r="I287" s="1953"/>
      <c r="J287" s="2005" t="s">
        <v>668</v>
      </c>
      <c r="K287" s="2006"/>
      <c r="L287" s="2006"/>
      <c r="M287" s="2006"/>
      <c r="N287" s="2006"/>
      <c r="O287" s="2006"/>
      <c r="P287" s="2007"/>
      <c r="Q287" s="2014" t="s">
        <v>1664</v>
      </c>
      <c r="R287" s="2015"/>
      <c r="S287" s="2015"/>
      <c r="T287" s="2015"/>
      <c r="U287" s="2015"/>
      <c r="V287" s="2015"/>
      <c r="W287" s="2015"/>
      <c r="X287" s="2015"/>
      <c r="Y287" s="2015"/>
      <c r="Z287" s="2015"/>
      <c r="AA287" s="2015"/>
      <c r="AB287" s="2015"/>
      <c r="AC287" s="2015"/>
      <c r="AD287" s="2015"/>
      <c r="AE287" s="2015"/>
      <c r="AF287" s="2015"/>
      <c r="AG287" s="2016"/>
    </row>
    <row r="288" spans="2:33" ht="15" customHeight="1" x14ac:dyDescent="0.15">
      <c r="B288" s="2037"/>
      <c r="C288" s="2038"/>
      <c r="D288" s="1958"/>
      <c r="E288" s="1959"/>
      <c r="F288" s="1952"/>
      <c r="G288" s="1952"/>
      <c r="H288" s="1952"/>
      <c r="I288" s="1953"/>
      <c r="J288" s="2005" t="s">
        <v>100</v>
      </c>
      <c r="K288" s="2006"/>
      <c r="L288" s="2006"/>
      <c r="M288" s="2006"/>
      <c r="N288" s="2006"/>
      <c r="O288" s="2006"/>
      <c r="P288" s="2007"/>
      <c r="Q288" s="2014" t="s">
        <v>1665</v>
      </c>
      <c r="R288" s="2015"/>
      <c r="S288" s="2015"/>
      <c r="T288" s="2015"/>
      <c r="U288" s="2015"/>
      <c r="V288" s="2015"/>
      <c r="W288" s="2015"/>
      <c r="X288" s="2015"/>
      <c r="Y288" s="2015"/>
      <c r="Z288" s="2015"/>
      <c r="AA288" s="2015"/>
      <c r="AB288" s="2015"/>
      <c r="AC288" s="2015"/>
      <c r="AD288" s="2015"/>
      <c r="AE288" s="2015"/>
      <c r="AF288" s="2015"/>
      <c r="AG288" s="2016"/>
    </row>
    <row r="289" spans="2:33" ht="15" customHeight="1" x14ac:dyDescent="0.15">
      <c r="B289" s="2037"/>
      <c r="C289" s="2038"/>
      <c r="D289" s="1958"/>
      <c r="E289" s="1959"/>
      <c r="F289" s="1952"/>
      <c r="G289" s="1952"/>
      <c r="H289" s="1952"/>
      <c r="I289" s="1953"/>
      <c r="J289" s="2044" t="s">
        <v>997</v>
      </c>
      <c r="K289" s="2045"/>
      <c r="L289" s="2045"/>
      <c r="M289" s="2045"/>
      <c r="N289" s="2045"/>
      <c r="O289" s="2045"/>
      <c r="P289" s="2046"/>
      <c r="Q289" s="2047" t="s">
        <v>1665</v>
      </c>
      <c r="R289" s="2048"/>
      <c r="S289" s="2048"/>
      <c r="T289" s="2048"/>
      <c r="U289" s="2048"/>
      <c r="V289" s="2048"/>
      <c r="W289" s="2048"/>
      <c r="X289" s="2048"/>
      <c r="Y289" s="2048"/>
      <c r="Z289" s="2048"/>
      <c r="AA289" s="2048"/>
      <c r="AB289" s="2048"/>
      <c r="AC289" s="2048"/>
      <c r="AD289" s="2048"/>
      <c r="AE289" s="2048"/>
      <c r="AF289" s="2048"/>
      <c r="AG289" s="2049"/>
    </row>
    <row r="290" spans="2:33" ht="15" customHeight="1" x14ac:dyDescent="0.15">
      <c r="B290" s="2037"/>
      <c r="C290" s="2038"/>
      <c r="D290" s="1958"/>
      <c r="E290" s="1959"/>
      <c r="F290" s="1952"/>
      <c r="G290" s="1952"/>
      <c r="H290" s="1952"/>
      <c r="I290" s="1953"/>
      <c r="J290" s="2005" t="s">
        <v>1482</v>
      </c>
      <c r="K290" s="2006"/>
      <c r="L290" s="2006"/>
      <c r="M290" s="2006"/>
      <c r="N290" s="2006"/>
      <c r="O290" s="2006"/>
      <c r="P290" s="2007"/>
      <c r="Q290" s="2014" t="s">
        <v>1666</v>
      </c>
      <c r="R290" s="2015"/>
      <c r="S290" s="2015"/>
      <c r="T290" s="2015"/>
      <c r="U290" s="2015"/>
      <c r="V290" s="2015"/>
      <c r="W290" s="2015"/>
      <c r="X290" s="2015"/>
      <c r="Y290" s="2015"/>
      <c r="Z290" s="2015"/>
      <c r="AA290" s="2015"/>
      <c r="AB290" s="2015"/>
      <c r="AC290" s="2015"/>
      <c r="AD290" s="2015"/>
      <c r="AE290" s="2015"/>
      <c r="AF290" s="2015"/>
      <c r="AG290" s="2016"/>
    </row>
    <row r="291" spans="2:33" ht="15" customHeight="1" x14ac:dyDescent="0.15">
      <c r="B291" s="2037"/>
      <c r="C291" s="2038"/>
      <c r="D291" s="1958"/>
      <c r="E291" s="1959"/>
      <c r="F291" s="1952"/>
      <c r="G291" s="1952"/>
      <c r="H291" s="1952"/>
      <c r="I291" s="1953"/>
      <c r="J291" s="2005" t="s">
        <v>1483</v>
      </c>
      <c r="K291" s="2006"/>
      <c r="L291" s="2006"/>
      <c r="M291" s="2006"/>
      <c r="N291" s="2006"/>
      <c r="O291" s="2006"/>
      <c r="P291" s="2007"/>
      <c r="Q291" s="2014" t="s">
        <v>1667</v>
      </c>
      <c r="R291" s="2015"/>
      <c r="S291" s="2015"/>
      <c r="T291" s="2015"/>
      <c r="U291" s="2015"/>
      <c r="V291" s="2015"/>
      <c r="W291" s="2015"/>
      <c r="X291" s="2015"/>
      <c r="Y291" s="2015"/>
      <c r="Z291" s="2015"/>
      <c r="AA291" s="2015"/>
      <c r="AB291" s="2015"/>
      <c r="AC291" s="2015"/>
      <c r="AD291" s="2015"/>
      <c r="AE291" s="2015"/>
      <c r="AF291" s="2015"/>
      <c r="AG291" s="2016"/>
    </row>
    <row r="292" spans="2:33" ht="15" customHeight="1" x14ac:dyDescent="0.15">
      <c r="B292" s="2037"/>
      <c r="C292" s="2038"/>
      <c r="D292" s="1958"/>
      <c r="E292" s="1959"/>
      <c r="F292" s="1952"/>
      <c r="G292" s="1952"/>
      <c r="H292" s="1952"/>
      <c r="I292" s="1953"/>
      <c r="J292" s="2005" t="s">
        <v>243</v>
      </c>
      <c r="K292" s="2006"/>
      <c r="L292" s="2006"/>
      <c r="M292" s="2006"/>
      <c r="N292" s="2006"/>
      <c r="O292" s="2006"/>
      <c r="P292" s="2007"/>
      <c r="Q292" s="2014" t="s">
        <v>1668</v>
      </c>
      <c r="R292" s="2015"/>
      <c r="S292" s="2015"/>
      <c r="T292" s="2015"/>
      <c r="U292" s="2015"/>
      <c r="V292" s="2015"/>
      <c r="W292" s="2015"/>
      <c r="X292" s="2015"/>
      <c r="Y292" s="2015"/>
      <c r="Z292" s="2015"/>
      <c r="AA292" s="2015"/>
      <c r="AB292" s="2015"/>
      <c r="AC292" s="2015"/>
      <c r="AD292" s="2015"/>
      <c r="AE292" s="2015"/>
      <c r="AF292" s="2015"/>
      <c r="AG292" s="2016"/>
    </row>
    <row r="293" spans="2:33" ht="15" customHeight="1" x14ac:dyDescent="0.15">
      <c r="B293" s="2037"/>
      <c r="C293" s="2038"/>
      <c r="D293" s="1958"/>
      <c r="E293" s="1959"/>
      <c r="F293" s="1952"/>
      <c r="G293" s="1952"/>
      <c r="H293" s="1952"/>
      <c r="I293" s="1953"/>
      <c r="J293" s="2005" t="s">
        <v>1484</v>
      </c>
      <c r="K293" s="2006"/>
      <c r="L293" s="2006"/>
      <c r="M293" s="2006"/>
      <c r="N293" s="2006"/>
      <c r="O293" s="2006"/>
      <c r="P293" s="2007"/>
      <c r="Q293" s="2014" t="s">
        <v>1552</v>
      </c>
      <c r="R293" s="2015"/>
      <c r="S293" s="2015"/>
      <c r="T293" s="2015"/>
      <c r="U293" s="2015"/>
      <c r="V293" s="2015"/>
      <c r="W293" s="2015"/>
      <c r="X293" s="2015"/>
      <c r="Y293" s="2015"/>
      <c r="Z293" s="2015"/>
      <c r="AA293" s="2015"/>
      <c r="AB293" s="2015"/>
      <c r="AC293" s="2015"/>
      <c r="AD293" s="2015"/>
      <c r="AE293" s="2015"/>
      <c r="AF293" s="2015"/>
      <c r="AG293" s="2016"/>
    </row>
    <row r="294" spans="2:33" ht="15" customHeight="1" x14ac:dyDescent="0.15">
      <c r="B294" s="2037"/>
      <c r="C294" s="2038"/>
      <c r="D294" s="1958"/>
      <c r="E294" s="1959"/>
      <c r="F294" s="1952"/>
      <c r="G294" s="1952"/>
      <c r="H294" s="1952"/>
      <c r="I294" s="1953"/>
      <c r="J294" s="2050" t="s">
        <v>1485</v>
      </c>
      <c r="K294" s="2051"/>
      <c r="L294" s="2051"/>
      <c r="M294" s="2051"/>
      <c r="N294" s="2051"/>
      <c r="O294" s="2051"/>
      <c r="P294" s="2052"/>
      <c r="Q294" s="2053" t="s">
        <v>1553</v>
      </c>
      <c r="R294" s="2054"/>
      <c r="S294" s="2054"/>
      <c r="T294" s="2054"/>
      <c r="U294" s="2054"/>
      <c r="V294" s="2054"/>
      <c r="W294" s="2054"/>
      <c r="X294" s="2054"/>
      <c r="Y294" s="2054"/>
      <c r="Z294" s="2054"/>
      <c r="AA294" s="2054"/>
      <c r="AB294" s="2054"/>
      <c r="AC294" s="2054"/>
      <c r="AD294" s="2054"/>
      <c r="AE294" s="2054"/>
      <c r="AF294" s="2054"/>
      <c r="AG294" s="2055"/>
    </row>
    <row r="295" spans="2:33" ht="15" customHeight="1" x14ac:dyDescent="0.15">
      <c r="B295" s="2037"/>
      <c r="C295" s="2038"/>
      <c r="D295" s="1958"/>
      <c r="E295" s="1959"/>
      <c r="F295" s="1952"/>
      <c r="G295" s="1952"/>
      <c r="H295" s="1952"/>
      <c r="I295" s="1953"/>
      <c r="J295" s="2005" t="s">
        <v>998</v>
      </c>
      <c r="K295" s="2006"/>
      <c r="L295" s="2006"/>
      <c r="M295" s="2006"/>
      <c r="N295" s="2006"/>
      <c r="O295" s="2006"/>
      <c r="P295" s="2007"/>
      <c r="Q295" s="2014" t="s">
        <v>1554</v>
      </c>
      <c r="R295" s="2015"/>
      <c r="S295" s="2015"/>
      <c r="T295" s="2015"/>
      <c r="U295" s="2015"/>
      <c r="V295" s="2015"/>
      <c r="W295" s="2015"/>
      <c r="X295" s="2015"/>
      <c r="Y295" s="2015"/>
      <c r="Z295" s="2015"/>
      <c r="AA295" s="2015"/>
      <c r="AB295" s="2015"/>
      <c r="AC295" s="2015"/>
      <c r="AD295" s="2015"/>
      <c r="AE295" s="2015"/>
      <c r="AF295" s="2015"/>
      <c r="AG295" s="2016"/>
    </row>
    <row r="296" spans="2:33" ht="15" customHeight="1" x14ac:dyDescent="0.15">
      <c r="B296" s="2037"/>
      <c r="C296" s="2038"/>
      <c r="D296" s="1958"/>
      <c r="E296" s="1959"/>
      <c r="F296" s="1952"/>
      <c r="G296" s="1952"/>
      <c r="H296" s="1952"/>
      <c r="I296" s="1953"/>
      <c r="J296" s="2005" t="s">
        <v>999</v>
      </c>
      <c r="K296" s="2006"/>
      <c r="L296" s="2006"/>
      <c r="M296" s="2006"/>
      <c r="N296" s="2006"/>
      <c r="O296" s="2006"/>
      <c r="P296" s="2007"/>
      <c r="Q296" s="2014" t="s">
        <v>1555</v>
      </c>
      <c r="R296" s="2015"/>
      <c r="S296" s="2015"/>
      <c r="T296" s="2015"/>
      <c r="U296" s="2015"/>
      <c r="V296" s="2015"/>
      <c r="W296" s="2015"/>
      <c r="X296" s="2015"/>
      <c r="Y296" s="2015"/>
      <c r="Z296" s="2015"/>
      <c r="AA296" s="2015"/>
      <c r="AB296" s="2015"/>
      <c r="AC296" s="2015"/>
      <c r="AD296" s="2015"/>
      <c r="AE296" s="2015"/>
      <c r="AF296" s="2015"/>
      <c r="AG296" s="2016"/>
    </row>
    <row r="297" spans="2:33" ht="15" customHeight="1" x14ac:dyDescent="0.15">
      <c r="B297" s="2037"/>
      <c r="C297" s="2038"/>
      <c r="D297" s="1958"/>
      <c r="E297" s="1959"/>
      <c r="F297" s="1952"/>
      <c r="G297" s="1952"/>
      <c r="H297" s="1952"/>
      <c r="I297" s="1953"/>
      <c r="J297" s="2005" t="s">
        <v>1486</v>
      </c>
      <c r="K297" s="2006"/>
      <c r="L297" s="2006"/>
      <c r="M297" s="2006"/>
      <c r="N297" s="2006"/>
      <c r="O297" s="2006"/>
      <c r="P297" s="2007"/>
      <c r="Q297" s="2014" t="s">
        <v>1669</v>
      </c>
      <c r="R297" s="2015"/>
      <c r="S297" s="2015"/>
      <c r="T297" s="2015"/>
      <c r="U297" s="2015"/>
      <c r="V297" s="2015"/>
      <c r="W297" s="2015"/>
      <c r="X297" s="2015"/>
      <c r="Y297" s="2015"/>
      <c r="Z297" s="2015"/>
      <c r="AA297" s="2015"/>
      <c r="AB297" s="2015"/>
      <c r="AC297" s="2015"/>
      <c r="AD297" s="2015"/>
      <c r="AE297" s="2015"/>
      <c r="AF297" s="2015"/>
      <c r="AG297" s="2016"/>
    </row>
    <row r="298" spans="2:33" ht="15" customHeight="1" x14ac:dyDescent="0.15">
      <c r="B298" s="2037"/>
      <c r="C298" s="2038"/>
      <c r="D298" s="1958"/>
      <c r="E298" s="1959"/>
      <c r="F298" s="1952"/>
      <c r="G298" s="1952"/>
      <c r="H298" s="1952"/>
      <c r="I298" s="1953"/>
      <c r="J298" s="2011" t="s">
        <v>1481</v>
      </c>
      <c r="K298" s="2012"/>
      <c r="L298" s="2012"/>
      <c r="M298" s="2012"/>
      <c r="N298" s="2012"/>
      <c r="O298" s="2012"/>
      <c r="P298" s="2012"/>
      <c r="Q298" s="2012"/>
      <c r="R298" s="2012"/>
      <c r="S298" s="2012"/>
      <c r="T298" s="2012"/>
      <c r="U298" s="2012"/>
      <c r="V298" s="2012"/>
      <c r="W298" s="2012"/>
      <c r="X298" s="2012"/>
      <c r="Y298" s="2012"/>
      <c r="Z298" s="2012"/>
      <c r="AA298" s="2012"/>
      <c r="AB298" s="2012"/>
      <c r="AC298" s="2012"/>
      <c r="AD298" s="2012"/>
      <c r="AE298" s="2012"/>
      <c r="AF298" s="2012"/>
      <c r="AG298" s="2013"/>
    </row>
    <row r="299" spans="2:33" ht="15" customHeight="1" x14ac:dyDescent="0.15">
      <c r="B299" s="2037"/>
      <c r="C299" s="2038"/>
      <c r="D299" s="1958"/>
      <c r="E299" s="1959"/>
      <c r="F299" s="1952"/>
      <c r="G299" s="1952"/>
      <c r="H299" s="1952"/>
      <c r="I299" s="1953"/>
      <c r="J299" s="2023" t="s">
        <v>110</v>
      </c>
      <c r="K299" s="2024"/>
      <c r="L299" s="2024"/>
      <c r="M299" s="2024"/>
      <c r="N299" s="2024"/>
      <c r="O299" s="2024"/>
      <c r="P299" s="2025"/>
      <c r="Q299" s="2026" t="s">
        <v>1664</v>
      </c>
      <c r="R299" s="2027"/>
      <c r="S299" s="2027"/>
      <c r="T299" s="2027"/>
      <c r="U299" s="2027"/>
      <c r="V299" s="2027"/>
      <c r="W299" s="2027"/>
      <c r="X299" s="2027"/>
      <c r="Y299" s="2027"/>
      <c r="Z299" s="2027"/>
      <c r="AA299" s="2027"/>
      <c r="AB299" s="2027"/>
      <c r="AC299" s="2027"/>
      <c r="AD299" s="2027"/>
      <c r="AE299" s="2027"/>
      <c r="AF299" s="2027"/>
      <c r="AG299" s="2028"/>
    </row>
    <row r="300" spans="2:33" ht="15" customHeight="1" x14ac:dyDescent="0.15">
      <c r="B300" s="2037"/>
      <c r="C300" s="2038"/>
      <c r="D300" s="1958"/>
      <c r="E300" s="1959"/>
      <c r="F300" s="1952"/>
      <c r="G300" s="1952"/>
      <c r="H300" s="1952"/>
      <c r="I300" s="1953"/>
      <c r="J300" s="2005" t="s">
        <v>668</v>
      </c>
      <c r="K300" s="2006"/>
      <c r="L300" s="2006"/>
      <c r="M300" s="2006"/>
      <c r="N300" s="2006"/>
      <c r="O300" s="2006"/>
      <c r="P300" s="2007"/>
      <c r="Q300" s="2014" t="s">
        <v>1664</v>
      </c>
      <c r="R300" s="2015"/>
      <c r="S300" s="2015"/>
      <c r="T300" s="2015"/>
      <c r="U300" s="2015"/>
      <c r="V300" s="2015"/>
      <c r="W300" s="2015"/>
      <c r="X300" s="2015"/>
      <c r="Y300" s="2015"/>
      <c r="Z300" s="2015"/>
      <c r="AA300" s="2015"/>
      <c r="AB300" s="2015"/>
      <c r="AC300" s="2015"/>
      <c r="AD300" s="2015"/>
      <c r="AE300" s="2015"/>
      <c r="AF300" s="2015"/>
      <c r="AG300" s="2016"/>
    </row>
    <row r="301" spans="2:33" ht="15" customHeight="1" x14ac:dyDescent="0.15">
      <c r="B301" s="2037"/>
      <c r="C301" s="2038"/>
      <c r="D301" s="1958"/>
      <c r="E301" s="1959"/>
      <c r="F301" s="1952"/>
      <c r="G301" s="1952"/>
      <c r="H301" s="1952"/>
      <c r="I301" s="1953"/>
      <c r="J301" s="2005" t="s">
        <v>100</v>
      </c>
      <c r="K301" s="2006"/>
      <c r="L301" s="2006"/>
      <c r="M301" s="2006"/>
      <c r="N301" s="2006"/>
      <c r="O301" s="2006"/>
      <c r="P301" s="2007"/>
      <c r="Q301" s="2014" t="s">
        <v>1665</v>
      </c>
      <c r="R301" s="2015"/>
      <c r="S301" s="2015"/>
      <c r="T301" s="2015"/>
      <c r="U301" s="2015"/>
      <c r="V301" s="2015"/>
      <c r="W301" s="2015"/>
      <c r="X301" s="2015"/>
      <c r="Y301" s="2015"/>
      <c r="Z301" s="2015"/>
      <c r="AA301" s="2015"/>
      <c r="AB301" s="2015"/>
      <c r="AC301" s="2015"/>
      <c r="AD301" s="2015"/>
      <c r="AE301" s="2015"/>
      <c r="AF301" s="2015"/>
      <c r="AG301" s="2016"/>
    </row>
    <row r="302" spans="2:33" ht="15" customHeight="1" x14ac:dyDescent="0.15">
      <c r="B302" s="2037"/>
      <c r="C302" s="2038"/>
      <c r="D302" s="1958"/>
      <c r="E302" s="1959"/>
      <c r="F302" s="1952"/>
      <c r="G302" s="1952"/>
      <c r="H302" s="1952"/>
      <c r="I302" s="1953"/>
      <c r="J302" s="2044" t="s">
        <v>997</v>
      </c>
      <c r="K302" s="2045"/>
      <c r="L302" s="2045"/>
      <c r="M302" s="2045"/>
      <c r="N302" s="2045"/>
      <c r="O302" s="2045"/>
      <c r="P302" s="2046"/>
      <c r="Q302" s="2047" t="s">
        <v>1665</v>
      </c>
      <c r="R302" s="2048"/>
      <c r="S302" s="2048"/>
      <c r="T302" s="2048"/>
      <c r="U302" s="2048"/>
      <c r="V302" s="2048"/>
      <c r="W302" s="2048"/>
      <c r="X302" s="2048"/>
      <c r="Y302" s="2048"/>
      <c r="Z302" s="2048"/>
      <c r="AA302" s="2048"/>
      <c r="AB302" s="2048"/>
      <c r="AC302" s="2048"/>
      <c r="AD302" s="2048"/>
      <c r="AE302" s="2048"/>
      <c r="AF302" s="2048"/>
      <c r="AG302" s="2049"/>
    </row>
    <row r="303" spans="2:33" ht="15" customHeight="1" x14ac:dyDescent="0.15">
      <c r="B303" s="2037"/>
      <c r="C303" s="2038"/>
      <c r="D303" s="1958"/>
      <c r="E303" s="1959"/>
      <c r="F303" s="1952"/>
      <c r="G303" s="1952"/>
      <c r="H303" s="1952"/>
      <c r="I303" s="1953"/>
      <c r="J303" s="2005" t="s">
        <v>1482</v>
      </c>
      <c r="K303" s="2006"/>
      <c r="L303" s="2006"/>
      <c r="M303" s="2006"/>
      <c r="N303" s="2006"/>
      <c r="O303" s="2006"/>
      <c r="P303" s="2007"/>
      <c r="Q303" s="2014" t="s">
        <v>1666</v>
      </c>
      <c r="R303" s="2015"/>
      <c r="S303" s="2015"/>
      <c r="T303" s="2015"/>
      <c r="U303" s="2015"/>
      <c r="V303" s="2015"/>
      <c r="W303" s="2015"/>
      <c r="X303" s="2015"/>
      <c r="Y303" s="2015"/>
      <c r="Z303" s="2015"/>
      <c r="AA303" s="2015"/>
      <c r="AB303" s="2015"/>
      <c r="AC303" s="2015"/>
      <c r="AD303" s="2015"/>
      <c r="AE303" s="2015"/>
      <c r="AF303" s="2015"/>
      <c r="AG303" s="2016"/>
    </row>
    <row r="304" spans="2:33" ht="15" customHeight="1" x14ac:dyDescent="0.15">
      <c r="B304" s="2037"/>
      <c r="C304" s="2038"/>
      <c r="D304" s="1958"/>
      <c r="E304" s="1959"/>
      <c r="F304" s="1952"/>
      <c r="G304" s="1952"/>
      <c r="H304" s="1952"/>
      <c r="I304" s="1953"/>
      <c r="J304" s="2005" t="s">
        <v>1483</v>
      </c>
      <c r="K304" s="2006"/>
      <c r="L304" s="2006"/>
      <c r="M304" s="2006"/>
      <c r="N304" s="2006"/>
      <c r="O304" s="2006"/>
      <c r="P304" s="2007"/>
      <c r="Q304" s="2014" t="s">
        <v>1667</v>
      </c>
      <c r="R304" s="2015"/>
      <c r="S304" s="2015"/>
      <c r="T304" s="2015"/>
      <c r="U304" s="2015"/>
      <c r="V304" s="2015"/>
      <c r="W304" s="2015"/>
      <c r="X304" s="2015"/>
      <c r="Y304" s="2015"/>
      <c r="Z304" s="2015"/>
      <c r="AA304" s="2015"/>
      <c r="AB304" s="2015"/>
      <c r="AC304" s="2015"/>
      <c r="AD304" s="2015"/>
      <c r="AE304" s="2015"/>
      <c r="AF304" s="2015"/>
      <c r="AG304" s="2016"/>
    </row>
    <row r="305" spans="2:33" ht="15" customHeight="1" x14ac:dyDescent="0.15">
      <c r="B305" s="2037"/>
      <c r="C305" s="2038"/>
      <c r="D305" s="1958"/>
      <c r="E305" s="1959"/>
      <c r="F305" s="1952"/>
      <c r="G305" s="1952"/>
      <c r="H305" s="1952"/>
      <c r="I305" s="1953"/>
      <c r="J305" s="2005" t="s">
        <v>243</v>
      </c>
      <c r="K305" s="2006"/>
      <c r="L305" s="2006"/>
      <c r="M305" s="2006"/>
      <c r="N305" s="2006"/>
      <c r="O305" s="2006"/>
      <c r="P305" s="2007"/>
      <c r="Q305" s="2014" t="s">
        <v>1668</v>
      </c>
      <c r="R305" s="2015"/>
      <c r="S305" s="2015"/>
      <c r="T305" s="2015"/>
      <c r="U305" s="2015"/>
      <c r="V305" s="2015"/>
      <c r="W305" s="2015"/>
      <c r="X305" s="2015"/>
      <c r="Y305" s="2015"/>
      <c r="Z305" s="2015"/>
      <c r="AA305" s="2015"/>
      <c r="AB305" s="2015"/>
      <c r="AC305" s="2015"/>
      <c r="AD305" s="2015"/>
      <c r="AE305" s="2015"/>
      <c r="AF305" s="2015"/>
      <c r="AG305" s="2016"/>
    </row>
    <row r="306" spans="2:33" ht="15" customHeight="1" x14ac:dyDescent="0.15">
      <c r="B306" s="2037"/>
      <c r="C306" s="2038"/>
      <c r="D306" s="1958"/>
      <c r="E306" s="1959"/>
      <c r="F306" s="1952"/>
      <c r="G306" s="1952"/>
      <c r="H306" s="1952"/>
      <c r="I306" s="1953"/>
      <c r="J306" s="2005" t="s">
        <v>1484</v>
      </c>
      <c r="K306" s="2006"/>
      <c r="L306" s="2006"/>
      <c r="M306" s="2006"/>
      <c r="N306" s="2006"/>
      <c r="O306" s="2006"/>
      <c r="P306" s="2007"/>
      <c r="Q306" s="2014" t="s">
        <v>1552</v>
      </c>
      <c r="R306" s="2015"/>
      <c r="S306" s="2015"/>
      <c r="T306" s="2015"/>
      <c r="U306" s="2015"/>
      <c r="V306" s="2015"/>
      <c r="W306" s="2015"/>
      <c r="X306" s="2015"/>
      <c r="Y306" s="2015"/>
      <c r="Z306" s="2015"/>
      <c r="AA306" s="2015"/>
      <c r="AB306" s="2015"/>
      <c r="AC306" s="2015"/>
      <c r="AD306" s="2015"/>
      <c r="AE306" s="2015"/>
      <c r="AF306" s="2015"/>
      <c r="AG306" s="2016"/>
    </row>
    <row r="307" spans="2:33" ht="15" customHeight="1" x14ac:dyDescent="0.15">
      <c r="B307" s="2037"/>
      <c r="C307" s="2038"/>
      <c r="D307" s="1958"/>
      <c r="E307" s="1959"/>
      <c r="F307" s="1952"/>
      <c r="G307" s="1952"/>
      <c r="H307" s="1952"/>
      <c r="I307" s="1953"/>
      <c r="J307" s="2050" t="s">
        <v>1485</v>
      </c>
      <c r="K307" s="2051"/>
      <c r="L307" s="2051"/>
      <c r="M307" s="2051"/>
      <c r="N307" s="2051"/>
      <c r="O307" s="2051"/>
      <c r="P307" s="2052"/>
      <c r="Q307" s="2053" t="s">
        <v>1553</v>
      </c>
      <c r="R307" s="2054"/>
      <c r="S307" s="2054"/>
      <c r="T307" s="2054"/>
      <c r="U307" s="2054"/>
      <c r="V307" s="2054"/>
      <c r="W307" s="2054"/>
      <c r="X307" s="2054"/>
      <c r="Y307" s="2054"/>
      <c r="Z307" s="2054"/>
      <c r="AA307" s="2054"/>
      <c r="AB307" s="2054"/>
      <c r="AC307" s="2054"/>
      <c r="AD307" s="2054"/>
      <c r="AE307" s="2054"/>
      <c r="AF307" s="2054"/>
      <c r="AG307" s="2055"/>
    </row>
    <row r="308" spans="2:33" ht="15" customHeight="1" x14ac:dyDescent="0.15">
      <c r="B308" s="2037"/>
      <c r="C308" s="2038"/>
      <c r="D308" s="1958"/>
      <c r="E308" s="1959"/>
      <c r="F308" s="1952"/>
      <c r="G308" s="1952"/>
      <c r="H308" s="1952"/>
      <c r="I308" s="1953"/>
      <c r="J308" s="2005" t="s">
        <v>998</v>
      </c>
      <c r="K308" s="2006"/>
      <c r="L308" s="2006"/>
      <c r="M308" s="2006"/>
      <c r="N308" s="2006"/>
      <c r="O308" s="2006"/>
      <c r="P308" s="2007"/>
      <c r="Q308" s="2014" t="s">
        <v>1554</v>
      </c>
      <c r="R308" s="2015"/>
      <c r="S308" s="2015"/>
      <c r="T308" s="2015"/>
      <c r="U308" s="2015"/>
      <c r="V308" s="2015"/>
      <c r="W308" s="2015"/>
      <c r="X308" s="2015"/>
      <c r="Y308" s="2015"/>
      <c r="Z308" s="2015"/>
      <c r="AA308" s="2015"/>
      <c r="AB308" s="2015"/>
      <c r="AC308" s="2015"/>
      <c r="AD308" s="2015"/>
      <c r="AE308" s="2015"/>
      <c r="AF308" s="2015"/>
      <c r="AG308" s="2016"/>
    </row>
    <row r="309" spans="2:33" ht="15" customHeight="1" x14ac:dyDescent="0.15">
      <c r="B309" s="2037"/>
      <c r="C309" s="2038"/>
      <c r="D309" s="1958"/>
      <c r="E309" s="1959"/>
      <c r="F309" s="1952"/>
      <c r="G309" s="1952"/>
      <c r="H309" s="1952"/>
      <c r="I309" s="1953"/>
      <c r="J309" s="2005" t="s">
        <v>999</v>
      </c>
      <c r="K309" s="2006"/>
      <c r="L309" s="2006"/>
      <c r="M309" s="2006"/>
      <c r="N309" s="2006"/>
      <c r="O309" s="2006"/>
      <c r="P309" s="2007"/>
      <c r="Q309" s="2014" t="s">
        <v>1555</v>
      </c>
      <c r="R309" s="2015"/>
      <c r="S309" s="2015"/>
      <c r="T309" s="2015"/>
      <c r="U309" s="2015"/>
      <c r="V309" s="2015"/>
      <c r="W309" s="2015"/>
      <c r="X309" s="2015"/>
      <c r="Y309" s="2015"/>
      <c r="Z309" s="2015"/>
      <c r="AA309" s="2015"/>
      <c r="AB309" s="2015"/>
      <c r="AC309" s="2015"/>
      <c r="AD309" s="2015"/>
      <c r="AE309" s="2015"/>
      <c r="AF309" s="2015"/>
      <c r="AG309" s="2016"/>
    </row>
    <row r="310" spans="2:33" ht="15" customHeight="1" x14ac:dyDescent="0.15">
      <c r="B310" s="2037"/>
      <c r="C310" s="2038"/>
      <c r="D310" s="1960"/>
      <c r="E310" s="1961"/>
      <c r="F310" s="1954"/>
      <c r="G310" s="1954"/>
      <c r="H310" s="1954"/>
      <c r="I310" s="1955"/>
      <c r="J310" s="2005" t="s">
        <v>1486</v>
      </c>
      <c r="K310" s="2006"/>
      <c r="L310" s="2006"/>
      <c r="M310" s="2006"/>
      <c r="N310" s="2006"/>
      <c r="O310" s="2006"/>
      <c r="P310" s="2007"/>
      <c r="Q310" s="2014" t="s">
        <v>1669</v>
      </c>
      <c r="R310" s="2015"/>
      <c r="S310" s="2015"/>
      <c r="T310" s="2015"/>
      <c r="U310" s="2015"/>
      <c r="V310" s="2015"/>
      <c r="W310" s="2015"/>
      <c r="X310" s="2015"/>
      <c r="Y310" s="2015"/>
      <c r="Z310" s="2015"/>
      <c r="AA310" s="2015"/>
      <c r="AB310" s="2015"/>
      <c r="AC310" s="2015"/>
      <c r="AD310" s="2015"/>
      <c r="AE310" s="2015"/>
      <c r="AF310" s="2015"/>
      <c r="AG310" s="2016"/>
    </row>
    <row r="311" spans="2:33" ht="15" customHeight="1" x14ac:dyDescent="0.15">
      <c r="B311" s="2037"/>
      <c r="C311" s="2038"/>
      <c r="D311" s="1968" t="s">
        <v>1000</v>
      </c>
      <c r="E311" s="1969"/>
      <c r="F311" s="1962" t="s">
        <v>1703</v>
      </c>
      <c r="G311" s="1962"/>
      <c r="H311" s="1962"/>
      <c r="I311" s="1963"/>
      <c r="J311" s="2011" t="s">
        <v>1437</v>
      </c>
      <c r="K311" s="2012"/>
      <c r="L311" s="2012"/>
      <c r="M311" s="2012"/>
      <c r="N311" s="2012"/>
      <c r="O311" s="2012"/>
      <c r="P311" s="2012"/>
      <c r="Q311" s="2012"/>
      <c r="R311" s="2012"/>
      <c r="S311" s="2012"/>
      <c r="T311" s="2012"/>
      <c r="U311" s="2012"/>
      <c r="V311" s="2012"/>
      <c r="W311" s="2012"/>
      <c r="X311" s="2012"/>
      <c r="Y311" s="2012"/>
      <c r="Z311" s="2012"/>
      <c r="AA311" s="2012"/>
      <c r="AB311" s="2012"/>
      <c r="AC311" s="2012"/>
      <c r="AD311" s="2012"/>
      <c r="AE311" s="2012"/>
      <c r="AF311" s="2012"/>
      <c r="AG311" s="2013"/>
    </row>
    <row r="312" spans="2:33" ht="15" customHeight="1" x14ac:dyDescent="0.15">
      <c r="B312" s="2037"/>
      <c r="C312" s="2038"/>
      <c r="D312" s="1970"/>
      <c r="E312" s="1971"/>
      <c r="F312" s="1964"/>
      <c r="G312" s="1964"/>
      <c r="H312" s="1964"/>
      <c r="I312" s="1965"/>
      <c r="J312" s="2023" t="s">
        <v>1489</v>
      </c>
      <c r="K312" s="2024"/>
      <c r="L312" s="2024"/>
      <c r="M312" s="2024"/>
      <c r="N312" s="2024"/>
      <c r="O312" s="2024"/>
      <c r="P312" s="2025"/>
      <c r="Q312" s="2026" t="s">
        <v>1565</v>
      </c>
      <c r="R312" s="2027"/>
      <c r="S312" s="2027"/>
      <c r="T312" s="2027"/>
      <c r="U312" s="2027"/>
      <c r="V312" s="2027"/>
      <c r="W312" s="2027"/>
      <c r="X312" s="2027"/>
      <c r="Y312" s="2027"/>
      <c r="Z312" s="2027"/>
      <c r="AA312" s="2027"/>
      <c r="AB312" s="2027"/>
      <c r="AC312" s="2027"/>
      <c r="AD312" s="2027"/>
      <c r="AE312" s="2027"/>
      <c r="AF312" s="2027"/>
      <c r="AG312" s="2028"/>
    </row>
    <row r="313" spans="2:33" ht="15" customHeight="1" x14ac:dyDescent="0.15">
      <c r="B313" s="2037"/>
      <c r="C313" s="2038"/>
      <c r="D313" s="1970"/>
      <c r="E313" s="1971"/>
      <c r="F313" s="1964"/>
      <c r="G313" s="1964"/>
      <c r="H313" s="1964"/>
      <c r="I313" s="1965"/>
      <c r="J313" s="2005" t="s">
        <v>1490</v>
      </c>
      <c r="K313" s="2006"/>
      <c r="L313" s="2006"/>
      <c r="M313" s="2006"/>
      <c r="N313" s="2006"/>
      <c r="O313" s="2006"/>
      <c r="P313" s="2007"/>
      <c r="Q313" s="2014" t="s">
        <v>1566</v>
      </c>
      <c r="R313" s="2015"/>
      <c r="S313" s="2015"/>
      <c r="T313" s="2015"/>
      <c r="U313" s="2015"/>
      <c r="V313" s="2015"/>
      <c r="W313" s="2015"/>
      <c r="X313" s="2015"/>
      <c r="Y313" s="2015"/>
      <c r="Z313" s="2015"/>
      <c r="AA313" s="2015"/>
      <c r="AB313" s="2015"/>
      <c r="AC313" s="2015"/>
      <c r="AD313" s="2015"/>
      <c r="AE313" s="2015"/>
      <c r="AF313" s="2015"/>
      <c r="AG313" s="2016"/>
    </row>
    <row r="314" spans="2:33" ht="15" customHeight="1" x14ac:dyDescent="0.15">
      <c r="B314" s="2037"/>
      <c r="C314" s="2038"/>
      <c r="D314" s="1970"/>
      <c r="E314" s="1971"/>
      <c r="F314" s="1964"/>
      <c r="G314" s="1964"/>
      <c r="H314" s="1964"/>
      <c r="I314" s="1965"/>
      <c r="J314" s="2044" t="s">
        <v>1491</v>
      </c>
      <c r="K314" s="2045"/>
      <c r="L314" s="2045"/>
      <c r="M314" s="2045"/>
      <c r="N314" s="2045"/>
      <c r="O314" s="2045"/>
      <c r="P314" s="2046"/>
      <c r="Q314" s="2047" t="s">
        <v>1566</v>
      </c>
      <c r="R314" s="2048"/>
      <c r="S314" s="2048"/>
      <c r="T314" s="2048"/>
      <c r="U314" s="2048"/>
      <c r="V314" s="2048"/>
      <c r="W314" s="2048"/>
      <c r="X314" s="2048"/>
      <c r="Y314" s="2048"/>
      <c r="Z314" s="2048"/>
      <c r="AA314" s="2048"/>
      <c r="AB314" s="2048"/>
      <c r="AC314" s="2048"/>
      <c r="AD314" s="2048"/>
      <c r="AE314" s="2048"/>
      <c r="AF314" s="2048"/>
      <c r="AG314" s="2049"/>
    </row>
    <row r="315" spans="2:33" ht="15" customHeight="1" x14ac:dyDescent="0.15">
      <c r="B315" s="2037"/>
      <c r="C315" s="2038"/>
      <c r="D315" s="1970"/>
      <c r="E315" s="1971"/>
      <c r="F315" s="1964"/>
      <c r="G315" s="1964"/>
      <c r="H315" s="1964"/>
      <c r="I315" s="1965"/>
      <c r="J315" s="2005" t="s">
        <v>1492</v>
      </c>
      <c r="K315" s="2006"/>
      <c r="L315" s="2006"/>
      <c r="M315" s="2006"/>
      <c r="N315" s="2006"/>
      <c r="O315" s="2006"/>
      <c r="P315" s="2007"/>
      <c r="Q315" s="2014" t="s">
        <v>1566</v>
      </c>
      <c r="R315" s="2015"/>
      <c r="S315" s="2015"/>
      <c r="T315" s="2015"/>
      <c r="U315" s="2015"/>
      <c r="V315" s="2015"/>
      <c r="W315" s="2015"/>
      <c r="X315" s="2015"/>
      <c r="Y315" s="2015"/>
      <c r="Z315" s="2015"/>
      <c r="AA315" s="2015"/>
      <c r="AB315" s="2015"/>
      <c r="AC315" s="2015"/>
      <c r="AD315" s="2015"/>
      <c r="AE315" s="2015"/>
      <c r="AF315" s="2015"/>
      <c r="AG315" s="2016"/>
    </row>
    <row r="316" spans="2:33" ht="15" customHeight="1" x14ac:dyDescent="0.15">
      <c r="B316" s="2037"/>
      <c r="C316" s="2038"/>
      <c r="D316" s="1970"/>
      <c r="E316" s="1971"/>
      <c r="F316" s="1964"/>
      <c r="G316" s="1964"/>
      <c r="H316" s="1964"/>
      <c r="I316" s="1965"/>
      <c r="J316" s="2005" t="s">
        <v>1493</v>
      </c>
      <c r="K316" s="2006"/>
      <c r="L316" s="2006"/>
      <c r="M316" s="2006"/>
      <c r="N316" s="2006"/>
      <c r="O316" s="2006"/>
      <c r="P316" s="2007"/>
      <c r="Q316" s="2014" t="s">
        <v>1561</v>
      </c>
      <c r="R316" s="2015"/>
      <c r="S316" s="2015"/>
      <c r="T316" s="2015"/>
      <c r="U316" s="2015"/>
      <c r="V316" s="2015"/>
      <c r="W316" s="2015"/>
      <c r="X316" s="2015"/>
      <c r="Y316" s="2015"/>
      <c r="Z316" s="2015"/>
      <c r="AA316" s="2015"/>
      <c r="AB316" s="2015"/>
      <c r="AC316" s="2015"/>
      <c r="AD316" s="2015"/>
      <c r="AE316" s="2015"/>
      <c r="AF316" s="2015"/>
      <c r="AG316" s="2016"/>
    </row>
    <row r="317" spans="2:33" ht="15" customHeight="1" x14ac:dyDescent="0.15">
      <c r="B317" s="2037"/>
      <c r="C317" s="2038"/>
      <c r="D317" s="1970"/>
      <c r="E317" s="1971"/>
      <c r="F317" s="1964"/>
      <c r="G317" s="1964"/>
      <c r="H317" s="1964"/>
      <c r="I317" s="1965"/>
      <c r="J317" s="2017" t="s">
        <v>1494</v>
      </c>
      <c r="K317" s="2018"/>
      <c r="L317" s="2018"/>
      <c r="M317" s="2018"/>
      <c r="N317" s="2018"/>
      <c r="O317" s="2018"/>
      <c r="P317" s="2019"/>
      <c r="Q317" s="2020" t="s">
        <v>1567</v>
      </c>
      <c r="R317" s="2021"/>
      <c r="S317" s="2021"/>
      <c r="T317" s="2021"/>
      <c r="U317" s="2021"/>
      <c r="V317" s="2021"/>
      <c r="W317" s="2021"/>
      <c r="X317" s="2021"/>
      <c r="Y317" s="2021"/>
      <c r="Z317" s="2021"/>
      <c r="AA317" s="2021"/>
      <c r="AB317" s="2021"/>
      <c r="AC317" s="2021"/>
      <c r="AD317" s="2021"/>
      <c r="AE317" s="2021"/>
      <c r="AF317" s="2021"/>
      <c r="AG317" s="2022"/>
    </row>
    <row r="318" spans="2:33" ht="15" customHeight="1" x14ac:dyDescent="0.15">
      <c r="B318" s="2037"/>
      <c r="C318" s="2038"/>
      <c r="D318" s="1970"/>
      <c r="E318" s="1971"/>
      <c r="F318" s="1964"/>
      <c r="G318" s="1964"/>
      <c r="H318" s="1964"/>
      <c r="I318" s="1965"/>
      <c r="J318" s="2011" t="s">
        <v>1487</v>
      </c>
      <c r="K318" s="2012"/>
      <c r="L318" s="2012"/>
      <c r="M318" s="2012"/>
      <c r="N318" s="2012"/>
      <c r="O318" s="2012"/>
      <c r="P318" s="2012"/>
      <c r="Q318" s="2012"/>
      <c r="R318" s="2012"/>
      <c r="S318" s="2012"/>
      <c r="T318" s="2012"/>
      <c r="U318" s="2012"/>
      <c r="V318" s="2012"/>
      <c r="W318" s="2012"/>
      <c r="X318" s="2012"/>
      <c r="Y318" s="2012"/>
      <c r="Z318" s="2012"/>
      <c r="AA318" s="2012"/>
      <c r="AB318" s="2012"/>
      <c r="AC318" s="2012"/>
      <c r="AD318" s="2012"/>
      <c r="AE318" s="2012"/>
      <c r="AF318" s="2012"/>
      <c r="AG318" s="2013"/>
    </row>
    <row r="319" spans="2:33" ht="15" customHeight="1" x14ac:dyDescent="0.15">
      <c r="B319" s="2037"/>
      <c r="C319" s="2038"/>
      <c r="D319" s="1970"/>
      <c r="E319" s="1971"/>
      <c r="F319" s="1964"/>
      <c r="G319" s="1964"/>
      <c r="H319" s="1964"/>
      <c r="I319" s="1965"/>
      <c r="J319" s="2023" t="s">
        <v>1489</v>
      </c>
      <c r="K319" s="2024"/>
      <c r="L319" s="2024"/>
      <c r="M319" s="2024"/>
      <c r="N319" s="2024"/>
      <c r="O319" s="2024"/>
      <c r="P319" s="2025"/>
      <c r="Q319" s="2026" t="s">
        <v>1565</v>
      </c>
      <c r="R319" s="2027"/>
      <c r="S319" s="2027"/>
      <c r="T319" s="2027"/>
      <c r="U319" s="2027"/>
      <c r="V319" s="2027"/>
      <c r="W319" s="2027"/>
      <c r="X319" s="2027"/>
      <c r="Y319" s="2027"/>
      <c r="Z319" s="2027"/>
      <c r="AA319" s="2027"/>
      <c r="AB319" s="2027"/>
      <c r="AC319" s="2027"/>
      <c r="AD319" s="2027"/>
      <c r="AE319" s="2027"/>
      <c r="AF319" s="2027"/>
      <c r="AG319" s="2028"/>
    </row>
    <row r="320" spans="2:33" ht="15" customHeight="1" x14ac:dyDescent="0.15">
      <c r="B320" s="2037"/>
      <c r="C320" s="2038"/>
      <c r="D320" s="1970"/>
      <c r="E320" s="1971"/>
      <c r="F320" s="1964"/>
      <c r="G320" s="1964"/>
      <c r="H320" s="1964"/>
      <c r="I320" s="1965"/>
      <c r="J320" s="2005" t="s">
        <v>1490</v>
      </c>
      <c r="K320" s="2006"/>
      <c r="L320" s="2006"/>
      <c r="M320" s="2006"/>
      <c r="N320" s="2006"/>
      <c r="O320" s="2006"/>
      <c r="P320" s="2007"/>
      <c r="Q320" s="2014" t="s">
        <v>1566</v>
      </c>
      <c r="R320" s="2015"/>
      <c r="S320" s="2015"/>
      <c r="T320" s="2015"/>
      <c r="U320" s="2015"/>
      <c r="V320" s="2015"/>
      <c r="W320" s="2015"/>
      <c r="X320" s="2015"/>
      <c r="Y320" s="2015"/>
      <c r="Z320" s="2015"/>
      <c r="AA320" s="2015"/>
      <c r="AB320" s="2015"/>
      <c r="AC320" s="2015"/>
      <c r="AD320" s="2015"/>
      <c r="AE320" s="2015"/>
      <c r="AF320" s="2015"/>
      <c r="AG320" s="2016"/>
    </row>
    <row r="321" spans="2:33" ht="15" customHeight="1" x14ac:dyDescent="0.15">
      <c r="B321" s="2037"/>
      <c r="C321" s="2038"/>
      <c r="D321" s="1970"/>
      <c r="E321" s="1971"/>
      <c r="F321" s="1964"/>
      <c r="G321" s="1964"/>
      <c r="H321" s="1964"/>
      <c r="I321" s="1965"/>
      <c r="J321" s="2044" t="s">
        <v>1491</v>
      </c>
      <c r="K321" s="2045"/>
      <c r="L321" s="2045"/>
      <c r="M321" s="2045"/>
      <c r="N321" s="2045"/>
      <c r="O321" s="2045"/>
      <c r="P321" s="2046"/>
      <c r="Q321" s="2047" t="s">
        <v>1566</v>
      </c>
      <c r="R321" s="2048"/>
      <c r="S321" s="2048"/>
      <c r="T321" s="2048"/>
      <c r="U321" s="2048"/>
      <c r="V321" s="2048"/>
      <c r="W321" s="2048"/>
      <c r="X321" s="2048"/>
      <c r="Y321" s="2048"/>
      <c r="Z321" s="2048"/>
      <c r="AA321" s="2048"/>
      <c r="AB321" s="2048"/>
      <c r="AC321" s="2048"/>
      <c r="AD321" s="2048"/>
      <c r="AE321" s="2048"/>
      <c r="AF321" s="2048"/>
      <c r="AG321" s="2049"/>
    </row>
    <row r="322" spans="2:33" ht="15" customHeight="1" x14ac:dyDescent="0.15">
      <c r="B322" s="2037"/>
      <c r="C322" s="2038"/>
      <c r="D322" s="1970"/>
      <c r="E322" s="1971"/>
      <c r="F322" s="1964"/>
      <c r="G322" s="1964"/>
      <c r="H322" s="1964"/>
      <c r="I322" s="1965"/>
      <c r="J322" s="2005" t="s">
        <v>1492</v>
      </c>
      <c r="K322" s="2006"/>
      <c r="L322" s="2006"/>
      <c r="M322" s="2006"/>
      <c r="N322" s="2006"/>
      <c r="O322" s="2006"/>
      <c r="P322" s="2007"/>
      <c r="Q322" s="2014" t="s">
        <v>1566</v>
      </c>
      <c r="R322" s="2015"/>
      <c r="S322" s="2015"/>
      <c r="T322" s="2015"/>
      <c r="U322" s="2015"/>
      <c r="V322" s="2015"/>
      <c r="W322" s="2015"/>
      <c r="X322" s="2015"/>
      <c r="Y322" s="2015"/>
      <c r="Z322" s="2015"/>
      <c r="AA322" s="2015"/>
      <c r="AB322" s="2015"/>
      <c r="AC322" s="2015"/>
      <c r="AD322" s="2015"/>
      <c r="AE322" s="2015"/>
      <c r="AF322" s="2015"/>
      <c r="AG322" s="2016"/>
    </row>
    <row r="323" spans="2:33" ht="15" customHeight="1" x14ac:dyDescent="0.15">
      <c r="B323" s="2037"/>
      <c r="C323" s="2038"/>
      <c r="D323" s="1970"/>
      <c r="E323" s="1971"/>
      <c r="F323" s="1964"/>
      <c r="G323" s="1964"/>
      <c r="H323" s="1964"/>
      <c r="I323" s="1965"/>
      <c r="J323" s="2005" t="s">
        <v>1493</v>
      </c>
      <c r="K323" s="2006"/>
      <c r="L323" s="2006"/>
      <c r="M323" s="2006"/>
      <c r="N323" s="2006"/>
      <c r="O323" s="2006"/>
      <c r="P323" s="2007"/>
      <c r="Q323" s="2014" t="s">
        <v>1561</v>
      </c>
      <c r="R323" s="2015"/>
      <c r="S323" s="2015"/>
      <c r="T323" s="2015"/>
      <c r="U323" s="2015"/>
      <c r="V323" s="2015"/>
      <c r="W323" s="2015"/>
      <c r="X323" s="2015"/>
      <c r="Y323" s="2015"/>
      <c r="Z323" s="2015"/>
      <c r="AA323" s="2015"/>
      <c r="AB323" s="2015"/>
      <c r="AC323" s="2015"/>
      <c r="AD323" s="2015"/>
      <c r="AE323" s="2015"/>
      <c r="AF323" s="2015"/>
      <c r="AG323" s="2016"/>
    </row>
    <row r="324" spans="2:33" ht="15" customHeight="1" x14ac:dyDescent="0.15">
      <c r="B324" s="2037"/>
      <c r="C324" s="2038"/>
      <c r="D324" s="1970"/>
      <c r="E324" s="1971"/>
      <c r="F324" s="1964"/>
      <c r="G324" s="1964"/>
      <c r="H324" s="1964"/>
      <c r="I324" s="1965"/>
      <c r="J324" s="2017" t="s">
        <v>1494</v>
      </c>
      <c r="K324" s="2018"/>
      <c r="L324" s="2018"/>
      <c r="M324" s="2018"/>
      <c r="N324" s="2018"/>
      <c r="O324" s="2018"/>
      <c r="P324" s="2019"/>
      <c r="Q324" s="2020" t="s">
        <v>1567</v>
      </c>
      <c r="R324" s="2021"/>
      <c r="S324" s="2021"/>
      <c r="T324" s="2021"/>
      <c r="U324" s="2021"/>
      <c r="V324" s="2021"/>
      <c r="W324" s="2021"/>
      <c r="X324" s="2021"/>
      <c r="Y324" s="2021"/>
      <c r="Z324" s="2021"/>
      <c r="AA324" s="2021"/>
      <c r="AB324" s="2021"/>
      <c r="AC324" s="2021"/>
      <c r="AD324" s="2021"/>
      <c r="AE324" s="2021"/>
      <c r="AF324" s="2021"/>
      <c r="AG324" s="2022"/>
    </row>
    <row r="325" spans="2:33" ht="15" customHeight="1" x14ac:dyDescent="0.15">
      <c r="B325" s="2037"/>
      <c r="C325" s="2038"/>
      <c r="D325" s="1970"/>
      <c r="E325" s="1971"/>
      <c r="F325" s="1964"/>
      <c r="G325" s="1964"/>
      <c r="H325" s="1964"/>
      <c r="I325" s="1965"/>
      <c r="J325" s="2011" t="s">
        <v>1488</v>
      </c>
      <c r="K325" s="2012"/>
      <c r="L325" s="2012"/>
      <c r="M325" s="2012"/>
      <c r="N325" s="2012"/>
      <c r="O325" s="2012"/>
      <c r="P325" s="2012"/>
      <c r="Q325" s="2012"/>
      <c r="R325" s="2012"/>
      <c r="S325" s="2012"/>
      <c r="T325" s="2012"/>
      <c r="U325" s="2012"/>
      <c r="V325" s="2012"/>
      <c r="W325" s="2012"/>
      <c r="X325" s="2012"/>
      <c r="Y325" s="2012"/>
      <c r="Z325" s="2012"/>
      <c r="AA325" s="2012"/>
      <c r="AB325" s="2012"/>
      <c r="AC325" s="2012"/>
      <c r="AD325" s="2012"/>
      <c r="AE325" s="2012"/>
      <c r="AF325" s="2012"/>
      <c r="AG325" s="2013"/>
    </row>
    <row r="326" spans="2:33" ht="15" customHeight="1" x14ac:dyDescent="0.15">
      <c r="B326" s="2037"/>
      <c r="C326" s="2038"/>
      <c r="D326" s="1970"/>
      <c r="E326" s="1971"/>
      <c r="F326" s="1964"/>
      <c r="G326" s="1964"/>
      <c r="H326" s="1964"/>
      <c r="I326" s="1965"/>
      <c r="J326" s="2023" t="s">
        <v>1489</v>
      </c>
      <c r="K326" s="2024"/>
      <c r="L326" s="2024"/>
      <c r="M326" s="2024"/>
      <c r="N326" s="2024"/>
      <c r="O326" s="2024"/>
      <c r="P326" s="2025"/>
      <c r="Q326" s="2026" t="s">
        <v>1565</v>
      </c>
      <c r="R326" s="2027"/>
      <c r="S326" s="2027"/>
      <c r="T326" s="2027"/>
      <c r="U326" s="2027"/>
      <c r="V326" s="2027"/>
      <c r="W326" s="2027"/>
      <c r="X326" s="2027"/>
      <c r="Y326" s="2027"/>
      <c r="Z326" s="2027"/>
      <c r="AA326" s="2027"/>
      <c r="AB326" s="2027"/>
      <c r="AC326" s="2027"/>
      <c r="AD326" s="2027"/>
      <c r="AE326" s="2027"/>
      <c r="AF326" s="2027"/>
      <c r="AG326" s="2028"/>
    </row>
    <row r="327" spans="2:33" ht="15" customHeight="1" x14ac:dyDescent="0.15">
      <c r="B327" s="2037"/>
      <c r="C327" s="2038"/>
      <c r="D327" s="1970"/>
      <c r="E327" s="1971"/>
      <c r="F327" s="1964"/>
      <c r="G327" s="1964"/>
      <c r="H327" s="1964"/>
      <c r="I327" s="1965"/>
      <c r="J327" s="2005" t="s">
        <v>1490</v>
      </c>
      <c r="K327" s="2006"/>
      <c r="L327" s="2006"/>
      <c r="M327" s="2006"/>
      <c r="N327" s="2006"/>
      <c r="O327" s="2006"/>
      <c r="P327" s="2007"/>
      <c r="Q327" s="2014" t="s">
        <v>1566</v>
      </c>
      <c r="R327" s="2015"/>
      <c r="S327" s="2015"/>
      <c r="T327" s="2015"/>
      <c r="U327" s="2015"/>
      <c r="V327" s="2015"/>
      <c r="W327" s="2015"/>
      <c r="X327" s="2015"/>
      <c r="Y327" s="2015"/>
      <c r="Z327" s="2015"/>
      <c r="AA327" s="2015"/>
      <c r="AB327" s="2015"/>
      <c r="AC327" s="2015"/>
      <c r="AD327" s="2015"/>
      <c r="AE327" s="2015"/>
      <c r="AF327" s="2015"/>
      <c r="AG327" s="2016"/>
    </row>
    <row r="328" spans="2:33" ht="15" customHeight="1" x14ac:dyDescent="0.15">
      <c r="B328" s="2037"/>
      <c r="C328" s="2038"/>
      <c r="D328" s="1970"/>
      <c r="E328" s="1971"/>
      <c r="F328" s="1964"/>
      <c r="G328" s="1964"/>
      <c r="H328" s="1964"/>
      <c r="I328" s="1965"/>
      <c r="J328" s="2044" t="s">
        <v>1491</v>
      </c>
      <c r="K328" s="2045"/>
      <c r="L328" s="2045"/>
      <c r="M328" s="2045"/>
      <c r="N328" s="2045"/>
      <c r="O328" s="2045"/>
      <c r="P328" s="2046"/>
      <c r="Q328" s="2047" t="s">
        <v>1566</v>
      </c>
      <c r="R328" s="2048"/>
      <c r="S328" s="2048"/>
      <c r="T328" s="2048"/>
      <c r="U328" s="2048"/>
      <c r="V328" s="2048"/>
      <c r="W328" s="2048"/>
      <c r="X328" s="2048"/>
      <c r="Y328" s="2048"/>
      <c r="Z328" s="2048"/>
      <c r="AA328" s="2048"/>
      <c r="AB328" s="2048"/>
      <c r="AC328" s="2048"/>
      <c r="AD328" s="2048"/>
      <c r="AE328" s="2048"/>
      <c r="AF328" s="2048"/>
      <c r="AG328" s="2049"/>
    </row>
    <row r="329" spans="2:33" ht="15" customHeight="1" x14ac:dyDescent="0.15">
      <c r="B329" s="2037"/>
      <c r="C329" s="2038"/>
      <c r="D329" s="1970"/>
      <c r="E329" s="1971"/>
      <c r="F329" s="1964"/>
      <c r="G329" s="1964"/>
      <c r="H329" s="1964"/>
      <c r="I329" s="1965"/>
      <c r="J329" s="2005" t="s">
        <v>1492</v>
      </c>
      <c r="K329" s="2006"/>
      <c r="L329" s="2006"/>
      <c r="M329" s="2006"/>
      <c r="N329" s="2006"/>
      <c r="O329" s="2006"/>
      <c r="P329" s="2007"/>
      <c r="Q329" s="2014" t="s">
        <v>1566</v>
      </c>
      <c r="R329" s="2015"/>
      <c r="S329" s="2015"/>
      <c r="T329" s="2015"/>
      <c r="U329" s="2015"/>
      <c r="V329" s="2015"/>
      <c r="W329" s="2015"/>
      <c r="X329" s="2015"/>
      <c r="Y329" s="2015"/>
      <c r="Z329" s="2015"/>
      <c r="AA329" s="2015"/>
      <c r="AB329" s="2015"/>
      <c r="AC329" s="2015"/>
      <c r="AD329" s="2015"/>
      <c r="AE329" s="2015"/>
      <c r="AF329" s="2015"/>
      <c r="AG329" s="2016"/>
    </row>
    <row r="330" spans="2:33" ht="15" customHeight="1" x14ac:dyDescent="0.15">
      <c r="B330" s="2037"/>
      <c r="C330" s="2038"/>
      <c r="D330" s="1970"/>
      <c r="E330" s="1971"/>
      <c r="F330" s="1964"/>
      <c r="G330" s="1964"/>
      <c r="H330" s="1964"/>
      <c r="I330" s="1965"/>
      <c r="J330" s="2005" t="s">
        <v>1493</v>
      </c>
      <c r="K330" s="2006"/>
      <c r="L330" s="2006"/>
      <c r="M330" s="2006"/>
      <c r="N330" s="2006"/>
      <c r="O330" s="2006"/>
      <c r="P330" s="2007"/>
      <c r="Q330" s="2014" t="s">
        <v>1561</v>
      </c>
      <c r="R330" s="2015"/>
      <c r="S330" s="2015"/>
      <c r="T330" s="2015"/>
      <c r="U330" s="2015"/>
      <c r="V330" s="2015"/>
      <c r="W330" s="2015"/>
      <c r="X330" s="2015"/>
      <c r="Y330" s="2015"/>
      <c r="Z330" s="2015"/>
      <c r="AA330" s="2015"/>
      <c r="AB330" s="2015"/>
      <c r="AC330" s="2015"/>
      <c r="AD330" s="2015"/>
      <c r="AE330" s="2015"/>
      <c r="AF330" s="2015"/>
      <c r="AG330" s="2016"/>
    </row>
    <row r="331" spans="2:33" ht="15" customHeight="1" x14ac:dyDescent="0.15">
      <c r="B331" s="2037"/>
      <c r="C331" s="2038"/>
      <c r="D331" s="1972"/>
      <c r="E331" s="1973"/>
      <c r="F331" s="1966"/>
      <c r="G331" s="1966"/>
      <c r="H331" s="1966"/>
      <c r="I331" s="1967"/>
      <c r="J331" s="2017" t="s">
        <v>1494</v>
      </c>
      <c r="K331" s="2018"/>
      <c r="L331" s="2018"/>
      <c r="M331" s="2018"/>
      <c r="N331" s="2018"/>
      <c r="O331" s="2018"/>
      <c r="P331" s="2019"/>
      <c r="Q331" s="2020" t="s">
        <v>1567</v>
      </c>
      <c r="R331" s="2021"/>
      <c r="S331" s="2021"/>
      <c r="T331" s="2021"/>
      <c r="U331" s="2021"/>
      <c r="V331" s="2021"/>
      <c r="W331" s="2021"/>
      <c r="X331" s="2021"/>
      <c r="Y331" s="2021"/>
      <c r="Z331" s="2021"/>
      <c r="AA331" s="2021"/>
      <c r="AB331" s="2021"/>
      <c r="AC331" s="2021"/>
      <c r="AD331" s="2021"/>
      <c r="AE331" s="2021"/>
      <c r="AF331" s="2021"/>
      <c r="AG331" s="2022"/>
    </row>
    <row r="332" spans="2:33" ht="15" customHeight="1" x14ac:dyDescent="0.15">
      <c r="B332" s="2037"/>
      <c r="C332" s="2038"/>
      <c r="D332" s="1956" t="s">
        <v>1001</v>
      </c>
      <c r="E332" s="1957"/>
      <c r="F332" s="1950" t="s">
        <v>1002</v>
      </c>
      <c r="G332" s="1950"/>
      <c r="H332" s="1950"/>
      <c r="I332" s="1951"/>
      <c r="J332" s="2135" t="s">
        <v>339</v>
      </c>
      <c r="K332" s="2136"/>
      <c r="L332" s="2136"/>
      <c r="M332" s="2136"/>
      <c r="N332" s="2136"/>
      <c r="O332" s="2136"/>
      <c r="P332" s="2137"/>
      <c r="Q332" s="2142" t="s">
        <v>694</v>
      </c>
      <c r="R332" s="2059"/>
      <c r="S332" s="2059"/>
      <c r="T332" s="2059"/>
      <c r="U332" s="2059"/>
      <c r="V332" s="2059"/>
      <c r="W332" s="2059"/>
      <c r="X332" s="2059"/>
      <c r="Y332" s="2059"/>
      <c r="Z332" s="2059"/>
      <c r="AA332" s="2059"/>
      <c r="AB332" s="2059"/>
      <c r="AC332" s="2059"/>
      <c r="AD332" s="2059"/>
      <c r="AE332" s="2059"/>
      <c r="AF332" s="2059"/>
      <c r="AG332" s="2060"/>
    </row>
    <row r="333" spans="2:33" ht="15" customHeight="1" x14ac:dyDescent="0.15">
      <c r="B333" s="2039"/>
      <c r="C333" s="2040"/>
      <c r="D333" s="1960"/>
      <c r="E333" s="1961"/>
      <c r="F333" s="1954"/>
      <c r="G333" s="1954"/>
      <c r="H333" s="1954"/>
      <c r="I333" s="1955"/>
      <c r="J333" s="2017" t="s">
        <v>1535</v>
      </c>
      <c r="K333" s="2018"/>
      <c r="L333" s="2018"/>
      <c r="M333" s="2018"/>
      <c r="N333" s="2018"/>
      <c r="O333" s="2018"/>
      <c r="P333" s="2019"/>
      <c r="Q333" s="2020" t="s">
        <v>1556</v>
      </c>
      <c r="R333" s="2021"/>
      <c r="S333" s="2021"/>
      <c r="T333" s="2021"/>
      <c r="U333" s="2021"/>
      <c r="V333" s="2021"/>
      <c r="W333" s="2021"/>
      <c r="X333" s="2021"/>
      <c r="Y333" s="2021"/>
      <c r="Z333" s="2021"/>
      <c r="AA333" s="2021"/>
      <c r="AB333" s="2021"/>
      <c r="AC333" s="2021"/>
      <c r="AD333" s="2021"/>
      <c r="AE333" s="2021"/>
      <c r="AF333" s="2021"/>
      <c r="AG333" s="2022"/>
    </row>
    <row r="334" spans="2:33" ht="15" customHeight="1" x14ac:dyDescent="0.15">
      <c r="B334" s="2035" t="s">
        <v>1502</v>
      </c>
      <c r="C334" s="2036"/>
      <c r="D334" s="1956" t="s">
        <v>1003</v>
      </c>
      <c r="E334" s="1957"/>
      <c r="F334" s="1950" t="s">
        <v>1004</v>
      </c>
      <c r="G334" s="1950"/>
      <c r="H334" s="1950"/>
      <c r="I334" s="1951"/>
      <c r="J334" s="2011" t="s">
        <v>1495</v>
      </c>
      <c r="K334" s="2012"/>
      <c r="L334" s="2012"/>
      <c r="M334" s="2012"/>
      <c r="N334" s="2012"/>
      <c r="O334" s="2012"/>
      <c r="P334" s="2012"/>
      <c r="Q334" s="2012"/>
      <c r="R334" s="2012"/>
      <c r="S334" s="2012"/>
      <c r="T334" s="2012"/>
      <c r="U334" s="2012"/>
      <c r="V334" s="2012"/>
      <c r="W334" s="2012"/>
      <c r="X334" s="2012"/>
      <c r="Y334" s="2012"/>
      <c r="Z334" s="2012"/>
      <c r="AA334" s="2012"/>
      <c r="AB334" s="2012"/>
      <c r="AC334" s="2012"/>
      <c r="AD334" s="2012"/>
      <c r="AE334" s="2012"/>
      <c r="AF334" s="2012"/>
      <c r="AG334" s="2013"/>
    </row>
    <row r="335" spans="2:33" ht="15" customHeight="1" x14ac:dyDescent="0.15">
      <c r="B335" s="2037"/>
      <c r="C335" s="2038"/>
      <c r="D335" s="1958"/>
      <c r="E335" s="1959"/>
      <c r="F335" s="1952"/>
      <c r="G335" s="1952"/>
      <c r="H335" s="1952"/>
      <c r="I335" s="1953"/>
      <c r="J335" s="2023" t="s">
        <v>1295</v>
      </c>
      <c r="K335" s="2024"/>
      <c r="L335" s="2024"/>
      <c r="M335" s="2024"/>
      <c r="N335" s="2024"/>
      <c r="O335" s="2024"/>
      <c r="P335" s="2025"/>
      <c r="Q335" s="2026" t="s">
        <v>1070</v>
      </c>
      <c r="R335" s="2027"/>
      <c r="S335" s="2027"/>
      <c r="T335" s="2027"/>
      <c r="U335" s="2027"/>
      <c r="V335" s="2027"/>
      <c r="W335" s="2027"/>
      <c r="X335" s="2027"/>
      <c r="Y335" s="2027"/>
      <c r="Z335" s="2027"/>
      <c r="AA335" s="2027"/>
      <c r="AB335" s="2027"/>
      <c r="AC335" s="2027"/>
      <c r="AD335" s="2027"/>
      <c r="AE335" s="2027"/>
      <c r="AF335" s="2027"/>
      <c r="AG335" s="2028"/>
    </row>
    <row r="336" spans="2:33" ht="15" customHeight="1" x14ac:dyDescent="0.15">
      <c r="B336" s="2037"/>
      <c r="C336" s="2038"/>
      <c r="D336" s="1958"/>
      <c r="E336" s="1959"/>
      <c r="F336" s="1952"/>
      <c r="G336" s="1952"/>
      <c r="H336" s="1952"/>
      <c r="I336" s="1953"/>
      <c r="J336" s="2005" t="s">
        <v>1496</v>
      </c>
      <c r="K336" s="2006"/>
      <c r="L336" s="2006"/>
      <c r="M336" s="2006"/>
      <c r="N336" s="2006"/>
      <c r="O336" s="2006"/>
      <c r="P336" s="2007"/>
      <c r="Q336" s="2014" t="s">
        <v>1070</v>
      </c>
      <c r="R336" s="2015"/>
      <c r="S336" s="2015"/>
      <c r="T336" s="2015"/>
      <c r="U336" s="2015"/>
      <c r="V336" s="2015"/>
      <c r="W336" s="2015"/>
      <c r="X336" s="2015"/>
      <c r="Y336" s="2015"/>
      <c r="Z336" s="2015"/>
      <c r="AA336" s="2015"/>
      <c r="AB336" s="2015"/>
      <c r="AC336" s="2015"/>
      <c r="AD336" s="2015"/>
      <c r="AE336" s="2015"/>
      <c r="AF336" s="2015"/>
      <c r="AG336" s="2016"/>
    </row>
    <row r="337" spans="2:33" ht="15" customHeight="1" x14ac:dyDescent="0.15">
      <c r="B337" s="2037"/>
      <c r="C337" s="2038"/>
      <c r="D337" s="1958"/>
      <c r="E337" s="1959"/>
      <c r="F337" s="1952"/>
      <c r="G337" s="1952"/>
      <c r="H337" s="1952"/>
      <c r="I337" s="1953"/>
      <c r="J337" s="2005" t="s">
        <v>1497</v>
      </c>
      <c r="K337" s="2006"/>
      <c r="L337" s="2006"/>
      <c r="M337" s="2006"/>
      <c r="N337" s="2006"/>
      <c r="O337" s="2006"/>
      <c r="P337" s="2007"/>
      <c r="Q337" s="2014" t="s">
        <v>1070</v>
      </c>
      <c r="R337" s="2015"/>
      <c r="S337" s="2015"/>
      <c r="T337" s="2015"/>
      <c r="U337" s="2015"/>
      <c r="V337" s="2015"/>
      <c r="W337" s="2015"/>
      <c r="X337" s="2015"/>
      <c r="Y337" s="2015"/>
      <c r="Z337" s="2015"/>
      <c r="AA337" s="2015"/>
      <c r="AB337" s="2015"/>
      <c r="AC337" s="2015"/>
      <c r="AD337" s="2015"/>
      <c r="AE337" s="2015"/>
      <c r="AF337" s="2015"/>
      <c r="AG337" s="2016"/>
    </row>
    <row r="338" spans="2:33" ht="15" customHeight="1" x14ac:dyDescent="0.15">
      <c r="B338" s="2037"/>
      <c r="C338" s="2038"/>
      <c r="D338" s="1958"/>
      <c r="E338" s="1959"/>
      <c r="F338" s="1952"/>
      <c r="G338" s="1952"/>
      <c r="H338" s="1952"/>
      <c r="I338" s="1953"/>
      <c r="J338" s="2017" t="s">
        <v>1298</v>
      </c>
      <c r="K338" s="2018"/>
      <c r="L338" s="2018"/>
      <c r="M338" s="2018"/>
      <c r="N338" s="2018"/>
      <c r="O338" s="2018"/>
      <c r="P338" s="2019"/>
      <c r="Q338" s="2020" t="s">
        <v>1070</v>
      </c>
      <c r="R338" s="2021"/>
      <c r="S338" s="2021"/>
      <c r="T338" s="2021"/>
      <c r="U338" s="2021"/>
      <c r="V338" s="2021"/>
      <c r="W338" s="2021"/>
      <c r="X338" s="2021"/>
      <c r="Y338" s="2021"/>
      <c r="Z338" s="2021"/>
      <c r="AA338" s="2021"/>
      <c r="AB338" s="2021"/>
      <c r="AC338" s="2021"/>
      <c r="AD338" s="2021"/>
      <c r="AE338" s="2021"/>
      <c r="AF338" s="2021"/>
      <c r="AG338" s="2022"/>
    </row>
    <row r="339" spans="2:33" ht="15" customHeight="1" x14ac:dyDescent="0.15">
      <c r="B339" s="2037"/>
      <c r="C339" s="2038"/>
      <c r="D339" s="1958"/>
      <c r="E339" s="1959"/>
      <c r="F339" s="1952"/>
      <c r="G339" s="1952"/>
      <c r="H339" s="1952"/>
      <c r="I339" s="1953"/>
      <c r="J339" s="2011" t="s">
        <v>1498</v>
      </c>
      <c r="K339" s="2012"/>
      <c r="L339" s="2012"/>
      <c r="M339" s="2012"/>
      <c r="N339" s="2012"/>
      <c r="O339" s="2012"/>
      <c r="P339" s="2012"/>
      <c r="Q339" s="2012"/>
      <c r="R339" s="2012"/>
      <c r="S339" s="2012"/>
      <c r="T339" s="2012"/>
      <c r="U339" s="2012"/>
      <c r="V339" s="2012"/>
      <c r="W339" s="2012"/>
      <c r="X339" s="2012"/>
      <c r="Y339" s="2012"/>
      <c r="Z339" s="2012"/>
      <c r="AA339" s="2012"/>
      <c r="AB339" s="2012"/>
      <c r="AC339" s="2012"/>
      <c r="AD339" s="2012"/>
      <c r="AE339" s="2012"/>
      <c r="AF339" s="2012"/>
      <c r="AG339" s="2013"/>
    </row>
    <row r="340" spans="2:33" ht="15" customHeight="1" x14ac:dyDescent="0.15">
      <c r="B340" s="2037"/>
      <c r="C340" s="2038"/>
      <c r="D340" s="1958"/>
      <c r="E340" s="1959"/>
      <c r="F340" s="1952"/>
      <c r="G340" s="1952"/>
      <c r="H340" s="1952"/>
      <c r="I340" s="1953"/>
      <c r="J340" s="2023" t="s">
        <v>1295</v>
      </c>
      <c r="K340" s="2024"/>
      <c r="L340" s="2024"/>
      <c r="M340" s="2024"/>
      <c r="N340" s="2024"/>
      <c r="O340" s="2024"/>
      <c r="P340" s="2025"/>
      <c r="Q340" s="2026" t="s">
        <v>1070</v>
      </c>
      <c r="R340" s="2027"/>
      <c r="S340" s="2027"/>
      <c r="T340" s="2027"/>
      <c r="U340" s="2027"/>
      <c r="V340" s="2027"/>
      <c r="W340" s="2027"/>
      <c r="X340" s="2027"/>
      <c r="Y340" s="2027"/>
      <c r="Z340" s="2027"/>
      <c r="AA340" s="2027"/>
      <c r="AB340" s="2027"/>
      <c r="AC340" s="2027"/>
      <c r="AD340" s="2027"/>
      <c r="AE340" s="2027"/>
      <c r="AF340" s="2027"/>
      <c r="AG340" s="2028"/>
    </row>
    <row r="341" spans="2:33" ht="15" customHeight="1" x14ac:dyDescent="0.15">
      <c r="B341" s="2037"/>
      <c r="C341" s="2038"/>
      <c r="D341" s="1958"/>
      <c r="E341" s="1959"/>
      <c r="F341" s="1952"/>
      <c r="G341" s="1952"/>
      <c r="H341" s="1952"/>
      <c r="I341" s="1953"/>
      <c r="J341" s="2005" t="s">
        <v>1496</v>
      </c>
      <c r="K341" s="2006"/>
      <c r="L341" s="2006"/>
      <c r="M341" s="2006"/>
      <c r="N341" s="2006"/>
      <c r="O341" s="2006"/>
      <c r="P341" s="2007"/>
      <c r="Q341" s="2014" t="s">
        <v>1070</v>
      </c>
      <c r="R341" s="2015"/>
      <c r="S341" s="2015"/>
      <c r="T341" s="2015"/>
      <c r="U341" s="2015"/>
      <c r="V341" s="2015"/>
      <c r="W341" s="2015"/>
      <c r="X341" s="2015"/>
      <c r="Y341" s="2015"/>
      <c r="Z341" s="2015"/>
      <c r="AA341" s="2015"/>
      <c r="AB341" s="2015"/>
      <c r="AC341" s="2015"/>
      <c r="AD341" s="2015"/>
      <c r="AE341" s="2015"/>
      <c r="AF341" s="2015"/>
      <c r="AG341" s="2016"/>
    </row>
    <row r="342" spans="2:33" ht="15" customHeight="1" x14ac:dyDescent="0.15">
      <c r="B342" s="2037"/>
      <c r="C342" s="2038"/>
      <c r="D342" s="1958"/>
      <c r="E342" s="1959"/>
      <c r="F342" s="1952"/>
      <c r="G342" s="1952"/>
      <c r="H342" s="1952"/>
      <c r="I342" s="1953"/>
      <c r="J342" s="2005" t="s">
        <v>1497</v>
      </c>
      <c r="K342" s="2006"/>
      <c r="L342" s="2006"/>
      <c r="M342" s="2006"/>
      <c r="N342" s="2006"/>
      <c r="O342" s="2006"/>
      <c r="P342" s="2007"/>
      <c r="Q342" s="2014" t="s">
        <v>1070</v>
      </c>
      <c r="R342" s="2015"/>
      <c r="S342" s="2015"/>
      <c r="T342" s="2015"/>
      <c r="U342" s="2015"/>
      <c r="V342" s="2015"/>
      <c r="W342" s="2015"/>
      <c r="X342" s="2015"/>
      <c r="Y342" s="2015"/>
      <c r="Z342" s="2015"/>
      <c r="AA342" s="2015"/>
      <c r="AB342" s="2015"/>
      <c r="AC342" s="2015"/>
      <c r="AD342" s="2015"/>
      <c r="AE342" s="2015"/>
      <c r="AF342" s="2015"/>
      <c r="AG342" s="2016"/>
    </row>
    <row r="343" spans="2:33" ht="15" customHeight="1" x14ac:dyDescent="0.15">
      <c r="B343" s="2037"/>
      <c r="C343" s="2038"/>
      <c r="D343" s="1958"/>
      <c r="E343" s="1959"/>
      <c r="F343" s="1952"/>
      <c r="G343" s="1952"/>
      <c r="H343" s="1952"/>
      <c r="I343" s="1953"/>
      <c r="J343" s="2017" t="s">
        <v>1298</v>
      </c>
      <c r="K343" s="2018"/>
      <c r="L343" s="2018"/>
      <c r="M343" s="2018"/>
      <c r="N343" s="2018"/>
      <c r="O343" s="2018"/>
      <c r="P343" s="2019"/>
      <c r="Q343" s="2020" t="s">
        <v>1070</v>
      </c>
      <c r="R343" s="2021"/>
      <c r="S343" s="2021"/>
      <c r="T343" s="2021"/>
      <c r="U343" s="2021"/>
      <c r="V343" s="2021"/>
      <c r="W343" s="2021"/>
      <c r="X343" s="2021"/>
      <c r="Y343" s="2021"/>
      <c r="Z343" s="2021"/>
      <c r="AA343" s="2021"/>
      <c r="AB343" s="2021"/>
      <c r="AC343" s="2021"/>
      <c r="AD343" s="2021"/>
      <c r="AE343" s="2021"/>
      <c r="AF343" s="2021"/>
      <c r="AG343" s="2022"/>
    </row>
    <row r="344" spans="2:33" ht="15" customHeight="1" x14ac:dyDescent="0.15">
      <c r="B344" s="2037"/>
      <c r="C344" s="2038"/>
      <c r="D344" s="1958"/>
      <c r="E344" s="1959"/>
      <c r="F344" s="1952"/>
      <c r="G344" s="1952"/>
      <c r="H344" s="1952"/>
      <c r="I344" s="1953"/>
      <c r="J344" s="2011" t="s">
        <v>1499</v>
      </c>
      <c r="K344" s="2012"/>
      <c r="L344" s="2012"/>
      <c r="M344" s="2012"/>
      <c r="N344" s="2012"/>
      <c r="O344" s="2012"/>
      <c r="P344" s="2012"/>
      <c r="Q344" s="2012"/>
      <c r="R344" s="2012"/>
      <c r="S344" s="2012"/>
      <c r="T344" s="2012"/>
      <c r="U344" s="2012"/>
      <c r="V344" s="2012"/>
      <c r="W344" s="2012"/>
      <c r="X344" s="2012"/>
      <c r="Y344" s="2012"/>
      <c r="Z344" s="2012"/>
      <c r="AA344" s="2012"/>
      <c r="AB344" s="2012"/>
      <c r="AC344" s="2012"/>
      <c r="AD344" s="2012"/>
      <c r="AE344" s="2012"/>
      <c r="AF344" s="2012"/>
      <c r="AG344" s="2013"/>
    </row>
    <row r="345" spans="2:33" ht="15" customHeight="1" x14ac:dyDescent="0.15">
      <c r="B345" s="2037"/>
      <c r="C345" s="2038"/>
      <c r="D345" s="1958"/>
      <c r="E345" s="1959"/>
      <c r="F345" s="1952"/>
      <c r="G345" s="1952"/>
      <c r="H345" s="1952"/>
      <c r="I345" s="1953"/>
      <c r="J345" s="2023" t="s">
        <v>1295</v>
      </c>
      <c r="K345" s="2024"/>
      <c r="L345" s="2024"/>
      <c r="M345" s="2024"/>
      <c r="N345" s="2024"/>
      <c r="O345" s="2024"/>
      <c r="P345" s="2025"/>
      <c r="Q345" s="2026" t="s">
        <v>1070</v>
      </c>
      <c r="R345" s="2027"/>
      <c r="S345" s="2027"/>
      <c r="T345" s="2027"/>
      <c r="U345" s="2027"/>
      <c r="V345" s="2027"/>
      <c r="W345" s="2027"/>
      <c r="X345" s="2027"/>
      <c r="Y345" s="2027"/>
      <c r="Z345" s="2027"/>
      <c r="AA345" s="2027"/>
      <c r="AB345" s="2027"/>
      <c r="AC345" s="2027"/>
      <c r="AD345" s="2027"/>
      <c r="AE345" s="2027"/>
      <c r="AF345" s="2027"/>
      <c r="AG345" s="2028"/>
    </row>
    <row r="346" spans="2:33" ht="15" customHeight="1" x14ac:dyDescent="0.15">
      <c r="B346" s="2037"/>
      <c r="C346" s="2038"/>
      <c r="D346" s="1958"/>
      <c r="E346" s="1959"/>
      <c r="F346" s="1952"/>
      <c r="G346" s="1952"/>
      <c r="H346" s="1952"/>
      <c r="I346" s="1953"/>
      <c r="J346" s="2005" t="s">
        <v>1496</v>
      </c>
      <c r="K346" s="2006"/>
      <c r="L346" s="2006"/>
      <c r="M346" s="2006"/>
      <c r="N346" s="2006"/>
      <c r="O346" s="2006"/>
      <c r="P346" s="2007"/>
      <c r="Q346" s="2014" t="s">
        <v>1070</v>
      </c>
      <c r="R346" s="2015"/>
      <c r="S346" s="2015"/>
      <c r="T346" s="2015"/>
      <c r="U346" s="2015"/>
      <c r="V346" s="2015"/>
      <c r="W346" s="2015"/>
      <c r="X346" s="2015"/>
      <c r="Y346" s="2015"/>
      <c r="Z346" s="2015"/>
      <c r="AA346" s="2015"/>
      <c r="AB346" s="2015"/>
      <c r="AC346" s="2015"/>
      <c r="AD346" s="2015"/>
      <c r="AE346" s="2015"/>
      <c r="AF346" s="2015"/>
      <c r="AG346" s="2016"/>
    </row>
    <row r="347" spans="2:33" ht="15" customHeight="1" x14ac:dyDescent="0.15">
      <c r="B347" s="2037"/>
      <c r="C347" s="2038"/>
      <c r="D347" s="1958"/>
      <c r="E347" s="1959"/>
      <c r="F347" s="1952"/>
      <c r="G347" s="1952"/>
      <c r="H347" s="1952"/>
      <c r="I347" s="1953"/>
      <c r="J347" s="2005" t="s">
        <v>1497</v>
      </c>
      <c r="K347" s="2006"/>
      <c r="L347" s="2006"/>
      <c r="M347" s="2006"/>
      <c r="N347" s="2006"/>
      <c r="O347" s="2006"/>
      <c r="P347" s="2007"/>
      <c r="Q347" s="2014" t="s">
        <v>1070</v>
      </c>
      <c r="R347" s="2015"/>
      <c r="S347" s="2015"/>
      <c r="T347" s="2015"/>
      <c r="U347" s="2015"/>
      <c r="V347" s="2015"/>
      <c r="W347" s="2015"/>
      <c r="X347" s="2015"/>
      <c r="Y347" s="2015"/>
      <c r="Z347" s="2015"/>
      <c r="AA347" s="2015"/>
      <c r="AB347" s="2015"/>
      <c r="AC347" s="2015"/>
      <c r="AD347" s="2015"/>
      <c r="AE347" s="2015"/>
      <c r="AF347" s="2015"/>
      <c r="AG347" s="2016"/>
    </row>
    <row r="348" spans="2:33" ht="15" customHeight="1" x14ac:dyDescent="0.15">
      <c r="B348" s="2037"/>
      <c r="C348" s="2038"/>
      <c r="D348" s="1958"/>
      <c r="E348" s="1959"/>
      <c r="F348" s="1952"/>
      <c r="G348" s="1952"/>
      <c r="H348" s="1952"/>
      <c r="I348" s="1953"/>
      <c r="J348" s="2017" t="s">
        <v>1298</v>
      </c>
      <c r="K348" s="2018"/>
      <c r="L348" s="2018"/>
      <c r="M348" s="2018"/>
      <c r="N348" s="2018"/>
      <c r="O348" s="2018"/>
      <c r="P348" s="2019"/>
      <c r="Q348" s="2020" t="s">
        <v>1070</v>
      </c>
      <c r="R348" s="2021"/>
      <c r="S348" s="2021"/>
      <c r="T348" s="2021"/>
      <c r="U348" s="2021"/>
      <c r="V348" s="2021"/>
      <c r="W348" s="2021"/>
      <c r="X348" s="2021"/>
      <c r="Y348" s="2021"/>
      <c r="Z348" s="2021"/>
      <c r="AA348" s="2021"/>
      <c r="AB348" s="2021"/>
      <c r="AC348" s="2021"/>
      <c r="AD348" s="2021"/>
      <c r="AE348" s="2021"/>
      <c r="AF348" s="2021"/>
      <c r="AG348" s="2022"/>
    </row>
    <row r="349" spans="2:33" ht="15" customHeight="1" x14ac:dyDescent="0.15">
      <c r="B349" s="2037"/>
      <c r="C349" s="2038"/>
      <c r="D349" s="1958"/>
      <c r="E349" s="1959"/>
      <c r="F349" s="1952"/>
      <c r="G349" s="1952"/>
      <c r="H349" s="1952"/>
      <c r="I349" s="1953"/>
      <c r="J349" s="2011" t="s">
        <v>1500</v>
      </c>
      <c r="K349" s="2012"/>
      <c r="L349" s="2012"/>
      <c r="M349" s="2012"/>
      <c r="N349" s="2012"/>
      <c r="O349" s="2012"/>
      <c r="P349" s="2012"/>
      <c r="Q349" s="2012"/>
      <c r="R349" s="2012"/>
      <c r="S349" s="2012"/>
      <c r="T349" s="2012"/>
      <c r="U349" s="2012"/>
      <c r="V349" s="2012"/>
      <c r="W349" s="2012"/>
      <c r="X349" s="2012"/>
      <c r="Y349" s="2012"/>
      <c r="Z349" s="2012"/>
      <c r="AA349" s="2012"/>
      <c r="AB349" s="2012"/>
      <c r="AC349" s="2012"/>
      <c r="AD349" s="2012"/>
      <c r="AE349" s="2012"/>
      <c r="AF349" s="2012"/>
      <c r="AG349" s="2013"/>
    </row>
    <row r="350" spans="2:33" ht="15" customHeight="1" x14ac:dyDescent="0.15">
      <c r="B350" s="2037"/>
      <c r="C350" s="2038"/>
      <c r="D350" s="1958"/>
      <c r="E350" s="1959"/>
      <c r="F350" s="1952"/>
      <c r="G350" s="1952"/>
      <c r="H350" s="1952"/>
      <c r="I350" s="1953"/>
      <c r="J350" s="2023" t="s">
        <v>1295</v>
      </c>
      <c r="K350" s="2024"/>
      <c r="L350" s="2024"/>
      <c r="M350" s="2024"/>
      <c r="N350" s="2024"/>
      <c r="O350" s="2024"/>
      <c r="P350" s="2025"/>
      <c r="Q350" s="2026" t="s">
        <v>1070</v>
      </c>
      <c r="R350" s="2027"/>
      <c r="S350" s="2027"/>
      <c r="T350" s="2027"/>
      <c r="U350" s="2027"/>
      <c r="V350" s="2027"/>
      <c r="W350" s="2027"/>
      <c r="X350" s="2027"/>
      <c r="Y350" s="2027"/>
      <c r="Z350" s="2027"/>
      <c r="AA350" s="2027"/>
      <c r="AB350" s="2027"/>
      <c r="AC350" s="2027"/>
      <c r="AD350" s="2027"/>
      <c r="AE350" s="2027"/>
      <c r="AF350" s="2027"/>
      <c r="AG350" s="2028"/>
    </row>
    <row r="351" spans="2:33" ht="15" customHeight="1" x14ac:dyDescent="0.15">
      <c r="B351" s="2037"/>
      <c r="C351" s="2038"/>
      <c r="D351" s="1958"/>
      <c r="E351" s="1959"/>
      <c r="F351" s="1952"/>
      <c r="G351" s="1952"/>
      <c r="H351" s="1952"/>
      <c r="I351" s="1953"/>
      <c r="J351" s="2005" t="s">
        <v>1496</v>
      </c>
      <c r="K351" s="2006"/>
      <c r="L351" s="2006"/>
      <c r="M351" s="2006"/>
      <c r="N351" s="2006"/>
      <c r="O351" s="2006"/>
      <c r="P351" s="2007"/>
      <c r="Q351" s="2014" t="s">
        <v>1070</v>
      </c>
      <c r="R351" s="2015"/>
      <c r="S351" s="2015"/>
      <c r="T351" s="2015"/>
      <c r="U351" s="2015"/>
      <c r="V351" s="2015"/>
      <c r="W351" s="2015"/>
      <c r="X351" s="2015"/>
      <c r="Y351" s="2015"/>
      <c r="Z351" s="2015"/>
      <c r="AA351" s="2015"/>
      <c r="AB351" s="2015"/>
      <c r="AC351" s="2015"/>
      <c r="AD351" s="2015"/>
      <c r="AE351" s="2015"/>
      <c r="AF351" s="2015"/>
      <c r="AG351" s="2016"/>
    </row>
    <row r="352" spans="2:33" ht="15" customHeight="1" x14ac:dyDescent="0.15">
      <c r="B352" s="2037"/>
      <c r="C352" s="2038"/>
      <c r="D352" s="1958"/>
      <c r="E352" s="1959"/>
      <c r="F352" s="1952"/>
      <c r="G352" s="1952"/>
      <c r="H352" s="1952"/>
      <c r="I352" s="1953"/>
      <c r="J352" s="2005" t="s">
        <v>1497</v>
      </c>
      <c r="K352" s="2006"/>
      <c r="L352" s="2006"/>
      <c r="M352" s="2006"/>
      <c r="N352" s="2006"/>
      <c r="O352" s="2006"/>
      <c r="P352" s="2007"/>
      <c r="Q352" s="2014" t="s">
        <v>1070</v>
      </c>
      <c r="R352" s="2015"/>
      <c r="S352" s="2015"/>
      <c r="T352" s="2015"/>
      <c r="U352" s="2015"/>
      <c r="V352" s="2015"/>
      <c r="W352" s="2015"/>
      <c r="X352" s="2015"/>
      <c r="Y352" s="2015"/>
      <c r="Z352" s="2015"/>
      <c r="AA352" s="2015"/>
      <c r="AB352" s="2015"/>
      <c r="AC352" s="2015"/>
      <c r="AD352" s="2015"/>
      <c r="AE352" s="2015"/>
      <c r="AF352" s="2015"/>
      <c r="AG352" s="2016"/>
    </row>
    <row r="353" spans="2:33" ht="15" customHeight="1" x14ac:dyDescent="0.15">
      <c r="B353" s="2039"/>
      <c r="C353" s="2040"/>
      <c r="D353" s="1960"/>
      <c r="E353" s="1961"/>
      <c r="F353" s="1954"/>
      <c r="G353" s="1954"/>
      <c r="H353" s="1954"/>
      <c r="I353" s="1955"/>
      <c r="J353" s="2017" t="s">
        <v>1298</v>
      </c>
      <c r="K353" s="2018"/>
      <c r="L353" s="2018"/>
      <c r="M353" s="2018"/>
      <c r="N353" s="2018"/>
      <c r="O353" s="2018"/>
      <c r="P353" s="2019"/>
      <c r="Q353" s="2020" t="s">
        <v>1070</v>
      </c>
      <c r="R353" s="2021"/>
      <c r="S353" s="2021"/>
      <c r="T353" s="2021"/>
      <c r="U353" s="2021"/>
      <c r="V353" s="2021"/>
      <c r="W353" s="2021"/>
      <c r="X353" s="2021"/>
      <c r="Y353" s="2021"/>
      <c r="Z353" s="2021"/>
      <c r="AA353" s="2021"/>
      <c r="AB353" s="2021"/>
      <c r="AC353" s="2021"/>
      <c r="AD353" s="2021"/>
      <c r="AE353" s="2021"/>
      <c r="AF353" s="2021"/>
      <c r="AG353" s="2022"/>
    </row>
    <row r="354" spans="2:33" ht="15" customHeight="1" x14ac:dyDescent="0.15">
      <c r="B354" s="2029" t="s">
        <v>1501</v>
      </c>
      <c r="C354" s="2030"/>
      <c r="D354" s="2041" t="s">
        <v>410</v>
      </c>
      <c r="E354" s="1950"/>
      <c r="F354" s="1950" t="s">
        <v>1005</v>
      </c>
      <c r="G354" s="1950"/>
      <c r="H354" s="1950"/>
      <c r="I354" s="1951"/>
      <c r="J354" s="2011" t="s">
        <v>1452</v>
      </c>
      <c r="K354" s="2012"/>
      <c r="L354" s="2012"/>
      <c r="M354" s="2012"/>
      <c r="N354" s="2012"/>
      <c r="O354" s="2012"/>
      <c r="P354" s="2012"/>
      <c r="Q354" s="2012"/>
      <c r="R354" s="2012"/>
      <c r="S354" s="2012"/>
      <c r="T354" s="2012"/>
      <c r="U354" s="2012"/>
      <c r="V354" s="2012"/>
      <c r="W354" s="2012"/>
      <c r="X354" s="2012"/>
      <c r="Y354" s="2012"/>
      <c r="Z354" s="2012"/>
      <c r="AA354" s="2012"/>
      <c r="AB354" s="2012"/>
      <c r="AC354" s="2012"/>
      <c r="AD354" s="2012"/>
      <c r="AE354" s="2012"/>
      <c r="AF354" s="2012"/>
      <c r="AG354" s="2013"/>
    </row>
    <row r="355" spans="2:33" ht="15" customHeight="1" x14ac:dyDescent="0.15">
      <c r="B355" s="2031"/>
      <c r="C355" s="2032"/>
      <c r="D355" s="2042"/>
      <c r="E355" s="1952"/>
      <c r="F355" s="1952"/>
      <c r="G355" s="1952"/>
      <c r="H355" s="1952"/>
      <c r="I355" s="1953"/>
      <c r="J355" s="2023" t="s">
        <v>1504</v>
      </c>
      <c r="K355" s="2024"/>
      <c r="L355" s="2024"/>
      <c r="M355" s="2024"/>
      <c r="N355" s="2024"/>
      <c r="O355" s="2024"/>
      <c r="P355" s="2025"/>
      <c r="Q355" s="2026" t="s">
        <v>695</v>
      </c>
      <c r="R355" s="2027"/>
      <c r="S355" s="2027"/>
      <c r="T355" s="2027"/>
      <c r="U355" s="2027"/>
      <c r="V355" s="2027"/>
      <c r="W355" s="2027"/>
      <c r="X355" s="2027"/>
      <c r="Y355" s="2027"/>
      <c r="Z355" s="2027"/>
      <c r="AA355" s="2027"/>
      <c r="AB355" s="2027"/>
      <c r="AC355" s="2027"/>
      <c r="AD355" s="2027"/>
      <c r="AE355" s="2027"/>
      <c r="AF355" s="2027"/>
      <c r="AG355" s="2028"/>
    </row>
    <row r="356" spans="2:33" ht="15" customHeight="1" x14ac:dyDescent="0.15">
      <c r="B356" s="2031"/>
      <c r="C356" s="2032"/>
      <c r="D356" s="2042"/>
      <c r="E356" s="1952"/>
      <c r="F356" s="1952"/>
      <c r="G356" s="1952"/>
      <c r="H356" s="1952"/>
      <c r="I356" s="1953"/>
      <c r="J356" s="2005" t="s">
        <v>1302</v>
      </c>
      <c r="K356" s="2006"/>
      <c r="L356" s="2006"/>
      <c r="M356" s="2006"/>
      <c r="N356" s="2006"/>
      <c r="O356" s="2006"/>
      <c r="P356" s="2007"/>
      <c r="Q356" s="2014" t="s">
        <v>695</v>
      </c>
      <c r="R356" s="2015"/>
      <c r="S356" s="2015"/>
      <c r="T356" s="2015"/>
      <c r="U356" s="2015"/>
      <c r="V356" s="2015"/>
      <c r="W356" s="2015"/>
      <c r="X356" s="2015"/>
      <c r="Y356" s="2015"/>
      <c r="Z356" s="2015"/>
      <c r="AA356" s="2015"/>
      <c r="AB356" s="2015"/>
      <c r="AC356" s="2015"/>
      <c r="AD356" s="2015"/>
      <c r="AE356" s="2015"/>
      <c r="AF356" s="2015"/>
      <c r="AG356" s="2016"/>
    </row>
    <row r="357" spans="2:33" ht="15" customHeight="1" x14ac:dyDescent="0.15">
      <c r="B357" s="2031"/>
      <c r="C357" s="2032"/>
      <c r="D357" s="2042"/>
      <c r="E357" s="1952"/>
      <c r="F357" s="1952"/>
      <c r="G357" s="1952"/>
      <c r="H357" s="1952"/>
      <c r="I357" s="1953"/>
      <c r="J357" s="2005" t="s">
        <v>1303</v>
      </c>
      <c r="K357" s="2006"/>
      <c r="L357" s="2006"/>
      <c r="M357" s="2006"/>
      <c r="N357" s="2006"/>
      <c r="O357" s="2006"/>
      <c r="P357" s="2007"/>
      <c r="Q357" s="2014" t="s">
        <v>695</v>
      </c>
      <c r="R357" s="2015"/>
      <c r="S357" s="2015"/>
      <c r="T357" s="2015"/>
      <c r="U357" s="2015"/>
      <c r="V357" s="2015"/>
      <c r="W357" s="2015"/>
      <c r="X357" s="2015"/>
      <c r="Y357" s="2015"/>
      <c r="Z357" s="2015"/>
      <c r="AA357" s="2015"/>
      <c r="AB357" s="2015"/>
      <c r="AC357" s="2015"/>
      <c r="AD357" s="2015"/>
      <c r="AE357" s="2015"/>
      <c r="AF357" s="2015"/>
      <c r="AG357" s="2016"/>
    </row>
    <row r="358" spans="2:33" ht="15" customHeight="1" x14ac:dyDescent="0.15">
      <c r="B358" s="2031"/>
      <c r="C358" s="2032"/>
      <c r="D358" s="2042"/>
      <c r="E358" s="1952"/>
      <c r="F358" s="1952"/>
      <c r="G358" s="1952"/>
      <c r="H358" s="1952"/>
      <c r="I358" s="1953"/>
      <c r="J358" s="2005" t="s">
        <v>1304</v>
      </c>
      <c r="K358" s="2006"/>
      <c r="L358" s="2006"/>
      <c r="M358" s="2006"/>
      <c r="N358" s="2006"/>
      <c r="O358" s="2006"/>
      <c r="P358" s="2007"/>
      <c r="Q358" s="2014" t="s">
        <v>695</v>
      </c>
      <c r="R358" s="2015"/>
      <c r="S358" s="2015"/>
      <c r="T358" s="2015"/>
      <c r="U358" s="2015"/>
      <c r="V358" s="2015"/>
      <c r="W358" s="2015"/>
      <c r="X358" s="2015"/>
      <c r="Y358" s="2015"/>
      <c r="Z358" s="2015"/>
      <c r="AA358" s="2015"/>
      <c r="AB358" s="2015"/>
      <c r="AC358" s="2015"/>
      <c r="AD358" s="2015"/>
      <c r="AE358" s="2015"/>
      <c r="AF358" s="2015"/>
      <c r="AG358" s="2016"/>
    </row>
    <row r="359" spans="2:33" ht="15" customHeight="1" x14ac:dyDescent="0.15">
      <c r="B359" s="2031"/>
      <c r="C359" s="2032"/>
      <c r="D359" s="2042"/>
      <c r="E359" s="1952"/>
      <c r="F359" s="1952"/>
      <c r="G359" s="1952"/>
      <c r="H359" s="1952"/>
      <c r="I359" s="1953"/>
      <c r="J359" s="2017" t="s">
        <v>1357</v>
      </c>
      <c r="K359" s="2018"/>
      <c r="L359" s="2018"/>
      <c r="M359" s="2018"/>
      <c r="N359" s="2018"/>
      <c r="O359" s="2018"/>
      <c r="P359" s="2019"/>
      <c r="Q359" s="2020" t="s">
        <v>695</v>
      </c>
      <c r="R359" s="2021"/>
      <c r="S359" s="2021"/>
      <c r="T359" s="2021"/>
      <c r="U359" s="2021"/>
      <c r="V359" s="2021"/>
      <c r="W359" s="2021"/>
      <c r="X359" s="2021"/>
      <c r="Y359" s="2021"/>
      <c r="Z359" s="2021"/>
      <c r="AA359" s="2021"/>
      <c r="AB359" s="2021"/>
      <c r="AC359" s="2021"/>
      <c r="AD359" s="2021"/>
      <c r="AE359" s="2021"/>
      <c r="AF359" s="2021"/>
      <c r="AG359" s="2022"/>
    </row>
    <row r="360" spans="2:33" ht="15" customHeight="1" x14ac:dyDescent="0.15">
      <c r="B360" s="2031"/>
      <c r="C360" s="2032"/>
      <c r="D360" s="2042"/>
      <c r="E360" s="1952"/>
      <c r="F360" s="1952"/>
      <c r="G360" s="1952"/>
      <c r="H360" s="1952"/>
      <c r="I360" s="1953"/>
      <c r="J360" s="2011" t="s">
        <v>1453</v>
      </c>
      <c r="K360" s="2012"/>
      <c r="L360" s="2012"/>
      <c r="M360" s="2012"/>
      <c r="N360" s="2012"/>
      <c r="O360" s="2012"/>
      <c r="P360" s="2012"/>
      <c r="Q360" s="2012"/>
      <c r="R360" s="2012"/>
      <c r="S360" s="2012"/>
      <c r="T360" s="2012"/>
      <c r="U360" s="2012"/>
      <c r="V360" s="2012"/>
      <c r="W360" s="2012"/>
      <c r="X360" s="2012"/>
      <c r="Y360" s="2012"/>
      <c r="Z360" s="2012"/>
      <c r="AA360" s="2012"/>
      <c r="AB360" s="2012"/>
      <c r="AC360" s="2012"/>
      <c r="AD360" s="2012"/>
      <c r="AE360" s="2012"/>
      <c r="AF360" s="2012"/>
      <c r="AG360" s="2013"/>
    </row>
    <row r="361" spans="2:33" ht="15" customHeight="1" x14ac:dyDescent="0.15">
      <c r="B361" s="2031"/>
      <c r="C361" s="2032"/>
      <c r="D361" s="2042"/>
      <c r="E361" s="1952"/>
      <c r="F361" s="1952"/>
      <c r="G361" s="1952"/>
      <c r="H361" s="1952"/>
      <c r="I361" s="1953"/>
      <c r="J361" s="2023" t="s">
        <v>1504</v>
      </c>
      <c r="K361" s="2024"/>
      <c r="L361" s="2024"/>
      <c r="M361" s="2024"/>
      <c r="N361" s="2024"/>
      <c r="O361" s="2024"/>
      <c r="P361" s="2025"/>
      <c r="Q361" s="2026" t="s">
        <v>695</v>
      </c>
      <c r="R361" s="2027"/>
      <c r="S361" s="2027"/>
      <c r="T361" s="2027"/>
      <c r="U361" s="2027"/>
      <c r="V361" s="2027"/>
      <c r="W361" s="2027"/>
      <c r="X361" s="2027"/>
      <c r="Y361" s="2027"/>
      <c r="Z361" s="2027"/>
      <c r="AA361" s="2027"/>
      <c r="AB361" s="2027"/>
      <c r="AC361" s="2027"/>
      <c r="AD361" s="2027"/>
      <c r="AE361" s="2027"/>
      <c r="AF361" s="2027"/>
      <c r="AG361" s="2028"/>
    </row>
    <row r="362" spans="2:33" ht="15" customHeight="1" x14ac:dyDescent="0.15">
      <c r="B362" s="2031"/>
      <c r="C362" s="2032"/>
      <c r="D362" s="2042"/>
      <c r="E362" s="1952"/>
      <c r="F362" s="1952"/>
      <c r="G362" s="1952"/>
      <c r="H362" s="1952"/>
      <c r="I362" s="1953"/>
      <c r="J362" s="2005" t="s">
        <v>1302</v>
      </c>
      <c r="K362" s="2006"/>
      <c r="L362" s="2006"/>
      <c r="M362" s="2006"/>
      <c r="N362" s="2006"/>
      <c r="O362" s="2006"/>
      <c r="P362" s="2007"/>
      <c r="Q362" s="2014" t="s">
        <v>695</v>
      </c>
      <c r="R362" s="2015"/>
      <c r="S362" s="2015"/>
      <c r="T362" s="2015"/>
      <c r="U362" s="2015"/>
      <c r="V362" s="2015"/>
      <c r="W362" s="2015"/>
      <c r="X362" s="2015"/>
      <c r="Y362" s="2015"/>
      <c r="Z362" s="2015"/>
      <c r="AA362" s="2015"/>
      <c r="AB362" s="2015"/>
      <c r="AC362" s="2015"/>
      <c r="AD362" s="2015"/>
      <c r="AE362" s="2015"/>
      <c r="AF362" s="2015"/>
      <c r="AG362" s="2016"/>
    </row>
    <row r="363" spans="2:33" ht="15" customHeight="1" x14ac:dyDescent="0.15">
      <c r="B363" s="2031"/>
      <c r="C363" s="2032"/>
      <c r="D363" s="2042"/>
      <c r="E363" s="1952"/>
      <c r="F363" s="1952"/>
      <c r="G363" s="1952"/>
      <c r="H363" s="1952"/>
      <c r="I363" s="1953"/>
      <c r="J363" s="2005" t="s">
        <v>1303</v>
      </c>
      <c r="K363" s="2006"/>
      <c r="L363" s="2006"/>
      <c r="M363" s="2006"/>
      <c r="N363" s="2006"/>
      <c r="O363" s="2006"/>
      <c r="P363" s="2007"/>
      <c r="Q363" s="2014" t="s">
        <v>695</v>
      </c>
      <c r="R363" s="2015"/>
      <c r="S363" s="2015"/>
      <c r="T363" s="2015"/>
      <c r="U363" s="2015"/>
      <c r="V363" s="2015"/>
      <c r="W363" s="2015"/>
      <c r="X363" s="2015"/>
      <c r="Y363" s="2015"/>
      <c r="Z363" s="2015"/>
      <c r="AA363" s="2015"/>
      <c r="AB363" s="2015"/>
      <c r="AC363" s="2015"/>
      <c r="AD363" s="2015"/>
      <c r="AE363" s="2015"/>
      <c r="AF363" s="2015"/>
      <c r="AG363" s="2016"/>
    </row>
    <row r="364" spans="2:33" ht="15" customHeight="1" x14ac:dyDescent="0.15">
      <c r="B364" s="2031"/>
      <c r="C364" s="2032"/>
      <c r="D364" s="2042"/>
      <c r="E364" s="1952"/>
      <c r="F364" s="1952"/>
      <c r="G364" s="1952"/>
      <c r="H364" s="1952"/>
      <c r="I364" s="1953"/>
      <c r="J364" s="2005" t="s">
        <v>1304</v>
      </c>
      <c r="K364" s="2006"/>
      <c r="L364" s="2006"/>
      <c r="M364" s="2006"/>
      <c r="N364" s="2006"/>
      <c r="O364" s="2006"/>
      <c r="P364" s="2007"/>
      <c r="Q364" s="2014" t="s">
        <v>695</v>
      </c>
      <c r="R364" s="2015"/>
      <c r="S364" s="2015"/>
      <c r="T364" s="2015"/>
      <c r="U364" s="2015"/>
      <c r="V364" s="2015"/>
      <c r="W364" s="2015"/>
      <c r="X364" s="2015"/>
      <c r="Y364" s="2015"/>
      <c r="Z364" s="2015"/>
      <c r="AA364" s="2015"/>
      <c r="AB364" s="2015"/>
      <c r="AC364" s="2015"/>
      <c r="AD364" s="2015"/>
      <c r="AE364" s="2015"/>
      <c r="AF364" s="2015"/>
      <c r="AG364" s="2016"/>
    </row>
    <row r="365" spans="2:33" ht="15" customHeight="1" x14ac:dyDescent="0.15">
      <c r="B365" s="2031"/>
      <c r="C365" s="2032"/>
      <c r="D365" s="2042"/>
      <c r="E365" s="1952"/>
      <c r="F365" s="1952"/>
      <c r="G365" s="1952"/>
      <c r="H365" s="1952"/>
      <c r="I365" s="1953"/>
      <c r="J365" s="2017" t="s">
        <v>1357</v>
      </c>
      <c r="K365" s="2018"/>
      <c r="L365" s="2018"/>
      <c r="M365" s="2018"/>
      <c r="N365" s="2018"/>
      <c r="O365" s="2018"/>
      <c r="P365" s="2019"/>
      <c r="Q365" s="2020" t="s">
        <v>695</v>
      </c>
      <c r="R365" s="2021"/>
      <c r="S365" s="2021"/>
      <c r="T365" s="2021"/>
      <c r="U365" s="2021"/>
      <c r="V365" s="2021"/>
      <c r="W365" s="2021"/>
      <c r="X365" s="2021"/>
      <c r="Y365" s="2021"/>
      <c r="Z365" s="2021"/>
      <c r="AA365" s="2021"/>
      <c r="AB365" s="2021"/>
      <c r="AC365" s="2021"/>
      <c r="AD365" s="2021"/>
      <c r="AE365" s="2021"/>
      <c r="AF365" s="2021"/>
      <c r="AG365" s="2022"/>
    </row>
    <row r="366" spans="2:33" ht="15" customHeight="1" x14ac:dyDescent="0.15">
      <c r="B366" s="2031"/>
      <c r="C366" s="2032"/>
      <c r="D366" s="2042"/>
      <c r="E366" s="1952"/>
      <c r="F366" s="1952"/>
      <c r="G366" s="1952"/>
      <c r="H366" s="1952"/>
      <c r="I366" s="1953"/>
      <c r="J366" s="2011" t="s">
        <v>1507</v>
      </c>
      <c r="K366" s="2012"/>
      <c r="L366" s="2012"/>
      <c r="M366" s="2012"/>
      <c r="N366" s="2012"/>
      <c r="O366" s="2012"/>
      <c r="P366" s="2012"/>
      <c r="Q366" s="2012"/>
      <c r="R366" s="2012"/>
      <c r="S366" s="2012"/>
      <c r="T366" s="2012"/>
      <c r="U366" s="2012"/>
      <c r="V366" s="2012"/>
      <c r="W366" s="2012"/>
      <c r="X366" s="2012"/>
      <c r="Y366" s="2012"/>
      <c r="Z366" s="2012"/>
      <c r="AA366" s="2012"/>
      <c r="AB366" s="2012"/>
      <c r="AC366" s="2012"/>
      <c r="AD366" s="2012"/>
      <c r="AE366" s="2012"/>
      <c r="AF366" s="2012"/>
      <c r="AG366" s="2013"/>
    </row>
    <row r="367" spans="2:33" ht="15" customHeight="1" x14ac:dyDescent="0.15">
      <c r="B367" s="2031"/>
      <c r="C367" s="2032"/>
      <c r="D367" s="2042"/>
      <c r="E367" s="1952"/>
      <c r="F367" s="1952"/>
      <c r="G367" s="1952"/>
      <c r="H367" s="1952"/>
      <c r="I367" s="1953"/>
      <c r="J367" s="2023" t="s">
        <v>1504</v>
      </c>
      <c r="K367" s="2024"/>
      <c r="L367" s="2024"/>
      <c r="M367" s="2024"/>
      <c r="N367" s="2024"/>
      <c r="O367" s="2024"/>
      <c r="P367" s="2025"/>
      <c r="Q367" s="2026" t="s">
        <v>695</v>
      </c>
      <c r="R367" s="2027"/>
      <c r="S367" s="2027"/>
      <c r="T367" s="2027"/>
      <c r="U367" s="2027"/>
      <c r="V367" s="2027"/>
      <c r="W367" s="2027"/>
      <c r="X367" s="2027"/>
      <c r="Y367" s="2027"/>
      <c r="Z367" s="2027"/>
      <c r="AA367" s="2027"/>
      <c r="AB367" s="2027"/>
      <c r="AC367" s="2027"/>
      <c r="AD367" s="2027"/>
      <c r="AE367" s="2027"/>
      <c r="AF367" s="2027"/>
      <c r="AG367" s="2028"/>
    </row>
    <row r="368" spans="2:33" ht="15" customHeight="1" x14ac:dyDescent="0.15">
      <c r="B368" s="2031"/>
      <c r="C368" s="2032"/>
      <c r="D368" s="2042"/>
      <c r="E368" s="1952"/>
      <c r="F368" s="1952"/>
      <c r="G368" s="1952"/>
      <c r="H368" s="1952"/>
      <c r="I368" s="1953"/>
      <c r="J368" s="2005" t="s">
        <v>1302</v>
      </c>
      <c r="K368" s="2006"/>
      <c r="L368" s="2006"/>
      <c r="M368" s="2006"/>
      <c r="N368" s="2006"/>
      <c r="O368" s="2006"/>
      <c r="P368" s="2007"/>
      <c r="Q368" s="2014" t="s">
        <v>695</v>
      </c>
      <c r="R368" s="2015"/>
      <c r="S368" s="2015"/>
      <c r="T368" s="2015"/>
      <c r="U368" s="2015"/>
      <c r="V368" s="2015"/>
      <c r="W368" s="2015"/>
      <c r="X368" s="2015"/>
      <c r="Y368" s="2015"/>
      <c r="Z368" s="2015"/>
      <c r="AA368" s="2015"/>
      <c r="AB368" s="2015"/>
      <c r="AC368" s="2015"/>
      <c r="AD368" s="2015"/>
      <c r="AE368" s="2015"/>
      <c r="AF368" s="2015"/>
      <c r="AG368" s="2016"/>
    </row>
    <row r="369" spans="2:33" ht="15" customHeight="1" x14ac:dyDescent="0.15">
      <c r="B369" s="2031"/>
      <c r="C369" s="2032"/>
      <c r="D369" s="2042"/>
      <c r="E369" s="1952"/>
      <c r="F369" s="1952"/>
      <c r="G369" s="1952"/>
      <c r="H369" s="1952"/>
      <c r="I369" s="1953"/>
      <c r="J369" s="2005" t="s">
        <v>1303</v>
      </c>
      <c r="K369" s="2006"/>
      <c r="L369" s="2006"/>
      <c r="M369" s="2006"/>
      <c r="N369" s="2006"/>
      <c r="O369" s="2006"/>
      <c r="P369" s="2007"/>
      <c r="Q369" s="2014" t="s">
        <v>695</v>
      </c>
      <c r="R369" s="2015"/>
      <c r="S369" s="2015"/>
      <c r="T369" s="2015"/>
      <c r="U369" s="2015"/>
      <c r="V369" s="2015"/>
      <c r="W369" s="2015"/>
      <c r="X369" s="2015"/>
      <c r="Y369" s="2015"/>
      <c r="Z369" s="2015"/>
      <c r="AA369" s="2015"/>
      <c r="AB369" s="2015"/>
      <c r="AC369" s="2015"/>
      <c r="AD369" s="2015"/>
      <c r="AE369" s="2015"/>
      <c r="AF369" s="2015"/>
      <c r="AG369" s="2016"/>
    </row>
    <row r="370" spans="2:33" ht="15" customHeight="1" x14ac:dyDescent="0.15">
      <c r="B370" s="2031"/>
      <c r="C370" s="2032"/>
      <c r="D370" s="2042"/>
      <c r="E370" s="1952"/>
      <c r="F370" s="1952"/>
      <c r="G370" s="1952"/>
      <c r="H370" s="1952"/>
      <c r="I370" s="1953"/>
      <c r="J370" s="2005" t="s">
        <v>1304</v>
      </c>
      <c r="K370" s="2006"/>
      <c r="L370" s="2006"/>
      <c r="M370" s="2006"/>
      <c r="N370" s="2006"/>
      <c r="O370" s="2006"/>
      <c r="P370" s="2007"/>
      <c r="Q370" s="2014" t="s">
        <v>695</v>
      </c>
      <c r="R370" s="2015"/>
      <c r="S370" s="2015"/>
      <c r="T370" s="2015"/>
      <c r="U370" s="2015"/>
      <c r="V370" s="2015"/>
      <c r="W370" s="2015"/>
      <c r="X370" s="2015"/>
      <c r="Y370" s="2015"/>
      <c r="Z370" s="2015"/>
      <c r="AA370" s="2015"/>
      <c r="AB370" s="2015"/>
      <c r="AC370" s="2015"/>
      <c r="AD370" s="2015"/>
      <c r="AE370" s="2015"/>
      <c r="AF370" s="2015"/>
      <c r="AG370" s="2016"/>
    </row>
    <row r="371" spans="2:33" ht="15" customHeight="1" x14ac:dyDescent="0.15">
      <c r="B371" s="2031"/>
      <c r="C371" s="2032"/>
      <c r="D371" s="2042"/>
      <c r="E371" s="1952"/>
      <c r="F371" s="1952"/>
      <c r="G371" s="1952"/>
      <c r="H371" s="1952"/>
      <c r="I371" s="1953"/>
      <c r="J371" s="2017" t="s">
        <v>1357</v>
      </c>
      <c r="K371" s="2018"/>
      <c r="L371" s="2018"/>
      <c r="M371" s="2018"/>
      <c r="N371" s="2018"/>
      <c r="O371" s="2018"/>
      <c r="P371" s="2019"/>
      <c r="Q371" s="2020" t="s">
        <v>695</v>
      </c>
      <c r="R371" s="2021"/>
      <c r="S371" s="2021"/>
      <c r="T371" s="2021"/>
      <c r="U371" s="2021"/>
      <c r="V371" s="2021"/>
      <c r="W371" s="2021"/>
      <c r="X371" s="2021"/>
      <c r="Y371" s="2021"/>
      <c r="Z371" s="2021"/>
      <c r="AA371" s="2021"/>
      <c r="AB371" s="2021"/>
      <c r="AC371" s="2021"/>
      <c r="AD371" s="2021"/>
      <c r="AE371" s="2021"/>
      <c r="AF371" s="2021"/>
      <c r="AG371" s="2022"/>
    </row>
    <row r="372" spans="2:33" ht="15" customHeight="1" x14ac:dyDescent="0.15">
      <c r="B372" s="2031"/>
      <c r="C372" s="2032"/>
      <c r="D372" s="2042"/>
      <c r="E372" s="1952"/>
      <c r="F372" s="1952"/>
      <c r="G372" s="1952"/>
      <c r="H372" s="1952"/>
      <c r="I372" s="1953"/>
      <c r="J372" s="2011" t="s">
        <v>1449</v>
      </c>
      <c r="K372" s="2012"/>
      <c r="L372" s="2012"/>
      <c r="M372" s="2012"/>
      <c r="N372" s="2012"/>
      <c r="O372" s="2012"/>
      <c r="P372" s="2012"/>
      <c r="Q372" s="2012"/>
      <c r="R372" s="2012"/>
      <c r="S372" s="2012"/>
      <c r="T372" s="2012"/>
      <c r="U372" s="2012"/>
      <c r="V372" s="2012"/>
      <c r="W372" s="2012"/>
      <c r="X372" s="2012"/>
      <c r="Y372" s="2012"/>
      <c r="Z372" s="2012"/>
      <c r="AA372" s="2012"/>
      <c r="AB372" s="2012"/>
      <c r="AC372" s="2012"/>
      <c r="AD372" s="2012"/>
      <c r="AE372" s="2012"/>
      <c r="AF372" s="2012"/>
      <c r="AG372" s="2013"/>
    </row>
    <row r="373" spans="2:33" ht="15" customHeight="1" x14ac:dyDescent="0.15">
      <c r="B373" s="2031"/>
      <c r="C373" s="2032"/>
      <c r="D373" s="2042"/>
      <c r="E373" s="1952"/>
      <c r="F373" s="1952"/>
      <c r="G373" s="1952"/>
      <c r="H373" s="1952"/>
      <c r="I373" s="1953"/>
      <c r="J373" s="2023" t="s">
        <v>1504</v>
      </c>
      <c r="K373" s="2024"/>
      <c r="L373" s="2024"/>
      <c r="M373" s="2024"/>
      <c r="N373" s="2024"/>
      <c r="O373" s="2024"/>
      <c r="P373" s="2025"/>
      <c r="Q373" s="2026" t="s">
        <v>695</v>
      </c>
      <c r="R373" s="2027"/>
      <c r="S373" s="2027"/>
      <c r="T373" s="2027"/>
      <c r="U373" s="2027"/>
      <c r="V373" s="2027"/>
      <c r="W373" s="2027"/>
      <c r="X373" s="2027"/>
      <c r="Y373" s="2027"/>
      <c r="Z373" s="2027"/>
      <c r="AA373" s="2027"/>
      <c r="AB373" s="2027"/>
      <c r="AC373" s="2027"/>
      <c r="AD373" s="2027"/>
      <c r="AE373" s="2027"/>
      <c r="AF373" s="2027"/>
      <c r="AG373" s="2028"/>
    </row>
    <row r="374" spans="2:33" ht="15" customHeight="1" x14ac:dyDescent="0.15">
      <c r="B374" s="2031"/>
      <c r="C374" s="2032"/>
      <c r="D374" s="2042"/>
      <c r="E374" s="1952"/>
      <c r="F374" s="1952"/>
      <c r="G374" s="1952"/>
      <c r="H374" s="1952"/>
      <c r="I374" s="1953"/>
      <c r="J374" s="2005" t="s">
        <v>1302</v>
      </c>
      <c r="K374" s="2006"/>
      <c r="L374" s="2006"/>
      <c r="M374" s="2006"/>
      <c r="N374" s="2006"/>
      <c r="O374" s="2006"/>
      <c r="P374" s="2007"/>
      <c r="Q374" s="2014" t="s">
        <v>695</v>
      </c>
      <c r="R374" s="2015"/>
      <c r="S374" s="2015"/>
      <c r="T374" s="2015"/>
      <c r="U374" s="2015"/>
      <c r="V374" s="2015"/>
      <c r="W374" s="2015"/>
      <c r="X374" s="2015"/>
      <c r="Y374" s="2015"/>
      <c r="Z374" s="2015"/>
      <c r="AA374" s="2015"/>
      <c r="AB374" s="2015"/>
      <c r="AC374" s="2015"/>
      <c r="AD374" s="2015"/>
      <c r="AE374" s="2015"/>
      <c r="AF374" s="2015"/>
      <c r="AG374" s="2016"/>
    </row>
    <row r="375" spans="2:33" ht="15" customHeight="1" x14ac:dyDescent="0.15">
      <c r="B375" s="2031"/>
      <c r="C375" s="2032"/>
      <c r="D375" s="2042"/>
      <c r="E375" s="1952"/>
      <c r="F375" s="1952"/>
      <c r="G375" s="1952"/>
      <c r="H375" s="1952"/>
      <c r="I375" s="1953"/>
      <c r="J375" s="2005" t="s">
        <v>1303</v>
      </c>
      <c r="K375" s="2006"/>
      <c r="L375" s="2006"/>
      <c r="M375" s="2006"/>
      <c r="N375" s="2006"/>
      <c r="O375" s="2006"/>
      <c r="P375" s="2007"/>
      <c r="Q375" s="2014" t="s">
        <v>695</v>
      </c>
      <c r="R375" s="2015"/>
      <c r="S375" s="2015"/>
      <c r="T375" s="2015"/>
      <c r="U375" s="2015"/>
      <c r="V375" s="2015"/>
      <c r="W375" s="2015"/>
      <c r="X375" s="2015"/>
      <c r="Y375" s="2015"/>
      <c r="Z375" s="2015"/>
      <c r="AA375" s="2015"/>
      <c r="AB375" s="2015"/>
      <c r="AC375" s="2015"/>
      <c r="AD375" s="2015"/>
      <c r="AE375" s="2015"/>
      <c r="AF375" s="2015"/>
      <c r="AG375" s="2016"/>
    </row>
    <row r="376" spans="2:33" ht="15" customHeight="1" x14ac:dyDescent="0.15">
      <c r="B376" s="2031"/>
      <c r="C376" s="2032"/>
      <c r="D376" s="2042"/>
      <c r="E376" s="1952"/>
      <c r="F376" s="1952"/>
      <c r="G376" s="1952"/>
      <c r="H376" s="1952"/>
      <c r="I376" s="1953"/>
      <c r="J376" s="2005" t="s">
        <v>1304</v>
      </c>
      <c r="K376" s="2006"/>
      <c r="L376" s="2006"/>
      <c r="M376" s="2006"/>
      <c r="N376" s="2006"/>
      <c r="O376" s="2006"/>
      <c r="P376" s="2007"/>
      <c r="Q376" s="2014" t="s">
        <v>695</v>
      </c>
      <c r="R376" s="2015"/>
      <c r="S376" s="2015"/>
      <c r="T376" s="2015"/>
      <c r="U376" s="2015"/>
      <c r="V376" s="2015"/>
      <c r="W376" s="2015"/>
      <c r="X376" s="2015"/>
      <c r="Y376" s="2015"/>
      <c r="Z376" s="2015"/>
      <c r="AA376" s="2015"/>
      <c r="AB376" s="2015"/>
      <c r="AC376" s="2015"/>
      <c r="AD376" s="2015"/>
      <c r="AE376" s="2015"/>
      <c r="AF376" s="2015"/>
      <c r="AG376" s="2016"/>
    </row>
    <row r="377" spans="2:33" ht="15" customHeight="1" x14ac:dyDescent="0.15">
      <c r="B377" s="2031"/>
      <c r="C377" s="2032"/>
      <c r="D377" s="2043"/>
      <c r="E377" s="1954"/>
      <c r="F377" s="1954"/>
      <c r="G377" s="1954"/>
      <c r="H377" s="1954"/>
      <c r="I377" s="1955"/>
      <c r="J377" s="2017" t="s">
        <v>1357</v>
      </c>
      <c r="K377" s="2018"/>
      <c r="L377" s="2018"/>
      <c r="M377" s="2018"/>
      <c r="N377" s="2018"/>
      <c r="O377" s="2018"/>
      <c r="P377" s="2019"/>
      <c r="Q377" s="2020" t="s">
        <v>695</v>
      </c>
      <c r="R377" s="2021"/>
      <c r="S377" s="2021"/>
      <c r="T377" s="2021"/>
      <c r="U377" s="2021"/>
      <c r="V377" s="2021"/>
      <c r="W377" s="2021"/>
      <c r="X377" s="2021"/>
      <c r="Y377" s="2021"/>
      <c r="Z377" s="2021"/>
      <c r="AA377" s="2021"/>
      <c r="AB377" s="2021"/>
      <c r="AC377" s="2021"/>
      <c r="AD377" s="2021"/>
      <c r="AE377" s="2021"/>
      <c r="AF377" s="2021"/>
      <c r="AG377" s="2022"/>
    </row>
    <row r="378" spans="2:33" ht="15" customHeight="1" x14ac:dyDescent="0.15">
      <c r="B378" s="2031"/>
      <c r="C378" s="2032"/>
      <c r="D378" s="1968" t="s">
        <v>1503</v>
      </c>
      <c r="E378" s="1969"/>
      <c r="F378" s="1962" t="s">
        <v>247</v>
      </c>
      <c r="G378" s="1962"/>
      <c r="H378" s="1962"/>
      <c r="I378" s="1963"/>
      <c r="J378" s="2011" t="s">
        <v>1508</v>
      </c>
      <c r="K378" s="2012"/>
      <c r="L378" s="2012"/>
      <c r="M378" s="2012"/>
      <c r="N378" s="2012"/>
      <c r="O378" s="2012"/>
      <c r="P378" s="2012"/>
      <c r="Q378" s="2012"/>
      <c r="R378" s="2012"/>
      <c r="S378" s="2012"/>
      <c r="T378" s="2012"/>
      <c r="U378" s="2012"/>
      <c r="V378" s="2012"/>
      <c r="W378" s="2012"/>
      <c r="X378" s="2012"/>
      <c r="Y378" s="2012"/>
      <c r="Z378" s="2012"/>
      <c r="AA378" s="2012"/>
      <c r="AB378" s="2012"/>
      <c r="AC378" s="2012"/>
      <c r="AD378" s="2012"/>
      <c r="AE378" s="2012"/>
      <c r="AF378" s="2012"/>
      <c r="AG378" s="2013"/>
    </row>
    <row r="379" spans="2:33" ht="15" customHeight="1" x14ac:dyDescent="0.15">
      <c r="B379" s="2031"/>
      <c r="C379" s="2032"/>
      <c r="D379" s="1970"/>
      <c r="E379" s="1971"/>
      <c r="F379" s="1964"/>
      <c r="G379" s="1964"/>
      <c r="H379" s="1964"/>
      <c r="I379" s="1965"/>
      <c r="J379" s="2011" t="s">
        <v>1509</v>
      </c>
      <c r="K379" s="2012"/>
      <c r="L379" s="2012"/>
      <c r="M379" s="2012"/>
      <c r="N379" s="2012"/>
      <c r="O379" s="2012"/>
      <c r="P379" s="2012"/>
      <c r="Q379" s="2012"/>
      <c r="R379" s="2012"/>
      <c r="S379" s="2012"/>
      <c r="T379" s="2012"/>
      <c r="U379" s="2012"/>
      <c r="V379" s="2012"/>
      <c r="W379" s="2012"/>
      <c r="X379" s="2012"/>
      <c r="Y379" s="2012"/>
      <c r="Z379" s="2012"/>
      <c r="AA379" s="2012"/>
      <c r="AB379" s="2012"/>
      <c r="AC379" s="2012"/>
      <c r="AD379" s="2012"/>
      <c r="AE379" s="2012"/>
      <c r="AF379" s="2012"/>
      <c r="AG379" s="2013"/>
    </row>
    <row r="380" spans="2:33" ht="15" customHeight="1" x14ac:dyDescent="0.15">
      <c r="B380" s="2031"/>
      <c r="C380" s="2032"/>
      <c r="D380" s="1970"/>
      <c r="E380" s="1971"/>
      <c r="F380" s="1964"/>
      <c r="G380" s="1964"/>
      <c r="H380" s="1964"/>
      <c r="I380" s="1965"/>
      <c r="J380" s="1974" t="s">
        <v>150</v>
      </c>
      <c r="K380" s="1974"/>
      <c r="L380" s="1974"/>
      <c r="M380" s="1974"/>
      <c r="N380" s="1974"/>
      <c r="O380" s="1974"/>
      <c r="P380" s="1974"/>
      <c r="Q380" s="1975" t="s">
        <v>1557</v>
      </c>
      <c r="R380" s="1975"/>
      <c r="S380" s="1975"/>
      <c r="T380" s="1975"/>
      <c r="U380" s="1975"/>
      <c r="V380" s="1975"/>
      <c r="W380" s="1975"/>
      <c r="X380" s="1975"/>
      <c r="Y380" s="1975"/>
      <c r="Z380" s="1975"/>
      <c r="AA380" s="1975"/>
      <c r="AB380" s="1975"/>
      <c r="AC380" s="1975"/>
      <c r="AD380" s="1975"/>
      <c r="AE380" s="1975"/>
      <c r="AF380" s="1975"/>
      <c r="AG380" s="1975"/>
    </row>
    <row r="381" spans="2:33" ht="15" customHeight="1" x14ac:dyDescent="0.15">
      <c r="B381" s="2031"/>
      <c r="C381" s="2032"/>
      <c r="D381" s="1970"/>
      <c r="E381" s="1971"/>
      <c r="F381" s="1964"/>
      <c r="G381" s="1964"/>
      <c r="H381" s="1964"/>
      <c r="I381" s="1965"/>
      <c r="J381" s="1974" t="s">
        <v>155</v>
      </c>
      <c r="K381" s="1974"/>
      <c r="L381" s="1974"/>
      <c r="M381" s="1974"/>
      <c r="N381" s="1974"/>
      <c r="O381" s="1974"/>
      <c r="P381" s="1974"/>
      <c r="Q381" s="1975" t="s">
        <v>1558</v>
      </c>
      <c r="R381" s="1975"/>
      <c r="S381" s="1975"/>
      <c r="T381" s="1975"/>
      <c r="U381" s="1975"/>
      <c r="V381" s="1975"/>
      <c r="W381" s="1975"/>
      <c r="X381" s="1975"/>
      <c r="Y381" s="1975"/>
      <c r="Z381" s="1975"/>
      <c r="AA381" s="1975"/>
      <c r="AB381" s="1975"/>
      <c r="AC381" s="1975"/>
      <c r="AD381" s="1975"/>
      <c r="AE381" s="1975"/>
      <c r="AF381" s="1975"/>
      <c r="AG381" s="1975"/>
    </row>
    <row r="382" spans="2:33" ht="15" customHeight="1" x14ac:dyDescent="0.15">
      <c r="B382" s="2031"/>
      <c r="C382" s="2032"/>
      <c r="D382" s="1970"/>
      <c r="E382" s="1971"/>
      <c r="F382" s="1964"/>
      <c r="G382" s="1964"/>
      <c r="H382" s="1964"/>
      <c r="I382" s="1965"/>
      <c r="J382" s="1976" t="s">
        <v>251</v>
      </c>
      <c r="K382" s="1976"/>
      <c r="L382" s="1976"/>
      <c r="M382" s="1976"/>
      <c r="N382" s="1976"/>
      <c r="O382" s="1976"/>
      <c r="P382" s="1976"/>
      <c r="Q382" s="1977" t="s">
        <v>1559</v>
      </c>
      <c r="R382" s="1977"/>
      <c r="S382" s="1977"/>
      <c r="T382" s="1977"/>
      <c r="U382" s="1977"/>
      <c r="V382" s="1977"/>
      <c r="W382" s="1977"/>
      <c r="X382" s="1977"/>
      <c r="Y382" s="1977"/>
      <c r="Z382" s="1977"/>
      <c r="AA382" s="1977"/>
      <c r="AB382" s="1977"/>
      <c r="AC382" s="1977"/>
      <c r="AD382" s="1977"/>
      <c r="AE382" s="1977"/>
      <c r="AF382" s="1977"/>
      <c r="AG382" s="1977"/>
    </row>
    <row r="383" spans="2:33" ht="15" customHeight="1" x14ac:dyDescent="0.15">
      <c r="B383" s="2031"/>
      <c r="C383" s="2032"/>
      <c r="D383" s="1970"/>
      <c r="E383" s="1971"/>
      <c r="F383" s="1964"/>
      <c r="G383" s="1964"/>
      <c r="H383" s="1964"/>
      <c r="I383" s="1965"/>
      <c r="J383" s="2011" t="s">
        <v>1510</v>
      </c>
      <c r="K383" s="2012"/>
      <c r="L383" s="2012"/>
      <c r="M383" s="2012"/>
      <c r="N383" s="2012"/>
      <c r="O383" s="2012"/>
      <c r="P383" s="2012"/>
      <c r="Q383" s="2012"/>
      <c r="R383" s="2012"/>
      <c r="S383" s="2012"/>
      <c r="T383" s="2012"/>
      <c r="U383" s="2012"/>
      <c r="V383" s="2012"/>
      <c r="W383" s="2012"/>
      <c r="X383" s="2012"/>
      <c r="Y383" s="2012"/>
      <c r="Z383" s="2012"/>
      <c r="AA383" s="2012"/>
      <c r="AB383" s="2012"/>
      <c r="AC383" s="2012"/>
      <c r="AD383" s="2012"/>
      <c r="AE383" s="2012"/>
      <c r="AF383" s="2012"/>
      <c r="AG383" s="2013"/>
    </row>
    <row r="384" spans="2:33" ht="15" customHeight="1" x14ac:dyDescent="0.15">
      <c r="B384" s="2031"/>
      <c r="C384" s="2032"/>
      <c r="D384" s="1970"/>
      <c r="E384" s="1971"/>
      <c r="F384" s="1964"/>
      <c r="G384" s="1964"/>
      <c r="H384" s="1964"/>
      <c r="I384" s="1965"/>
      <c r="J384" s="1974" t="s">
        <v>150</v>
      </c>
      <c r="K384" s="1974"/>
      <c r="L384" s="1974"/>
      <c r="M384" s="1974"/>
      <c r="N384" s="1974"/>
      <c r="O384" s="1974"/>
      <c r="P384" s="1974"/>
      <c r="Q384" s="1975" t="s">
        <v>1557</v>
      </c>
      <c r="R384" s="1975"/>
      <c r="S384" s="1975"/>
      <c r="T384" s="1975"/>
      <c r="U384" s="1975"/>
      <c r="V384" s="1975"/>
      <c r="W384" s="1975"/>
      <c r="X384" s="1975"/>
      <c r="Y384" s="1975"/>
      <c r="Z384" s="1975"/>
      <c r="AA384" s="1975"/>
      <c r="AB384" s="1975"/>
      <c r="AC384" s="1975"/>
      <c r="AD384" s="1975"/>
      <c r="AE384" s="1975"/>
      <c r="AF384" s="1975"/>
      <c r="AG384" s="1975"/>
    </row>
    <row r="385" spans="1:67" ht="15" customHeight="1" x14ac:dyDescent="0.15">
      <c r="B385" s="2031"/>
      <c r="C385" s="2032"/>
      <c r="D385" s="1970"/>
      <c r="E385" s="1971"/>
      <c r="F385" s="1964"/>
      <c r="G385" s="1964"/>
      <c r="H385" s="1964"/>
      <c r="I385" s="1965"/>
      <c r="J385" s="1974" t="s">
        <v>155</v>
      </c>
      <c r="K385" s="1974"/>
      <c r="L385" s="1974"/>
      <c r="M385" s="1974"/>
      <c r="N385" s="1974"/>
      <c r="O385" s="1974"/>
      <c r="P385" s="1974"/>
      <c r="Q385" s="1975" t="s">
        <v>1558</v>
      </c>
      <c r="R385" s="1975"/>
      <c r="S385" s="1975"/>
      <c r="T385" s="1975"/>
      <c r="U385" s="1975"/>
      <c r="V385" s="1975"/>
      <c r="W385" s="1975"/>
      <c r="X385" s="1975"/>
      <c r="Y385" s="1975"/>
      <c r="Z385" s="1975"/>
      <c r="AA385" s="1975"/>
      <c r="AB385" s="1975"/>
      <c r="AC385" s="1975"/>
      <c r="AD385" s="1975"/>
      <c r="AE385" s="1975"/>
      <c r="AF385" s="1975"/>
      <c r="AG385" s="1975"/>
    </row>
    <row r="386" spans="1:67" ht="15" customHeight="1" x14ac:dyDescent="0.15">
      <c r="B386" s="2031"/>
      <c r="C386" s="2032"/>
      <c r="D386" s="1970"/>
      <c r="E386" s="1971"/>
      <c r="F386" s="1964"/>
      <c r="G386" s="1964"/>
      <c r="H386" s="1964"/>
      <c r="I386" s="1965"/>
      <c r="J386" s="1976" t="s">
        <v>251</v>
      </c>
      <c r="K386" s="1976"/>
      <c r="L386" s="1976"/>
      <c r="M386" s="1976"/>
      <c r="N386" s="1976"/>
      <c r="O386" s="1976"/>
      <c r="P386" s="1976"/>
      <c r="Q386" s="1977" t="s">
        <v>1559</v>
      </c>
      <c r="R386" s="1977"/>
      <c r="S386" s="1977"/>
      <c r="T386" s="1977"/>
      <c r="U386" s="1977"/>
      <c r="V386" s="1977"/>
      <c r="W386" s="1977"/>
      <c r="X386" s="1977"/>
      <c r="Y386" s="1977"/>
      <c r="Z386" s="1977"/>
      <c r="AA386" s="1977"/>
      <c r="AB386" s="1977"/>
      <c r="AC386" s="1977"/>
      <c r="AD386" s="1977"/>
      <c r="AE386" s="1977"/>
      <c r="AF386" s="1977"/>
      <c r="AG386" s="1977"/>
    </row>
    <row r="387" spans="1:67" ht="15" customHeight="1" x14ac:dyDescent="0.15">
      <c r="B387" s="2031"/>
      <c r="C387" s="2032"/>
      <c r="D387" s="1970"/>
      <c r="E387" s="1971"/>
      <c r="F387" s="1964"/>
      <c r="G387" s="1964"/>
      <c r="H387" s="1964"/>
      <c r="I387" s="1965"/>
      <c r="J387" s="2011" t="s">
        <v>1511</v>
      </c>
      <c r="K387" s="2012"/>
      <c r="L387" s="2012"/>
      <c r="M387" s="2012"/>
      <c r="N387" s="2012"/>
      <c r="O387" s="2012"/>
      <c r="P387" s="2012"/>
      <c r="Q387" s="2012"/>
      <c r="R387" s="2012"/>
      <c r="S387" s="2012"/>
      <c r="T387" s="2012"/>
      <c r="U387" s="2012"/>
      <c r="V387" s="2012"/>
      <c r="W387" s="2012"/>
      <c r="X387" s="2012"/>
      <c r="Y387" s="2012"/>
      <c r="Z387" s="2012"/>
      <c r="AA387" s="2012"/>
      <c r="AB387" s="2012"/>
      <c r="AC387" s="2012"/>
      <c r="AD387" s="2012"/>
      <c r="AE387" s="2012"/>
      <c r="AF387" s="2012"/>
      <c r="AG387" s="2013"/>
    </row>
    <row r="388" spans="1:67" ht="15" customHeight="1" x14ac:dyDescent="0.15">
      <c r="B388" s="2031"/>
      <c r="C388" s="2032"/>
      <c r="D388" s="1970"/>
      <c r="E388" s="1971"/>
      <c r="F388" s="1964"/>
      <c r="G388" s="1964"/>
      <c r="H388" s="1964"/>
      <c r="I388" s="1965"/>
      <c r="J388" s="1974" t="s">
        <v>150</v>
      </c>
      <c r="K388" s="1974"/>
      <c r="L388" s="1974"/>
      <c r="M388" s="1974"/>
      <c r="N388" s="1974"/>
      <c r="O388" s="1974"/>
      <c r="P388" s="1974"/>
      <c r="Q388" s="1975" t="s">
        <v>1557</v>
      </c>
      <c r="R388" s="1975"/>
      <c r="S388" s="1975"/>
      <c r="T388" s="1975"/>
      <c r="U388" s="1975"/>
      <c r="V388" s="1975"/>
      <c r="W388" s="1975"/>
      <c r="X388" s="1975"/>
      <c r="Y388" s="1975"/>
      <c r="Z388" s="1975"/>
      <c r="AA388" s="1975"/>
      <c r="AB388" s="1975"/>
      <c r="AC388" s="1975"/>
      <c r="AD388" s="1975"/>
      <c r="AE388" s="1975"/>
      <c r="AF388" s="1975"/>
      <c r="AG388" s="1975"/>
    </row>
    <row r="389" spans="1:67" ht="15" customHeight="1" x14ac:dyDescent="0.15">
      <c r="B389" s="2031"/>
      <c r="C389" s="2032"/>
      <c r="D389" s="1970"/>
      <c r="E389" s="1971"/>
      <c r="F389" s="1964"/>
      <c r="G389" s="1964"/>
      <c r="H389" s="1964"/>
      <c r="I389" s="1965"/>
      <c r="J389" s="1974" t="s">
        <v>155</v>
      </c>
      <c r="K389" s="1974"/>
      <c r="L389" s="1974"/>
      <c r="M389" s="1974"/>
      <c r="N389" s="1974"/>
      <c r="O389" s="1974"/>
      <c r="P389" s="1974"/>
      <c r="Q389" s="1975" t="s">
        <v>1558</v>
      </c>
      <c r="R389" s="1975"/>
      <c r="S389" s="1975"/>
      <c r="T389" s="1975"/>
      <c r="U389" s="1975"/>
      <c r="V389" s="1975"/>
      <c r="W389" s="1975"/>
      <c r="X389" s="1975"/>
      <c r="Y389" s="1975"/>
      <c r="Z389" s="1975"/>
      <c r="AA389" s="1975"/>
      <c r="AB389" s="1975"/>
      <c r="AC389" s="1975"/>
      <c r="AD389" s="1975"/>
      <c r="AE389" s="1975"/>
      <c r="AF389" s="1975"/>
      <c r="AG389" s="1975"/>
    </row>
    <row r="390" spans="1:67" ht="15" customHeight="1" x14ac:dyDescent="0.15">
      <c r="B390" s="2033"/>
      <c r="C390" s="2034"/>
      <c r="D390" s="1972"/>
      <c r="E390" s="1973"/>
      <c r="F390" s="1966"/>
      <c r="G390" s="1966"/>
      <c r="H390" s="1966"/>
      <c r="I390" s="1967"/>
      <c r="J390" s="1976" t="s">
        <v>251</v>
      </c>
      <c r="K390" s="1976"/>
      <c r="L390" s="1976"/>
      <c r="M390" s="1976"/>
      <c r="N390" s="1976"/>
      <c r="O390" s="1976"/>
      <c r="P390" s="1976"/>
      <c r="Q390" s="1977" t="s">
        <v>1559</v>
      </c>
      <c r="R390" s="1977"/>
      <c r="S390" s="1977"/>
      <c r="T390" s="1977"/>
      <c r="U390" s="1977"/>
      <c r="V390" s="1977"/>
      <c r="W390" s="1977"/>
      <c r="X390" s="1977"/>
      <c r="Y390" s="1977"/>
      <c r="Z390" s="1977"/>
      <c r="AA390" s="1977"/>
      <c r="AB390" s="1977"/>
      <c r="AC390" s="1977"/>
      <c r="AD390" s="1977"/>
      <c r="AE390" s="1977"/>
      <c r="AF390" s="1977"/>
      <c r="AG390" s="1977"/>
    </row>
    <row r="391" spans="1:67" ht="17.25" customHeight="1" x14ac:dyDescent="0.15"/>
    <row r="392" spans="1:67" ht="18.75" customHeight="1" thickBot="1" x14ac:dyDescent="0.2">
      <c r="B392" s="1182" t="s">
        <v>1670</v>
      </c>
      <c r="C392" s="1182"/>
      <c r="D392" s="1182"/>
      <c r="E392" s="1182"/>
      <c r="F392" s="1182"/>
      <c r="G392" s="1182"/>
      <c r="H392" s="1182"/>
      <c r="I392" s="1182"/>
      <c r="J392" s="1182"/>
      <c r="K392" s="1182"/>
      <c r="L392" s="1182"/>
      <c r="M392" s="1182"/>
      <c r="N392" s="1182"/>
      <c r="O392" s="1182"/>
      <c r="P392" s="1182"/>
      <c r="Q392" s="1182"/>
      <c r="R392" s="1182"/>
      <c r="S392" s="1182"/>
      <c r="T392" s="1182"/>
      <c r="U392" s="1182"/>
      <c r="V392" s="1182"/>
      <c r="W392" s="1182"/>
      <c r="X392" s="1182"/>
      <c r="Y392" s="1182"/>
      <c r="Z392" s="1182"/>
      <c r="AA392" s="1182"/>
      <c r="AB392" s="1182"/>
      <c r="AC392" s="1182"/>
      <c r="AD392" s="1182"/>
      <c r="AE392" s="1182"/>
      <c r="AF392" s="1182"/>
      <c r="AG392" s="1182"/>
      <c r="AH392" s="1149"/>
    </row>
    <row r="393" spans="1:67" s="1147" customFormat="1" ht="11.25" customHeight="1" thickTop="1" x14ac:dyDescent="0.15">
      <c r="A393" s="1146"/>
      <c r="B393" s="1149"/>
      <c r="C393" s="1149"/>
      <c r="D393" s="1149"/>
      <c r="E393" s="1149"/>
      <c r="F393" s="1149"/>
      <c r="G393" s="1149"/>
      <c r="H393" s="1149"/>
      <c r="I393" s="1149"/>
      <c r="J393" s="1149"/>
      <c r="K393" s="1149"/>
      <c r="L393" s="1149"/>
      <c r="M393" s="1149"/>
      <c r="N393" s="1149"/>
      <c r="O393" s="1149"/>
      <c r="P393" s="1149"/>
      <c r="Q393" s="1149"/>
      <c r="R393" s="1149"/>
      <c r="S393" s="1149"/>
      <c r="T393" s="1149"/>
      <c r="U393" s="1149"/>
      <c r="V393" s="1149"/>
      <c r="W393" s="1149"/>
      <c r="X393" s="1149"/>
      <c r="Y393" s="1149"/>
      <c r="Z393" s="1149"/>
      <c r="AA393" s="1149"/>
      <c r="AB393" s="1149"/>
      <c r="AC393" s="1149"/>
      <c r="AD393" s="1149"/>
      <c r="AE393" s="1149"/>
      <c r="AF393" s="1149"/>
      <c r="AG393" s="1149"/>
      <c r="AI393" s="1148"/>
      <c r="AJ393" s="1148"/>
      <c r="AK393" s="1148"/>
      <c r="AL393" s="1148"/>
      <c r="AM393" s="1148"/>
      <c r="AN393" s="1148"/>
      <c r="AO393" s="1148"/>
      <c r="AP393" s="1148"/>
      <c r="AQ393" s="1148"/>
      <c r="AR393" s="1148"/>
      <c r="AS393" s="1148"/>
      <c r="AT393" s="1148"/>
      <c r="AU393" s="1148"/>
      <c r="AV393" s="1148"/>
      <c r="AW393" s="1148"/>
      <c r="AX393" s="1148"/>
      <c r="AY393" s="1148"/>
      <c r="AZ393" s="1148"/>
      <c r="BA393" s="1148"/>
      <c r="BB393" s="1148"/>
      <c r="BC393" s="1148"/>
      <c r="BD393" s="1148"/>
      <c r="BE393" s="1148"/>
      <c r="BF393" s="1148"/>
      <c r="BG393" s="1148"/>
      <c r="BH393" s="1148"/>
      <c r="BI393" s="1148"/>
      <c r="BJ393" s="1148"/>
      <c r="BK393" s="1148"/>
      <c r="BL393" s="1148"/>
      <c r="BM393" s="1148"/>
      <c r="BN393" s="1148"/>
      <c r="BO393" s="1148"/>
    </row>
    <row r="394" spans="1:67" s="1147" customFormat="1" ht="15" customHeight="1" x14ac:dyDescent="0.15">
      <c r="A394" s="1146"/>
      <c r="B394" s="2070"/>
      <c r="C394" s="2071"/>
      <c r="D394" s="1147" t="s">
        <v>853</v>
      </c>
      <c r="AI394" s="1148"/>
      <c r="AJ394" s="1148"/>
      <c r="AK394" s="1148"/>
      <c r="AL394" s="1148"/>
      <c r="AM394" s="1148"/>
      <c r="AN394" s="1148"/>
      <c r="AO394" s="1148"/>
      <c r="AP394" s="1148"/>
      <c r="AQ394" s="1148"/>
      <c r="AR394" s="1148"/>
      <c r="AS394" s="1148"/>
      <c r="AT394" s="1148"/>
      <c r="AU394" s="1148"/>
      <c r="AV394" s="1148"/>
      <c r="AW394" s="1148"/>
      <c r="AX394" s="1148"/>
      <c r="AY394" s="1148"/>
      <c r="AZ394" s="1148"/>
      <c r="BA394" s="1148"/>
      <c r="BB394" s="1148"/>
      <c r="BC394" s="1148"/>
      <c r="BD394" s="1148"/>
      <c r="BE394" s="1148"/>
      <c r="BF394" s="1148"/>
      <c r="BG394" s="1148"/>
      <c r="BH394" s="1148"/>
      <c r="BI394" s="1148"/>
      <c r="BJ394" s="1148"/>
      <c r="BK394" s="1148"/>
      <c r="BL394" s="1148"/>
      <c r="BM394" s="1148"/>
      <c r="BN394" s="1148"/>
      <c r="BO394" s="1148"/>
    </row>
    <row r="395" spans="1:67" ht="11.25" customHeight="1" x14ac:dyDescent="0.15">
      <c r="B395" s="1147"/>
      <c r="D395" s="1147"/>
      <c r="E395" s="1147"/>
      <c r="F395" s="1147"/>
      <c r="G395" s="1147"/>
      <c r="H395" s="1147"/>
      <c r="I395" s="1147"/>
      <c r="J395" s="1147"/>
      <c r="K395" s="1147"/>
      <c r="L395" s="1147"/>
      <c r="M395" s="1147"/>
      <c r="N395" s="1147"/>
      <c r="O395" s="1147"/>
      <c r="P395" s="1147"/>
      <c r="Q395" s="1147"/>
      <c r="R395" s="1147"/>
      <c r="S395" s="1147"/>
      <c r="T395" s="1147"/>
      <c r="U395" s="1147"/>
      <c r="V395" s="1147"/>
      <c r="W395" s="1147"/>
      <c r="X395" s="1147"/>
      <c r="Y395" s="1147"/>
      <c r="Z395" s="1147"/>
      <c r="AA395" s="1147"/>
      <c r="AB395" s="1147"/>
      <c r="AC395" s="1147"/>
      <c r="AD395" s="1147"/>
      <c r="AE395" s="1147"/>
      <c r="AF395" s="1147"/>
      <c r="AG395" s="1147"/>
      <c r="AH395" s="1147"/>
    </row>
    <row r="396" spans="1:67" ht="18.75" customHeight="1" x14ac:dyDescent="0.15">
      <c r="B396" s="1151" t="s">
        <v>1006</v>
      </c>
      <c r="C396" s="1183" t="s">
        <v>699</v>
      </c>
      <c r="D396" s="1183"/>
      <c r="E396" s="1183"/>
      <c r="F396" s="1183"/>
      <c r="G396" s="1183"/>
      <c r="H396" s="1183"/>
      <c r="I396" s="1183"/>
      <c r="J396" s="1183"/>
      <c r="K396" s="1183"/>
      <c r="L396" s="1183"/>
      <c r="M396" s="1183"/>
      <c r="N396" s="1183"/>
      <c r="O396" s="1183"/>
      <c r="P396" s="1183"/>
      <c r="Q396" s="1184"/>
    </row>
    <row r="397" spans="1:67" ht="15" customHeight="1" x14ac:dyDescent="0.15">
      <c r="B397" s="2079" t="s">
        <v>142</v>
      </c>
      <c r="C397" s="2079"/>
      <c r="D397" s="2079"/>
      <c r="E397" s="2079"/>
      <c r="F397" s="2079"/>
      <c r="G397" s="2079"/>
      <c r="H397" s="2079"/>
      <c r="I397" s="2079"/>
      <c r="J397" s="2079" t="s">
        <v>146</v>
      </c>
      <c r="K397" s="2079"/>
      <c r="L397" s="2079"/>
      <c r="M397" s="2079"/>
      <c r="N397" s="2079"/>
      <c r="O397" s="2079"/>
      <c r="P397" s="2079"/>
      <c r="Q397" s="2079"/>
      <c r="S397" s="1185" t="s">
        <v>1007</v>
      </c>
      <c r="T397" s="2155" t="s">
        <v>700</v>
      </c>
      <c r="U397" s="2155"/>
      <c r="V397" s="2155"/>
      <c r="W397" s="2155"/>
      <c r="X397" s="2155"/>
      <c r="Y397" s="2155"/>
      <c r="Z397" s="2155"/>
      <c r="AA397" s="2155"/>
      <c r="AB397" s="2155"/>
      <c r="AC397" s="2155"/>
      <c r="AD397" s="2155"/>
      <c r="AE397" s="2155"/>
      <c r="AF397" s="2155"/>
      <c r="AG397" s="2155"/>
    </row>
    <row r="399" spans="1:67" ht="18.75" customHeight="1" x14ac:dyDescent="0.15">
      <c r="B399" s="1151" t="s">
        <v>1008</v>
      </c>
      <c r="C399" s="1183" t="s">
        <v>669</v>
      </c>
      <c r="D399" s="1183"/>
      <c r="E399" s="1183"/>
      <c r="F399" s="1183"/>
      <c r="G399" s="1183"/>
      <c r="H399" s="1183"/>
      <c r="I399" s="1183"/>
      <c r="J399" s="1183"/>
      <c r="K399" s="1183"/>
      <c r="L399" s="1183"/>
      <c r="M399" s="1183"/>
      <c r="N399" s="1183"/>
      <c r="O399" s="1183"/>
      <c r="P399" s="1183"/>
      <c r="Q399" s="1184"/>
      <c r="R399" s="1149"/>
    </row>
    <row r="400" spans="1:67" ht="15" customHeight="1" x14ac:dyDescent="0.15">
      <c r="B400" s="1987" t="s">
        <v>670</v>
      </c>
      <c r="C400" s="1987"/>
      <c r="D400" s="1987"/>
      <c r="E400" s="1987"/>
      <c r="F400" s="1987"/>
      <c r="G400" s="1987"/>
      <c r="H400" s="1987"/>
      <c r="I400" s="1987"/>
      <c r="J400" s="1987" t="s">
        <v>671</v>
      </c>
      <c r="K400" s="1987"/>
      <c r="L400" s="1987"/>
      <c r="M400" s="1987"/>
      <c r="N400" s="1987"/>
      <c r="O400" s="1987"/>
      <c r="P400" s="1987"/>
      <c r="Q400" s="1987"/>
    </row>
    <row r="401" spans="1:59" ht="15" customHeight="1" x14ac:dyDescent="0.15">
      <c r="B401" s="2079" t="s">
        <v>799</v>
      </c>
      <c r="C401" s="2079"/>
      <c r="D401" s="2079"/>
      <c r="E401" s="2079"/>
      <c r="F401" s="2079"/>
      <c r="G401" s="2079"/>
      <c r="H401" s="2079"/>
      <c r="I401" s="2079"/>
      <c r="J401" s="2079" t="s">
        <v>1009</v>
      </c>
      <c r="K401" s="2079"/>
      <c r="L401" s="2079"/>
      <c r="M401" s="2079"/>
      <c r="N401" s="2079"/>
      <c r="O401" s="2079"/>
      <c r="P401" s="2079"/>
      <c r="Q401" s="2079"/>
      <c r="S401" s="1185" t="s">
        <v>1010</v>
      </c>
      <c r="T401" s="2155" t="s">
        <v>847</v>
      </c>
      <c r="U401" s="2155"/>
      <c r="V401" s="2155"/>
      <c r="W401" s="2155"/>
      <c r="X401" s="2155"/>
      <c r="Y401" s="2155"/>
      <c r="Z401" s="2155"/>
      <c r="AA401" s="2155"/>
      <c r="AB401" s="2155"/>
      <c r="AC401" s="2155"/>
      <c r="AD401" s="2155"/>
      <c r="AE401" s="2155"/>
      <c r="AF401" s="2155"/>
      <c r="AG401" s="2155"/>
    </row>
    <row r="402" spans="1:59" s="1142" customFormat="1" ht="15" customHeight="1" x14ac:dyDescent="0.15">
      <c r="A402" s="1186"/>
      <c r="B402" s="1186"/>
      <c r="C402" s="1186"/>
      <c r="D402" s="1186"/>
      <c r="E402" s="1186"/>
      <c r="F402" s="1186"/>
      <c r="G402" s="1186"/>
      <c r="H402" s="1186"/>
      <c r="I402" s="1186"/>
      <c r="J402" s="1186"/>
      <c r="K402" s="1186"/>
      <c r="L402" s="1186"/>
      <c r="M402" s="1186"/>
      <c r="N402" s="1186"/>
      <c r="O402" s="1186"/>
      <c r="P402" s="1186"/>
      <c r="Q402" s="1186"/>
      <c r="R402" s="1186"/>
      <c r="S402" s="1186"/>
      <c r="T402" s="1186"/>
      <c r="U402" s="1186"/>
      <c r="V402" s="1186"/>
      <c r="W402" s="1186"/>
      <c r="X402" s="1186"/>
      <c r="Y402" s="1186"/>
      <c r="Z402" s="1186"/>
      <c r="AA402" s="1186"/>
      <c r="AB402" s="1186"/>
      <c r="AC402" s="1186"/>
      <c r="AD402" s="1186"/>
      <c r="AE402" s="1186"/>
      <c r="AF402" s="1186"/>
      <c r="AG402" s="1186"/>
      <c r="AH402" s="1186"/>
      <c r="AI402" s="1187"/>
      <c r="AJ402" s="1188"/>
      <c r="AK402" s="1188"/>
      <c r="AL402" s="1188"/>
      <c r="AM402" s="1188"/>
      <c r="AN402" s="1188"/>
      <c r="AO402" s="1188"/>
      <c r="AP402" s="1189"/>
      <c r="AQ402" s="1189"/>
      <c r="AR402" s="1189"/>
      <c r="AS402" s="1189"/>
      <c r="AT402" s="1189"/>
      <c r="AU402" s="1189"/>
      <c r="AV402" s="1189"/>
      <c r="AW402" s="1189"/>
      <c r="AX402" s="1189"/>
      <c r="AY402" s="1189"/>
      <c r="AZ402" s="1189"/>
      <c r="BA402" s="1189"/>
      <c r="BB402" s="1189"/>
      <c r="BC402" s="1189"/>
      <c r="BD402" s="1189"/>
      <c r="BE402" s="1189"/>
      <c r="BF402" s="1189"/>
      <c r="BG402" s="1189"/>
    </row>
    <row r="403" spans="1:59" s="1142" customFormat="1" ht="15" customHeight="1" x14ac:dyDescent="0.15">
      <c r="A403" s="1190"/>
      <c r="B403" s="1190"/>
      <c r="C403" s="1190"/>
      <c r="D403" s="1190"/>
      <c r="E403" s="1190"/>
      <c r="F403" s="1190"/>
      <c r="G403" s="1190"/>
      <c r="H403" s="1190"/>
      <c r="I403" s="1190"/>
      <c r="J403" s="1190"/>
      <c r="K403" s="1190"/>
      <c r="L403" s="1190"/>
      <c r="M403" s="1190"/>
      <c r="N403" s="1190"/>
      <c r="O403" s="1190"/>
      <c r="P403" s="1190"/>
      <c r="Q403" s="1190"/>
      <c r="R403" s="1190"/>
      <c r="S403" s="1190"/>
      <c r="T403" s="1190"/>
      <c r="U403" s="1190"/>
      <c r="V403" s="1190"/>
      <c r="W403" s="1190"/>
      <c r="X403" s="1190"/>
      <c r="Y403" s="1190"/>
      <c r="Z403" s="1190"/>
      <c r="AA403" s="1190"/>
      <c r="AB403" s="1190"/>
      <c r="AC403" s="1190"/>
      <c r="AD403" s="1190"/>
      <c r="AE403" s="1190"/>
      <c r="AF403" s="1190"/>
      <c r="AG403" s="1190"/>
      <c r="AH403" s="1190"/>
    </row>
    <row r="404" spans="1:59" s="1142" customFormat="1" ht="15" customHeight="1" x14ac:dyDescent="0.15">
      <c r="A404" s="1190"/>
      <c r="B404" s="1190"/>
      <c r="C404" s="1190"/>
      <c r="D404" s="1190"/>
      <c r="E404" s="1190"/>
      <c r="F404" s="1190"/>
      <c r="G404" s="1190"/>
      <c r="H404" s="1190"/>
      <c r="I404" s="1190"/>
      <c r="J404" s="1190"/>
      <c r="K404" s="1190"/>
      <c r="L404" s="1190"/>
      <c r="M404" s="1190"/>
      <c r="N404" s="1190"/>
      <c r="O404" s="1190"/>
      <c r="P404" s="1190"/>
      <c r="Q404" s="1190"/>
      <c r="R404" s="1190"/>
      <c r="S404" s="1190"/>
      <c r="T404" s="1190"/>
      <c r="U404" s="1190"/>
      <c r="V404" s="1190"/>
      <c r="W404" s="1190"/>
      <c r="X404" s="1190"/>
      <c r="Y404" s="1190"/>
      <c r="Z404" s="1190"/>
      <c r="AA404" s="1190"/>
      <c r="AB404" s="1190"/>
      <c r="AC404" s="1190"/>
      <c r="AD404" s="1190"/>
      <c r="AE404" s="1190"/>
      <c r="AF404" s="1190"/>
      <c r="AG404" s="1190"/>
      <c r="AH404" s="1190"/>
    </row>
    <row r="405" spans="1:59" s="1142" customFormat="1" ht="15" customHeight="1" x14ac:dyDescent="0.15">
      <c r="A405" s="1148"/>
      <c r="B405" s="1148"/>
      <c r="C405" s="1148"/>
      <c r="D405" s="1148"/>
      <c r="E405" s="1148"/>
      <c r="F405" s="1148"/>
      <c r="G405" s="1148"/>
      <c r="H405" s="1148"/>
      <c r="I405" s="1148"/>
      <c r="J405" s="1148"/>
      <c r="K405" s="1148"/>
      <c r="L405" s="1148"/>
      <c r="M405" s="1148"/>
      <c r="N405" s="1148"/>
      <c r="O405" s="1148"/>
      <c r="P405" s="1148"/>
      <c r="Q405" s="1148"/>
      <c r="R405" s="1148"/>
      <c r="S405" s="1148"/>
      <c r="T405" s="1148"/>
      <c r="U405" s="1148"/>
      <c r="V405" s="1148"/>
      <c r="W405" s="1148"/>
      <c r="X405" s="1148"/>
      <c r="Y405" s="1148"/>
      <c r="Z405" s="1148"/>
      <c r="AA405" s="1148"/>
      <c r="AB405" s="1148"/>
      <c r="AC405" s="1148"/>
      <c r="AD405" s="1148"/>
      <c r="AE405" s="1148"/>
      <c r="AF405" s="1148"/>
      <c r="AG405" s="1148"/>
      <c r="AH405" s="1148"/>
    </row>
    <row r="406" spans="1:59" s="1142" customFormat="1" ht="15" customHeight="1" x14ac:dyDescent="0.15">
      <c r="A406" s="1191"/>
      <c r="B406" s="1191"/>
      <c r="C406" s="1191"/>
      <c r="D406" s="1191"/>
      <c r="E406" s="1191"/>
      <c r="F406" s="1191"/>
      <c r="G406" s="1191"/>
      <c r="H406" s="1191"/>
      <c r="I406" s="1191"/>
      <c r="J406" s="1191"/>
      <c r="K406" s="1191"/>
      <c r="L406" s="1191"/>
      <c r="M406" s="1191"/>
      <c r="N406" s="1191"/>
      <c r="O406" s="1191"/>
      <c r="P406" s="1191"/>
      <c r="Q406" s="1191"/>
      <c r="R406" s="1191"/>
      <c r="S406" s="1191"/>
      <c r="T406" s="1191"/>
      <c r="U406" s="1191"/>
      <c r="V406" s="1191"/>
      <c r="W406" s="1191"/>
      <c r="X406" s="1191"/>
      <c r="Y406" s="1191"/>
      <c r="Z406" s="1191"/>
      <c r="AA406" s="1191"/>
      <c r="AB406" s="1191"/>
      <c r="AC406" s="1191"/>
      <c r="AD406" s="1191"/>
      <c r="AE406" s="1191"/>
      <c r="AF406" s="1191"/>
      <c r="AG406" s="1191"/>
      <c r="AH406" s="1191"/>
    </row>
    <row r="407" spans="1:59" s="1142" customFormat="1" ht="15" customHeight="1" x14ac:dyDescent="0.15">
      <c r="A407" s="1190"/>
      <c r="B407" s="1190"/>
      <c r="C407" s="1190"/>
      <c r="D407" s="1190"/>
      <c r="E407" s="1190"/>
      <c r="F407" s="1190"/>
      <c r="G407" s="1190"/>
      <c r="H407" s="1190"/>
      <c r="I407" s="1190"/>
      <c r="J407" s="1190"/>
      <c r="K407" s="1190"/>
      <c r="L407" s="1190"/>
      <c r="M407" s="1190"/>
      <c r="N407" s="1190"/>
      <c r="O407" s="1190"/>
      <c r="P407" s="1190"/>
      <c r="Q407" s="1190"/>
      <c r="R407" s="1190"/>
      <c r="S407" s="1190"/>
      <c r="T407" s="1190"/>
      <c r="U407" s="1190"/>
      <c r="V407" s="1190"/>
      <c r="W407" s="1190"/>
      <c r="X407" s="1190"/>
      <c r="Y407" s="1190"/>
      <c r="Z407" s="1190"/>
      <c r="AA407" s="1190"/>
      <c r="AB407" s="1190"/>
      <c r="AC407" s="1190"/>
      <c r="AD407" s="1190"/>
      <c r="AE407" s="1190"/>
      <c r="AF407" s="1190"/>
      <c r="AG407" s="1190"/>
      <c r="AH407" s="1190"/>
    </row>
    <row r="408" spans="1:59" s="1142" customFormat="1" ht="15" customHeight="1" x14ac:dyDescent="0.15">
      <c r="A408" s="1148"/>
      <c r="B408" s="1148"/>
      <c r="C408" s="1148"/>
      <c r="D408" s="1148"/>
      <c r="E408" s="1148"/>
      <c r="F408" s="1148"/>
      <c r="G408" s="1148"/>
      <c r="H408" s="1148"/>
      <c r="I408" s="1148"/>
      <c r="J408" s="1148"/>
      <c r="K408" s="1148"/>
      <c r="L408" s="1148"/>
      <c r="M408" s="1148"/>
      <c r="N408" s="1148"/>
      <c r="O408" s="1148"/>
      <c r="P408" s="1148"/>
      <c r="Q408" s="1148"/>
      <c r="R408" s="1148"/>
      <c r="S408" s="1148"/>
      <c r="T408" s="1148"/>
      <c r="U408" s="1148"/>
      <c r="V408" s="1148"/>
      <c r="W408" s="1148"/>
      <c r="X408" s="1148"/>
      <c r="Y408" s="1148"/>
      <c r="Z408" s="1148"/>
      <c r="AA408" s="1148"/>
      <c r="AB408" s="1148"/>
      <c r="AC408" s="1148"/>
      <c r="AD408" s="1148"/>
      <c r="AE408" s="1148"/>
      <c r="AF408" s="1148"/>
      <c r="AG408" s="1148"/>
      <c r="AH408" s="1148"/>
    </row>
    <row r="409" spans="1:59" s="1142" customFormat="1" ht="15" customHeight="1" x14ac:dyDescent="0.15">
      <c r="A409" s="1148"/>
      <c r="B409" s="1148"/>
      <c r="C409" s="1148"/>
      <c r="D409" s="1148"/>
      <c r="E409" s="1148"/>
      <c r="F409" s="1148"/>
      <c r="G409" s="1148"/>
      <c r="H409" s="1148"/>
      <c r="I409" s="1148"/>
      <c r="J409" s="1148"/>
      <c r="K409" s="1148"/>
      <c r="L409" s="1148"/>
      <c r="M409" s="1148"/>
      <c r="N409" s="1148"/>
      <c r="O409" s="1148"/>
      <c r="P409" s="1148"/>
      <c r="Q409" s="1148"/>
      <c r="R409" s="1148"/>
      <c r="S409" s="1148"/>
      <c r="T409" s="1148"/>
      <c r="U409" s="1148"/>
      <c r="V409" s="1148"/>
      <c r="W409" s="1148"/>
      <c r="X409" s="1148"/>
      <c r="Y409" s="1148"/>
      <c r="Z409" s="1148"/>
      <c r="AA409" s="1148"/>
      <c r="AB409" s="1148"/>
      <c r="AC409" s="1148"/>
      <c r="AD409" s="1148"/>
      <c r="AE409" s="1148"/>
      <c r="AF409" s="1148"/>
      <c r="AG409" s="1148"/>
      <c r="AH409" s="1148"/>
    </row>
    <row r="410" spans="1:59" s="1142" customFormat="1" ht="15" customHeight="1" x14ac:dyDescent="0.15">
      <c r="A410" s="1190"/>
      <c r="B410" s="1190"/>
      <c r="C410" s="1190"/>
      <c r="D410" s="1190"/>
      <c r="E410" s="1190"/>
      <c r="F410" s="1190"/>
      <c r="G410" s="1190"/>
      <c r="H410" s="1190"/>
      <c r="I410" s="1190"/>
      <c r="J410" s="1190"/>
      <c r="K410" s="1190"/>
      <c r="L410" s="1190"/>
      <c r="M410" s="1190"/>
      <c r="N410" s="1190"/>
      <c r="O410" s="1190"/>
      <c r="P410" s="1190"/>
      <c r="Q410" s="1190"/>
      <c r="R410" s="1190"/>
      <c r="S410" s="1190"/>
      <c r="T410" s="1190"/>
      <c r="U410" s="1190"/>
      <c r="V410" s="1190"/>
      <c r="W410" s="1190"/>
      <c r="X410" s="1190"/>
      <c r="Y410" s="1190"/>
      <c r="Z410" s="1190"/>
      <c r="AA410" s="1190"/>
      <c r="AB410" s="1190"/>
      <c r="AC410" s="1190"/>
      <c r="AD410" s="1190"/>
      <c r="AE410" s="1190"/>
      <c r="AF410" s="1190"/>
      <c r="AG410" s="1190"/>
      <c r="AH410" s="1190"/>
    </row>
    <row r="411" spans="1:59" s="1142" customFormat="1" ht="15" customHeight="1" x14ac:dyDescent="0.15">
      <c r="A411" s="1148"/>
      <c r="B411" s="1148"/>
      <c r="C411" s="1148"/>
      <c r="D411" s="1148"/>
      <c r="E411" s="1148"/>
      <c r="F411" s="1148"/>
      <c r="G411" s="1148"/>
      <c r="H411" s="1148"/>
      <c r="I411" s="1148"/>
      <c r="J411" s="1148"/>
      <c r="K411" s="1148"/>
      <c r="L411" s="1148"/>
      <c r="M411" s="1148"/>
      <c r="N411" s="1148"/>
      <c r="O411" s="1148"/>
      <c r="P411" s="1148"/>
      <c r="Q411" s="1148"/>
      <c r="R411" s="1148"/>
      <c r="S411" s="1148"/>
      <c r="T411" s="1148"/>
      <c r="U411" s="1148"/>
      <c r="V411" s="1148"/>
      <c r="W411" s="1148"/>
      <c r="X411" s="1148"/>
      <c r="Y411" s="1148"/>
      <c r="Z411" s="1148"/>
      <c r="AA411" s="1148"/>
      <c r="AB411" s="1148"/>
      <c r="AC411" s="1148"/>
      <c r="AD411" s="1148"/>
      <c r="AE411" s="1148"/>
      <c r="AF411" s="1148"/>
      <c r="AG411" s="1148"/>
      <c r="AH411" s="1148"/>
    </row>
    <row r="412" spans="1:59" s="1142" customFormat="1" ht="15" customHeight="1" x14ac:dyDescent="0.15">
      <c r="A412" s="1148"/>
      <c r="B412" s="1148"/>
      <c r="C412" s="1148"/>
      <c r="D412" s="1148"/>
      <c r="E412" s="1148"/>
      <c r="F412" s="1148"/>
      <c r="G412" s="1148"/>
      <c r="H412" s="1148"/>
      <c r="I412" s="1148"/>
      <c r="J412" s="1148"/>
      <c r="K412" s="1148"/>
      <c r="L412" s="1148"/>
      <c r="M412" s="1148"/>
      <c r="N412" s="1148"/>
      <c r="O412" s="1148"/>
      <c r="P412" s="1148"/>
      <c r="Q412" s="1148"/>
      <c r="R412" s="1148"/>
      <c r="S412" s="1148"/>
      <c r="T412" s="1148"/>
      <c r="U412" s="1148"/>
      <c r="V412" s="1148"/>
      <c r="W412" s="1148"/>
      <c r="X412" s="1148"/>
      <c r="Y412" s="1148"/>
      <c r="Z412" s="1148"/>
      <c r="AA412" s="1148"/>
      <c r="AB412" s="1148"/>
      <c r="AC412" s="1148"/>
      <c r="AD412" s="1148"/>
      <c r="AE412" s="1148"/>
      <c r="AF412" s="1148"/>
      <c r="AG412" s="1148"/>
      <c r="AH412" s="1148"/>
    </row>
    <row r="413" spans="1:59" s="1142" customFormat="1" ht="15" customHeight="1" x14ac:dyDescent="0.15">
      <c r="A413" s="1190"/>
      <c r="B413" s="1190"/>
      <c r="C413" s="1190"/>
      <c r="D413" s="1190"/>
      <c r="E413" s="1190"/>
      <c r="F413" s="1190"/>
      <c r="G413" s="1190"/>
      <c r="H413" s="1190"/>
      <c r="I413" s="1190"/>
      <c r="J413" s="1190"/>
      <c r="K413" s="1190"/>
      <c r="L413" s="1190"/>
      <c r="M413" s="1190"/>
      <c r="N413" s="1190"/>
      <c r="O413" s="1190"/>
      <c r="P413" s="1190"/>
      <c r="Q413" s="1190"/>
      <c r="R413" s="1190"/>
      <c r="S413" s="1190"/>
      <c r="T413" s="1190"/>
      <c r="U413" s="1190"/>
      <c r="V413" s="1190"/>
      <c r="W413" s="1190"/>
      <c r="X413" s="1190"/>
      <c r="Y413" s="1190"/>
      <c r="Z413" s="1190"/>
      <c r="AA413" s="1190"/>
      <c r="AB413" s="1190"/>
      <c r="AC413" s="1190"/>
      <c r="AD413" s="1190"/>
      <c r="AE413" s="1190"/>
      <c r="AF413" s="1190"/>
      <c r="AG413" s="1190"/>
      <c r="AH413" s="1190"/>
    </row>
    <row r="414" spans="1:59" s="1142" customFormat="1" ht="15" customHeight="1" x14ac:dyDescent="0.15">
      <c r="A414" s="1148"/>
      <c r="B414" s="1148"/>
      <c r="C414" s="1148"/>
      <c r="D414" s="1148"/>
      <c r="E414" s="1148"/>
      <c r="F414" s="1148"/>
      <c r="G414" s="1148"/>
      <c r="H414" s="1148"/>
      <c r="I414" s="1148"/>
      <c r="J414" s="1148"/>
      <c r="K414" s="1148"/>
      <c r="L414" s="1148"/>
      <c r="M414" s="1148"/>
      <c r="N414" s="1148"/>
      <c r="O414" s="1148"/>
      <c r="P414" s="1148"/>
      <c r="Q414" s="1148"/>
      <c r="R414" s="1148"/>
      <c r="S414" s="1148"/>
      <c r="T414" s="1148"/>
      <c r="U414" s="1148"/>
      <c r="V414" s="1148"/>
      <c r="W414" s="1148"/>
      <c r="X414" s="1148"/>
      <c r="Y414" s="1148"/>
      <c r="Z414" s="1148"/>
      <c r="AA414" s="1148"/>
      <c r="AB414" s="1148"/>
      <c r="AC414" s="1148"/>
      <c r="AD414" s="1148"/>
      <c r="AE414" s="1148"/>
      <c r="AF414" s="1148"/>
      <c r="AG414" s="1148"/>
      <c r="AH414" s="1148"/>
    </row>
    <row r="415" spans="1:59" s="1142" customFormat="1" ht="15" customHeight="1" x14ac:dyDescent="0.15">
      <c r="A415" s="1148"/>
      <c r="B415" s="1148"/>
      <c r="C415" s="1148"/>
      <c r="D415" s="1148"/>
      <c r="E415" s="1148"/>
      <c r="F415" s="1148"/>
      <c r="G415" s="1148"/>
      <c r="H415" s="1148"/>
      <c r="I415" s="1148"/>
      <c r="J415" s="1148"/>
      <c r="K415" s="1148"/>
      <c r="L415" s="1148"/>
      <c r="M415" s="1148"/>
      <c r="N415" s="1148"/>
      <c r="O415" s="1148"/>
      <c r="P415" s="1148"/>
      <c r="Q415" s="1148"/>
      <c r="R415" s="1148"/>
      <c r="S415" s="1148"/>
      <c r="T415" s="1148"/>
      <c r="U415" s="1148"/>
      <c r="V415" s="1148"/>
      <c r="W415" s="1148"/>
      <c r="X415" s="1148"/>
      <c r="Y415" s="1148"/>
      <c r="Z415" s="1148"/>
      <c r="AA415" s="1148"/>
      <c r="AB415" s="1148"/>
      <c r="AC415" s="1148"/>
      <c r="AD415" s="1148"/>
      <c r="AE415" s="1148"/>
      <c r="AF415" s="1148"/>
      <c r="AG415" s="1148"/>
      <c r="AH415" s="1148"/>
    </row>
    <row r="416" spans="1:59" s="1142" customFormat="1" ht="15" customHeight="1" x14ac:dyDescent="0.15">
      <c r="A416" s="1186"/>
      <c r="B416" s="1186"/>
      <c r="C416" s="1186"/>
      <c r="D416" s="1186"/>
      <c r="E416" s="1186"/>
      <c r="F416" s="1186"/>
      <c r="G416" s="1186"/>
      <c r="H416" s="1186"/>
      <c r="I416" s="1186"/>
      <c r="J416" s="1186"/>
      <c r="K416" s="1186"/>
      <c r="L416" s="1186"/>
      <c r="M416" s="1186"/>
      <c r="N416" s="1186"/>
      <c r="O416" s="1186"/>
      <c r="P416" s="1186"/>
      <c r="Q416" s="1186"/>
      <c r="R416" s="1186"/>
      <c r="S416" s="1186"/>
      <c r="T416" s="1186"/>
      <c r="U416" s="1186"/>
      <c r="V416" s="1186"/>
      <c r="W416" s="1186"/>
      <c r="X416" s="1186"/>
      <c r="Y416" s="1186"/>
      <c r="Z416" s="1186"/>
      <c r="AA416" s="1186"/>
      <c r="AB416" s="1186"/>
      <c r="AC416" s="1186"/>
      <c r="AD416" s="1186"/>
      <c r="AE416" s="1186"/>
      <c r="AF416" s="1186"/>
      <c r="AG416" s="1186"/>
      <c r="AH416" s="1186"/>
    </row>
    <row r="417" s="1142" customFormat="1" ht="15" customHeight="1" x14ac:dyDescent="0.15"/>
    <row r="418" s="1142" customFormat="1" ht="15" customHeight="1" x14ac:dyDescent="0.15"/>
    <row r="419" s="1142" customFormat="1" ht="15" customHeight="1" x14ac:dyDescent="0.15"/>
    <row r="420" s="1142" customFormat="1" ht="15" customHeight="1" x14ac:dyDescent="0.15"/>
    <row r="421" s="1142" customFormat="1" ht="15" customHeight="1" x14ac:dyDescent="0.15"/>
    <row r="422" s="1142" customFormat="1" ht="15" customHeight="1" x14ac:dyDescent="0.15"/>
    <row r="423" s="1142" customFormat="1" ht="15" customHeight="1" x14ac:dyDescent="0.15"/>
    <row r="424" s="1142" customFormat="1" ht="15" customHeight="1" x14ac:dyDescent="0.15"/>
    <row r="425" s="1142" customFormat="1" ht="15" customHeight="1" x14ac:dyDescent="0.15"/>
    <row r="426" s="1142" customFormat="1" ht="15" customHeight="1" x14ac:dyDescent="0.15"/>
    <row r="427" s="1142" customFormat="1" ht="15" customHeight="1" x14ac:dyDescent="0.15"/>
    <row r="428" s="1142" customFormat="1" ht="15" customHeight="1" x14ac:dyDescent="0.15"/>
  </sheetData>
  <sheetProtection sheet="1" objects="1" scenarios="1"/>
  <mergeCells count="856">
    <mergeCell ref="J119:Q119"/>
    <mergeCell ref="R119:Y119"/>
    <mergeCell ref="Z105:AG105"/>
    <mergeCell ref="Z106:AG106"/>
    <mergeCell ref="Z107:AG107"/>
    <mergeCell ref="B104:I104"/>
    <mergeCell ref="J104:Q104"/>
    <mergeCell ref="R104:Y104"/>
    <mergeCell ref="Z104:AG104"/>
    <mergeCell ref="B113:I113"/>
    <mergeCell ref="J113:Q113"/>
    <mergeCell ref="R113:Y113"/>
    <mergeCell ref="C110:AG110"/>
    <mergeCell ref="B107:I107"/>
    <mergeCell ref="J107:Q107"/>
    <mergeCell ref="R107:Y107"/>
    <mergeCell ref="Z108:AG108"/>
    <mergeCell ref="B108:I108"/>
    <mergeCell ref="J108:Q108"/>
    <mergeCell ref="R108:Y108"/>
    <mergeCell ref="B111:I111"/>
    <mergeCell ref="J111:Q111"/>
    <mergeCell ref="B105:I105"/>
    <mergeCell ref="J105:Q105"/>
    <mergeCell ref="R105:Y105"/>
    <mergeCell ref="B106:I106"/>
    <mergeCell ref="J106:Q106"/>
    <mergeCell ref="R106:Y106"/>
    <mergeCell ref="C100:Q100"/>
    <mergeCell ref="B101:I101"/>
    <mergeCell ref="J101:Q101"/>
    <mergeCell ref="B97:I97"/>
    <mergeCell ref="J97:Q97"/>
    <mergeCell ref="R97:Y97"/>
    <mergeCell ref="B94:I94"/>
    <mergeCell ref="R111:Y111"/>
    <mergeCell ref="B81:I81"/>
    <mergeCell ref="J81:Q81"/>
    <mergeCell ref="R81:Y81"/>
    <mergeCell ref="B86:I86"/>
    <mergeCell ref="J86:Q86"/>
    <mergeCell ref="R86:Y86"/>
    <mergeCell ref="B87:I87"/>
    <mergeCell ref="J87:Q87"/>
    <mergeCell ref="R87:Y87"/>
    <mergeCell ref="B82:I82"/>
    <mergeCell ref="J82:Q82"/>
    <mergeCell ref="R82:Y82"/>
    <mergeCell ref="B83:I83"/>
    <mergeCell ref="J83:Q83"/>
    <mergeCell ref="R83:Y83"/>
    <mergeCell ref="B84:I84"/>
    <mergeCell ref="J84:Q84"/>
    <mergeCell ref="R84:Y84"/>
    <mergeCell ref="C103:AG103"/>
    <mergeCell ref="B85:I85"/>
    <mergeCell ref="J85:Q85"/>
    <mergeCell ref="R85:Y85"/>
    <mergeCell ref="B79:I79"/>
    <mergeCell ref="J79:Q79"/>
    <mergeCell ref="R79:Y79"/>
    <mergeCell ref="B80:I80"/>
    <mergeCell ref="J80:Q80"/>
    <mergeCell ref="R80:Y80"/>
    <mergeCell ref="B67:I67"/>
    <mergeCell ref="J67:Q67"/>
    <mergeCell ref="R67:Y67"/>
    <mergeCell ref="B68:I68"/>
    <mergeCell ref="J68:Q68"/>
    <mergeCell ref="R68:Y68"/>
    <mergeCell ref="B70:I70"/>
    <mergeCell ref="J70:Q70"/>
    <mergeCell ref="R70:Y70"/>
    <mergeCell ref="B78:I78"/>
    <mergeCell ref="J78:Q78"/>
    <mergeCell ref="R78:Y78"/>
    <mergeCell ref="B69:I69"/>
    <mergeCell ref="J69:Q69"/>
    <mergeCell ref="R69:Y69"/>
    <mergeCell ref="B71:I71"/>
    <mergeCell ref="J71:Q71"/>
    <mergeCell ref="R71:Y71"/>
    <mergeCell ref="B77:I77"/>
    <mergeCell ref="J77:Q77"/>
    <mergeCell ref="R77:Y77"/>
    <mergeCell ref="C76:Y76"/>
    <mergeCell ref="B72:I72"/>
    <mergeCell ref="J72:Q72"/>
    <mergeCell ref="R72:Y72"/>
    <mergeCell ref="B73:I73"/>
    <mergeCell ref="J73:Q73"/>
    <mergeCell ref="R73:Y73"/>
    <mergeCell ref="B74:I74"/>
    <mergeCell ref="J74:Q74"/>
    <mergeCell ref="R74:Y74"/>
    <mergeCell ref="R63:Y63"/>
    <mergeCell ref="R64:Y64"/>
    <mergeCell ref="J59:Q59"/>
    <mergeCell ref="R59:Y59"/>
    <mergeCell ref="J61:Q61"/>
    <mergeCell ref="R61:Y61"/>
    <mergeCell ref="B58:I58"/>
    <mergeCell ref="B64:I64"/>
    <mergeCell ref="B63:I63"/>
    <mergeCell ref="B62:I62"/>
    <mergeCell ref="B61:I61"/>
    <mergeCell ref="B60:I60"/>
    <mergeCell ref="B59:I59"/>
    <mergeCell ref="J60:Q60"/>
    <mergeCell ref="J62:Q62"/>
    <mergeCell ref="J63:Q63"/>
    <mergeCell ref="J64:Q64"/>
    <mergeCell ref="J58:Q58"/>
    <mergeCell ref="R58:Y58"/>
    <mergeCell ref="R60:Y60"/>
    <mergeCell ref="R62:Y62"/>
    <mergeCell ref="B400:I400"/>
    <mergeCell ref="J400:Q400"/>
    <mergeCell ref="B401:I401"/>
    <mergeCell ref="J401:Q401"/>
    <mergeCell ref="T401:AG401"/>
    <mergeCell ref="B394:C394"/>
    <mergeCell ref="B397:I397"/>
    <mergeCell ref="J397:Q397"/>
    <mergeCell ref="T397:AG397"/>
    <mergeCell ref="J129:AG129"/>
    <mergeCell ref="J135:AG135"/>
    <mergeCell ref="J139:AG139"/>
    <mergeCell ref="J169:P169"/>
    <mergeCell ref="Q169:AG169"/>
    <mergeCell ref="J170:P170"/>
    <mergeCell ref="Q170:AG170"/>
    <mergeCell ref="J173:P173"/>
    <mergeCell ref="Q173:AG173"/>
    <mergeCell ref="Q166:AG166"/>
    <mergeCell ref="J167:P167"/>
    <mergeCell ref="Q167:AG167"/>
    <mergeCell ref="J145:AG145"/>
    <mergeCell ref="J149:AG149"/>
    <mergeCell ref="J156:AG156"/>
    <mergeCell ref="J162:AG162"/>
    <mergeCell ref="J161:P161"/>
    <mergeCell ref="Q161:AG161"/>
    <mergeCell ref="J163:P163"/>
    <mergeCell ref="Q163:AG163"/>
    <mergeCell ref="J164:P164"/>
    <mergeCell ref="Q164:AG164"/>
    <mergeCell ref="J165:P165"/>
    <mergeCell ref="Q165:AG165"/>
    <mergeCell ref="J367:P367"/>
    <mergeCell ref="B173:I174"/>
    <mergeCell ref="J174:P174"/>
    <mergeCell ref="Q174:AG174"/>
    <mergeCell ref="J267:P267"/>
    <mergeCell ref="Q267:AG267"/>
    <mergeCell ref="J268:P268"/>
    <mergeCell ref="Q268:AG268"/>
    <mergeCell ref="J269:P269"/>
    <mergeCell ref="Q269:AG269"/>
    <mergeCell ref="J271:P271"/>
    <mergeCell ref="Q271:AG271"/>
    <mergeCell ref="Q256:AG256"/>
    <mergeCell ref="J257:P257"/>
    <mergeCell ref="Q257:AG257"/>
    <mergeCell ref="J265:P265"/>
    <mergeCell ref="Q265:AG265"/>
    <mergeCell ref="J270:P270"/>
    <mergeCell ref="B216:C333"/>
    <mergeCell ref="J246:P246"/>
    <mergeCell ref="Q246:AG246"/>
    <mergeCell ref="J247:P247"/>
    <mergeCell ref="Q247:AG247"/>
    <mergeCell ref="J248:P248"/>
    <mergeCell ref="J370:P370"/>
    <mergeCell ref="Q370:AG370"/>
    <mergeCell ref="J371:P371"/>
    <mergeCell ref="Q371:AG371"/>
    <mergeCell ref="J362:P362"/>
    <mergeCell ref="Q362:AG362"/>
    <mergeCell ref="Q384:AG384"/>
    <mergeCell ref="J390:P390"/>
    <mergeCell ref="Q390:AG390"/>
    <mergeCell ref="J380:P380"/>
    <mergeCell ref="Q380:AG380"/>
    <mergeCell ref="J381:P381"/>
    <mergeCell ref="Q381:AG381"/>
    <mergeCell ref="J388:P388"/>
    <mergeCell ref="Q388:AG388"/>
    <mergeCell ref="J389:P389"/>
    <mergeCell ref="Q389:AG389"/>
    <mergeCell ref="J384:P384"/>
    <mergeCell ref="J363:P363"/>
    <mergeCell ref="Q363:AG363"/>
    <mergeCell ref="J364:P364"/>
    <mergeCell ref="Q364:AG364"/>
    <mergeCell ref="J365:P365"/>
    <mergeCell ref="Q365:AG365"/>
    <mergeCell ref="Q248:AG248"/>
    <mergeCell ref="J374:P374"/>
    <mergeCell ref="Q374:AG374"/>
    <mergeCell ref="J332:P332"/>
    <mergeCell ref="Q332:AG332"/>
    <mergeCell ref="J335:P335"/>
    <mergeCell ref="Q335:AG335"/>
    <mergeCell ref="J336:P336"/>
    <mergeCell ref="Q336:AG336"/>
    <mergeCell ref="J337:P337"/>
    <mergeCell ref="Q337:AG337"/>
    <mergeCell ref="J338:P338"/>
    <mergeCell ref="Q338:AG338"/>
    <mergeCell ref="J372:AG372"/>
    <mergeCell ref="Q367:AG367"/>
    <mergeCell ref="J368:P368"/>
    <mergeCell ref="Q368:AG368"/>
    <mergeCell ref="J369:P369"/>
    <mergeCell ref="Q369:AG369"/>
    <mergeCell ref="J252:P252"/>
    <mergeCell ref="Q252:AG252"/>
    <mergeCell ref="J253:P253"/>
    <mergeCell ref="Q253:AG253"/>
    <mergeCell ref="J254:P254"/>
    <mergeCell ref="J244:P244"/>
    <mergeCell ref="Q244:AG244"/>
    <mergeCell ref="J245:P245"/>
    <mergeCell ref="Q245:AG245"/>
    <mergeCell ref="Q241:AG241"/>
    <mergeCell ref="J236:P236"/>
    <mergeCell ref="J240:P240"/>
    <mergeCell ref="J241:P241"/>
    <mergeCell ref="J237:P237"/>
    <mergeCell ref="J238:P238"/>
    <mergeCell ref="J239:P239"/>
    <mergeCell ref="Q236:AG236"/>
    <mergeCell ref="Q237:AG237"/>
    <mergeCell ref="Q239:AG239"/>
    <mergeCell ref="Q240:AG240"/>
    <mergeCell ref="Q238:AG238"/>
    <mergeCell ref="J216:AG216"/>
    <mergeCell ref="J217:P217"/>
    <mergeCell ref="Q217:AG217"/>
    <mergeCell ref="J221:AG221"/>
    <mergeCell ref="J222:P222"/>
    <mergeCell ref="Q222:AG222"/>
    <mergeCell ref="J226:AG226"/>
    <mergeCell ref="J232:P232"/>
    <mergeCell ref="Q232:AG232"/>
    <mergeCell ref="J229:P229"/>
    <mergeCell ref="Q229:AG229"/>
    <mergeCell ref="J230:P230"/>
    <mergeCell ref="Q230:AG230"/>
    <mergeCell ref="J231:P231"/>
    <mergeCell ref="Q231:AG231"/>
    <mergeCell ref="J218:P218"/>
    <mergeCell ref="Q218:AG218"/>
    <mergeCell ref="J219:P219"/>
    <mergeCell ref="Q219:AG219"/>
    <mergeCell ref="J220:P220"/>
    <mergeCell ref="Q220:AG220"/>
    <mergeCell ref="J227:P227"/>
    <mergeCell ref="Q227:AG227"/>
    <mergeCell ref="J223:P223"/>
    <mergeCell ref="J210:P210"/>
    <mergeCell ref="Q210:AG210"/>
    <mergeCell ref="J211:P211"/>
    <mergeCell ref="Q211:AG211"/>
    <mergeCell ref="B215:I215"/>
    <mergeCell ref="J215:P215"/>
    <mergeCell ref="Q215:AG215"/>
    <mergeCell ref="J206:P206"/>
    <mergeCell ref="Q206:AG206"/>
    <mergeCell ref="J207:P207"/>
    <mergeCell ref="Q207:AG207"/>
    <mergeCell ref="J209:P209"/>
    <mergeCell ref="Q209:AG209"/>
    <mergeCell ref="J212:P212"/>
    <mergeCell ref="Q212:AG212"/>
    <mergeCell ref="J213:P213"/>
    <mergeCell ref="Q213:AG213"/>
    <mergeCell ref="J214:P214"/>
    <mergeCell ref="Q214:AG214"/>
    <mergeCell ref="D175:I214"/>
    <mergeCell ref="J202:P202"/>
    <mergeCell ref="Q202:AG202"/>
    <mergeCell ref="J203:P203"/>
    <mergeCell ref="Q203:AG203"/>
    <mergeCell ref="J205:P205"/>
    <mergeCell ref="Q205:AG205"/>
    <mergeCell ref="J199:AG199"/>
    <mergeCell ref="J200:P200"/>
    <mergeCell ref="Q200:AG200"/>
    <mergeCell ref="J201:P201"/>
    <mergeCell ref="Q201:AG201"/>
    <mergeCell ref="J198:P198"/>
    <mergeCell ref="Q198:AG198"/>
    <mergeCell ref="J182:AG182"/>
    <mergeCell ref="J180:P180"/>
    <mergeCell ref="Q180:AG180"/>
    <mergeCell ref="J181:P181"/>
    <mergeCell ref="Q181:AG181"/>
    <mergeCell ref="J191:P191"/>
    <mergeCell ref="Q191:AG191"/>
    <mergeCell ref="J192:P192"/>
    <mergeCell ref="J204:AG204"/>
    <mergeCell ref="Q192:AG192"/>
    <mergeCell ref="J186:P186"/>
    <mergeCell ref="Q186:AG186"/>
    <mergeCell ref="J187:P187"/>
    <mergeCell ref="Q187:AG187"/>
    <mergeCell ref="J188:P188"/>
    <mergeCell ref="Q188:AG188"/>
    <mergeCell ref="J196:P196"/>
    <mergeCell ref="Q196:AG196"/>
    <mergeCell ref="J193:P193"/>
    <mergeCell ref="Q193:AG193"/>
    <mergeCell ref="J194:AG194"/>
    <mergeCell ref="J195:P195"/>
    <mergeCell ref="Q195:AG195"/>
    <mergeCell ref="J189:P189"/>
    <mergeCell ref="J175:AG175"/>
    <mergeCell ref="J176:P176"/>
    <mergeCell ref="Q176:AG176"/>
    <mergeCell ref="J177:P177"/>
    <mergeCell ref="Q177:AG177"/>
    <mergeCell ref="J178:P178"/>
    <mergeCell ref="Q178:AG178"/>
    <mergeCell ref="J179:P179"/>
    <mergeCell ref="Q179:AG179"/>
    <mergeCell ref="B175:C214"/>
    <mergeCell ref="J166:P166"/>
    <mergeCell ref="J152:P152"/>
    <mergeCell ref="Q152:AG152"/>
    <mergeCell ref="J157:P157"/>
    <mergeCell ref="Q157:AG157"/>
    <mergeCell ref="J158:P158"/>
    <mergeCell ref="Q158:AG158"/>
    <mergeCell ref="J159:P159"/>
    <mergeCell ref="Q159:AG159"/>
    <mergeCell ref="J160:P160"/>
    <mergeCell ref="Q160:AG160"/>
    <mergeCell ref="J155:P155"/>
    <mergeCell ref="Q155:AG155"/>
    <mergeCell ref="J208:P208"/>
    <mergeCell ref="Q208:AG208"/>
    <mergeCell ref="J183:P183"/>
    <mergeCell ref="Q183:AG183"/>
    <mergeCell ref="J184:P184"/>
    <mergeCell ref="Q184:AG184"/>
    <mergeCell ref="J185:P185"/>
    <mergeCell ref="Q185:AG185"/>
    <mergeCell ref="J190:P190"/>
    <mergeCell ref="Q190:AG190"/>
    <mergeCell ref="J147:P147"/>
    <mergeCell ref="Q147:AG147"/>
    <mergeCell ref="J146:P146"/>
    <mergeCell ref="Q146:AG146"/>
    <mergeCell ref="J148:P148"/>
    <mergeCell ref="Q148:AG148"/>
    <mergeCell ref="J150:P150"/>
    <mergeCell ref="Q150:AG150"/>
    <mergeCell ref="J151:P151"/>
    <mergeCell ref="Q151:AG151"/>
    <mergeCell ref="J140:P140"/>
    <mergeCell ref="Q140:AG140"/>
    <mergeCell ref="J141:P141"/>
    <mergeCell ref="Q141:AG141"/>
    <mergeCell ref="J142:P142"/>
    <mergeCell ref="Q142:AG142"/>
    <mergeCell ref="J143:P143"/>
    <mergeCell ref="Q143:AG143"/>
    <mergeCell ref="J144:P144"/>
    <mergeCell ref="Q144:AG144"/>
    <mergeCell ref="J131:P131"/>
    <mergeCell ref="Q131:AG131"/>
    <mergeCell ref="J136:P136"/>
    <mergeCell ref="Q136:AG136"/>
    <mergeCell ref="J137:P137"/>
    <mergeCell ref="Q137:AG137"/>
    <mergeCell ref="J138:P138"/>
    <mergeCell ref="Q138:AG138"/>
    <mergeCell ref="J132:P132"/>
    <mergeCell ref="Q132:AG132"/>
    <mergeCell ref="J133:P133"/>
    <mergeCell ref="Q133:AG133"/>
    <mergeCell ref="J134:P134"/>
    <mergeCell ref="Q134:AG134"/>
    <mergeCell ref="B126:AG126"/>
    <mergeCell ref="B128:I128"/>
    <mergeCell ref="J128:P128"/>
    <mergeCell ref="Q128:AG128"/>
    <mergeCell ref="AK128:AS128"/>
    <mergeCell ref="J130:P130"/>
    <mergeCell ref="Q130:AG130"/>
    <mergeCell ref="Z122:AG122"/>
    <mergeCell ref="B114:I114"/>
    <mergeCell ref="J114:Q114"/>
    <mergeCell ref="R114:Y114"/>
    <mergeCell ref="B116:I116"/>
    <mergeCell ref="J116:Q116"/>
    <mergeCell ref="R116:Y116"/>
    <mergeCell ref="B115:I115"/>
    <mergeCell ref="J115:Q115"/>
    <mergeCell ref="R115:Y115"/>
    <mergeCell ref="J120:Q120"/>
    <mergeCell ref="R120:Y120"/>
    <mergeCell ref="J121:Q121"/>
    <mergeCell ref="R121:Y121"/>
    <mergeCell ref="J122:Q122"/>
    <mergeCell ref="R122:Y122"/>
    <mergeCell ref="B119:I119"/>
    <mergeCell ref="B88:I88"/>
    <mergeCell ref="J88:Q88"/>
    <mergeCell ref="R88:Y88"/>
    <mergeCell ref="J98:Q98"/>
    <mergeCell ref="R98:Y98"/>
    <mergeCell ref="C91:Y91"/>
    <mergeCell ref="J89:Q89"/>
    <mergeCell ref="R89:Y89"/>
    <mergeCell ref="B89:I89"/>
    <mergeCell ref="B92:I92"/>
    <mergeCell ref="J94:Q94"/>
    <mergeCell ref="R94:Y94"/>
    <mergeCell ref="R93:Y93"/>
    <mergeCell ref="B95:I95"/>
    <mergeCell ref="J95:Q95"/>
    <mergeCell ref="R95:Y95"/>
    <mergeCell ref="B96:I96"/>
    <mergeCell ref="J96:Q96"/>
    <mergeCell ref="R96:Y96"/>
    <mergeCell ref="B93:I93"/>
    <mergeCell ref="J93:Q93"/>
    <mergeCell ref="J92:Q92"/>
    <mergeCell ref="R92:Y92"/>
    <mergeCell ref="B98:I98"/>
    <mergeCell ref="B57:I57"/>
    <mergeCell ref="B53:I53"/>
    <mergeCell ref="R53:Y53"/>
    <mergeCell ref="B54:I54"/>
    <mergeCell ref="R54:Y54"/>
    <mergeCell ref="J53:Q53"/>
    <mergeCell ref="J54:Q54"/>
    <mergeCell ref="J57:Q57"/>
    <mergeCell ref="R57:Y57"/>
    <mergeCell ref="B46:I46"/>
    <mergeCell ref="R46:Y46"/>
    <mergeCell ref="B47:I47"/>
    <mergeCell ref="R47:Y47"/>
    <mergeCell ref="B48:I48"/>
    <mergeCell ref="R48:Y48"/>
    <mergeCell ref="B51:I51"/>
    <mergeCell ref="R51:Y51"/>
    <mergeCell ref="B52:I52"/>
    <mergeCell ref="R52:Y52"/>
    <mergeCell ref="J50:Q50"/>
    <mergeCell ref="J51:Q51"/>
    <mergeCell ref="J52:Q52"/>
    <mergeCell ref="B49:I49"/>
    <mergeCell ref="R49:Y49"/>
    <mergeCell ref="B50:I50"/>
    <mergeCell ref="R50:Y50"/>
    <mergeCell ref="J48:Q48"/>
    <mergeCell ref="J47:Q47"/>
    <mergeCell ref="J46:Q46"/>
    <mergeCell ref="J49:Q49"/>
    <mergeCell ref="B44:I44"/>
    <mergeCell ref="J44:Q44"/>
    <mergeCell ref="R44:Y44"/>
    <mergeCell ref="B45:I45"/>
    <mergeCell ref="J45:Q45"/>
    <mergeCell ref="R45:Y45"/>
    <mergeCell ref="B42:I42"/>
    <mergeCell ref="Z41:AG41"/>
    <mergeCell ref="B43:I43"/>
    <mergeCell ref="J42:Q42"/>
    <mergeCell ref="R42:Y42"/>
    <mergeCell ref="Z42:AG42"/>
    <mergeCell ref="R41:Y41"/>
    <mergeCell ref="R43:Y43"/>
    <mergeCell ref="Z43:AG43"/>
    <mergeCell ref="J41:Q41"/>
    <mergeCell ref="J43:Q43"/>
    <mergeCell ref="B39:I39"/>
    <mergeCell ref="J39:Q39"/>
    <mergeCell ref="R39:Y39"/>
    <mergeCell ref="Z39:AG39"/>
    <mergeCell ref="B40:I40"/>
    <mergeCell ref="J40:Q40"/>
    <mergeCell ref="R40:Y40"/>
    <mergeCell ref="Z40:AG40"/>
    <mergeCell ref="B37:I37"/>
    <mergeCell ref="B38:I38"/>
    <mergeCell ref="R37:Y37"/>
    <mergeCell ref="R38:Y38"/>
    <mergeCell ref="Z37:AG37"/>
    <mergeCell ref="Z38:AG38"/>
    <mergeCell ref="J37:Q37"/>
    <mergeCell ref="J38:Q38"/>
    <mergeCell ref="B35:I35"/>
    <mergeCell ref="B36:I36"/>
    <mergeCell ref="B33:I33"/>
    <mergeCell ref="J33:Q33"/>
    <mergeCell ref="R33:Y33"/>
    <mergeCell ref="Z33:AG33"/>
    <mergeCell ref="B34:I34"/>
    <mergeCell ref="J34:Q34"/>
    <mergeCell ref="R34:Y34"/>
    <mergeCell ref="Z34:AG34"/>
    <mergeCell ref="Z35:AG35"/>
    <mergeCell ref="Z36:AG36"/>
    <mergeCell ref="J35:Q35"/>
    <mergeCell ref="J36:Q36"/>
    <mergeCell ref="R35:Y35"/>
    <mergeCell ref="R36:Y36"/>
    <mergeCell ref="C28:Q28"/>
    <mergeCell ref="B29:I29"/>
    <mergeCell ref="J29:Q29"/>
    <mergeCell ref="C31:AG31"/>
    <mergeCell ref="B32:I32"/>
    <mergeCell ref="J32:Q32"/>
    <mergeCell ref="R32:Y32"/>
    <mergeCell ref="Z32:AG32"/>
    <mergeCell ref="B22:I22"/>
    <mergeCell ref="R22:Y22"/>
    <mergeCell ref="Z22:AG22"/>
    <mergeCell ref="Z23:AG23"/>
    <mergeCell ref="Z24:AG24"/>
    <mergeCell ref="B25:I25"/>
    <mergeCell ref="J25:Q25"/>
    <mergeCell ref="R25:Y25"/>
    <mergeCell ref="Z25:AG25"/>
    <mergeCell ref="B26:I26"/>
    <mergeCell ref="J26:Q26"/>
    <mergeCell ref="R26:Y26"/>
    <mergeCell ref="Z26:AG26"/>
    <mergeCell ref="B20:I20"/>
    <mergeCell ref="R20:Y20"/>
    <mergeCell ref="Z20:AG20"/>
    <mergeCell ref="B21:I21"/>
    <mergeCell ref="R21:Y21"/>
    <mergeCell ref="Z21:AG21"/>
    <mergeCell ref="B23:I23"/>
    <mergeCell ref="B24:I24"/>
    <mergeCell ref="R23:Y23"/>
    <mergeCell ref="R24:Y24"/>
    <mergeCell ref="J20:Q20"/>
    <mergeCell ref="J21:Q21"/>
    <mergeCell ref="J22:Q22"/>
    <mergeCell ref="J23:Q23"/>
    <mergeCell ref="J24:Q24"/>
    <mergeCell ref="B18:I18"/>
    <mergeCell ref="R18:Y18"/>
    <mergeCell ref="Z18:AG18"/>
    <mergeCell ref="B19:I19"/>
    <mergeCell ref="R19:Y19"/>
    <mergeCell ref="Z19:AG19"/>
    <mergeCell ref="B16:I16"/>
    <mergeCell ref="R16:Y16"/>
    <mergeCell ref="Z16:AG16"/>
    <mergeCell ref="B17:I17"/>
    <mergeCell ref="R17:Y17"/>
    <mergeCell ref="Z17:AG17"/>
    <mergeCell ref="J16:Q16"/>
    <mergeCell ref="J17:Q17"/>
    <mergeCell ref="J18:Q18"/>
    <mergeCell ref="J19:Q19"/>
    <mergeCell ref="B15:I15"/>
    <mergeCell ref="J15:Q15"/>
    <mergeCell ref="R15:Y15"/>
    <mergeCell ref="Z15:AG15"/>
    <mergeCell ref="B13:I13"/>
    <mergeCell ref="J13:Q13"/>
    <mergeCell ref="R13:Y13"/>
    <mergeCell ref="Z13:AG13"/>
    <mergeCell ref="B14:I14"/>
    <mergeCell ref="J14:Q14"/>
    <mergeCell ref="R14:Y14"/>
    <mergeCell ref="Z14:AG14"/>
    <mergeCell ref="B11:I11"/>
    <mergeCell ref="J11:Q11"/>
    <mergeCell ref="R11:Y11"/>
    <mergeCell ref="Z11:AG11"/>
    <mergeCell ref="B12:I12"/>
    <mergeCell ref="J12:Q12"/>
    <mergeCell ref="R12:Y12"/>
    <mergeCell ref="Z12:AG12"/>
    <mergeCell ref="C2:AF2"/>
    <mergeCell ref="B4:AG4"/>
    <mergeCell ref="B6:C6"/>
    <mergeCell ref="A7:AB7"/>
    <mergeCell ref="C9:AG9"/>
    <mergeCell ref="B10:I10"/>
    <mergeCell ref="J10:Q10"/>
    <mergeCell ref="R10:Y10"/>
    <mergeCell ref="Z10:AG10"/>
    <mergeCell ref="Q189:AG189"/>
    <mergeCell ref="J197:P197"/>
    <mergeCell ref="Q197:AG197"/>
    <mergeCell ref="Q254:AG254"/>
    <mergeCell ref="Q223:AG223"/>
    <mergeCell ref="J224:P224"/>
    <mergeCell ref="Q224:AG224"/>
    <mergeCell ref="J225:P225"/>
    <mergeCell ref="Q225:AG225"/>
    <mergeCell ref="J228:P228"/>
    <mergeCell ref="Q228:AG228"/>
    <mergeCell ref="J250:AG250"/>
    <mergeCell ref="J251:P251"/>
    <mergeCell ref="Q251:AG251"/>
    <mergeCell ref="J249:P249"/>
    <mergeCell ref="Q249:AG249"/>
    <mergeCell ref="J233:P233"/>
    <mergeCell ref="Q233:AG233"/>
    <mergeCell ref="J242:AG242"/>
    <mergeCell ref="J243:P243"/>
    <mergeCell ref="Q243:AG243"/>
    <mergeCell ref="J234:AG234"/>
    <mergeCell ref="J235:P235"/>
    <mergeCell ref="Q235:AG235"/>
    <mergeCell ref="J263:P263"/>
    <mergeCell ref="Q263:AG263"/>
    <mergeCell ref="J264:P264"/>
    <mergeCell ref="Q264:AG264"/>
    <mergeCell ref="J266:AG266"/>
    <mergeCell ref="J261:P261"/>
    <mergeCell ref="Q261:AG261"/>
    <mergeCell ref="Q270:AG270"/>
    <mergeCell ref="J283:P283"/>
    <mergeCell ref="Q283:AG283"/>
    <mergeCell ref="J281:P281"/>
    <mergeCell ref="Q281:AG281"/>
    <mergeCell ref="J282:P282"/>
    <mergeCell ref="Q282:AG282"/>
    <mergeCell ref="J272:AG272"/>
    <mergeCell ref="J273:P273"/>
    <mergeCell ref="Q273:AG273"/>
    <mergeCell ref="J274:P274"/>
    <mergeCell ref="Q278:AG278"/>
    <mergeCell ref="J279:P279"/>
    <mergeCell ref="Q279:AG279"/>
    <mergeCell ref="J280:P280"/>
    <mergeCell ref="Q280:AG280"/>
    <mergeCell ref="Q274:AG274"/>
    <mergeCell ref="J258:AG258"/>
    <mergeCell ref="J259:P259"/>
    <mergeCell ref="Q259:AG259"/>
    <mergeCell ref="J260:P260"/>
    <mergeCell ref="Q260:AG260"/>
    <mergeCell ref="J255:P255"/>
    <mergeCell ref="Q255:AG255"/>
    <mergeCell ref="J256:P256"/>
    <mergeCell ref="J262:P262"/>
    <mergeCell ref="Q262:AG262"/>
    <mergeCell ref="J290:P290"/>
    <mergeCell ref="Q290:AG290"/>
    <mergeCell ref="J291:P291"/>
    <mergeCell ref="Q291:AG291"/>
    <mergeCell ref="J292:P292"/>
    <mergeCell ref="J285:AG285"/>
    <mergeCell ref="Q292:AG292"/>
    <mergeCell ref="J293:P293"/>
    <mergeCell ref="Q293:AG293"/>
    <mergeCell ref="Q284:AG284"/>
    <mergeCell ref="J286:P286"/>
    <mergeCell ref="Q286:AG286"/>
    <mergeCell ref="J287:P287"/>
    <mergeCell ref="Q287:AG287"/>
    <mergeCell ref="J288:P288"/>
    <mergeCell ref="Q288:AG288"/>
    <mergeCell ref="J289:P289"/>
    <mergeCell ref="Q289:AG289"/>
    <mergeCell ref="J284:P284"/>
    <mergeCell ref="J275:P275"/>
    <mergeCell ref="Q275:AG275"/>
    <mergeCell ref="J276:P276"/>
    <mergeCell ref="Q276:AG276"/>
    <mergeCell ref="J277:P277"/>
    <mergeCell ref="Q277:AG277"/>
    <mergeCell ref="J278:P278"/>
    <mergeCell ref="J319:P319"/>
    <mergeCell ref="Q319:AG319"/>
    <mergeCell ref="J301:P301"/>
    <mergeCell ref="Q301:AG301"/>
    <mergeCell ref="J299:P299"/>
    <mergeCell ref="Q299:AG299"/>
    <mergeCell ref="J294:P294"/>
    <mergeCell ref="Q294:AG294"/>
    <mergeCell ref="J295:P295"/>
    <mergeCell ref="Q295:AG295"/>
    <mergeCell ref="J296:P296"/>
    <mergeCell ref="Q296:AG296"/>
    <mergeCell ref="J297:P297"/>
    <mergeCell ref="Q297:AG297"/>
    <mergeCell ref="J300:P300"/>
    <mergeCell ref="Q300:AG300"/>
    <mergeCell ref="J298:AG298"/>
    <mergeCell ref="J320:P320"/>
    <mergeCell ref="Q320:AG320"/>
    <mergeCell ref="J321:P321"/>
    <mergeCell ref="Q321:AG321"/>
    <mergeCell ref="J323:P323"/>
    <mergeCell ref="Q323:AG323"/>
    <mergeCell ref="J302:P302"/>
    <mergeCell ref="Q302:AG302"/>
    <mergeCell ref="J303:P303"/>
    <mergeCell ref="Q303:AG303"/>
    <mergeCell ref="J304:P304"/>
    <mergeCell ref="Q304:AG304"/>
    <mergeCell ref="J305:P305"/>
    <mergeCell ref="Q305:AG305"/>
    <mergeCell ref="J311:AG311"/>
    <mergeCell ref="J318:AG318"/>
    <mergeCell ref="J324:P324"/>
    <mergeCell ref="Q324:AG324"/>
    <mergeCell ref="J306:P306"/>
    <mergeCell ref="Q306:AG306"/>
    <mergeCell ref="J307:P307"/>
    <mergeCell ref="Q307:AG307"/>
    <mergeCell ref="J308:P308"/>
    <mergeCell ref="Q308:AG308"/>
    <mergeCell ref="J309:P309"/>
    <mergeCell ref="Q309:AG309"/>
    <mergeCell ref="J310:P310"/>
    <mergeCell ref="Q310:AG310"/>
    <mergeCell ref="J312:P312"/>
    <mergeCell ref="Q312:AG312"/>
    <mergeCell ref="J313:P313"/>
    <mergeCell ref="Q313:AG313"/>
    <mergeCell ref="J314:P314"/>
    <mergeCell ref="Q314:AG314"/>
    <mergeCell ref="J316:P316"/>
    <mergeCell ref="Q316:AG316"/>
    <mergeCell ref="J317:P317"/>
    <mergeCell ref="Q317:AG317"/>
    <mergeCell ref="J322:P322"/>
    <mergeCell ref="Q322:AG322"/>
    <mergeCell ref="Q331:AG331"/>
    <mergeCell ref="J333:P333"/>
    <mergeCell ref="Q333:AG333"/>
    <mergeCell ref="J334:AG334"/>
    <mergeCell ref="J326:P326"/>
    <mergeCell ref="Q326:AG326"/>
    <mergeCell ref="J327:P327"/>
    <mergeCell ref="Q327:AG327"/>
    <mergeCell ref="J328:P328"/>
    <mergeCell ref="Q328:AG328"/>
    <mergeCell ref="J329:P329"/>
    <mergeCell ref="Q329:AG329"/>
    <mergeCell ref="J330:P330"/>
    <mergeCell ref="Q330:AG330"/>
    <mergeCell ref="J325:AG325"/>
    <mergeCell ref="J315:P315"/>
    <mergeCell ref="Q315:AG315"/>
    <mergeCell ref="D334:E353"/>
    <mergeCell ref="F334:I353"/>
    <mergeCell ref="J344:AG344"/>
    <mergeCell ref="J345:P345"/>
    <mergeCell ref="Q345:AG345"/>
    <mergeCell ref="J346:P346"/>
    <mergeCell ref="Q346:AG346"/>
    <mergeCell ref="J347:P347"/>
    <mergeCell ref="Q347:AG347"/>
    <mergeCell ref="J348:P348"/>
    <mergeCell ref="Q348:AG348"/>
    <mergeCell ref="J339:AG339"/>
    <mergeCell ref="J340:P340"/>
    <mergeCell ref="Q340:AG340"/>
    <mergeCell ref="J341:P341"/>
    <mergeCell ref="Q341:AG341"/>
    <mergeCell ref="J342:P342"/>
    <mergeCell ref="Q342:AG342"/>
    <mergeCell ref="J343:P343"/>
    <mergeCell ref="Q343:AG343"/>
    <mergeCell ref="J331:P331"/>
    <mergeCell ref="B354:C390"/>
    <mergeCell ref="B334:C353"/>
    <mergeCell ref="J355:P355"/>
    <mergeCell ref="Q355:AG355"/>
    <mergeCell ref="J356:P356"/>
    <mergeCell ref="Q356:AG356"/>
    <mergeCell ref="J357:P357"/>
    <mergeCell ref="Q357:AG357"/>
    <mergeCell ref="J358:P358"/>
    <mergeCell ref="Q358:AG358"/>
    <mergeCell ref="J359:P359"/>
    <mergeCell ref="Q359:AG359"/>
    <mergeCell ref="J361:P361"/>
    <mergeCell ref="Q361:AG361"/>
    <mergeCell ref="J349:AG349"/>
    <mergeCell ref="J350:P350"/>
    <mergeCell ref="Q350:AG350"/>
    <mergeCell ref="J351:P351"/>
    <mergeCell ref="Q351:AG351"/>
    <mergeCell ref="J352:P352"/>
    <mergeCell ref="Q352:AG352"/>
    <mergeCell ref="J353:P353"/>
    <mergeCell ref="Q353:AG353"/>
    <mergeCell ref="D354:E377"/>
    <mergeCell ref="D378:E390"/>
    <mergeCell ref="F378:I390"/>
    <mergeCell ref="J354:AG354"/>
    <mergeCell ref="J360:AG360"/>
    <mergeCell ref="J366:AG366"/>
    <mergeCell ref="J375:P375"/>
    <mergeCell ref="Q375:AG375"/>
    <mergeCell ref="J376:P376"/>
    <mergeCell ref="Q376:AG376"/>
    <mergeCell ref="J377:P377"/>
    <mergeCell ref="Q377:AG377"/>
    <mergeCell ref="J373:P373"/>
    <mergeCell ref="F354:I377"/>
    <mergeCell ref="J378:AG378"/>
    <mergeCell ref="J379:AG379"/>
    <mergeCell ref="J383:AG383"/>
    <mergeCell ref="J387:AG387"/>
    <mergeCell ref="J382:P382"/>
    <mergeCell ref="Q382:AG382"/>
    <mergeCell ref="J385:P385"/>
    <mergeCell ref="Q385:AG385"/>
    <mergeCell ref="J386:P386"/>
    <mergeCell ref="Q386:AG386"/>
    <mergeCell ref="Q373:AG373"/>
    <mergeCell ref="J171:P171"/>
    <mergeCell ref="Q171:AG171"/>
    <mergeCell ref="J172:P172"/>
    <mergeCell ref="Q172:AG172"/>
    <mergeCell ref="B129:I172"/>
    <mergeCell ref="Z111:AG111"/>
    <mergeCell ref="Z112:AG112"/>
    <mergeCell ref="Z113:AG113"/>
    <mergeCell ref="Z114:AG114"/>
    <mergeCell ref="Z115:AG115"/>
    <mergeCell ref="Z116:AG116"/>
    <mergeCell ref="J153:AG153"/>
    <mergeCell ref="J154:P154"/>
    <mergeCell ref="Q154:AG154"/>
    <mergeCell ref="J168:P168"/>
    <mergeCell ref="Q168:AG168"/>
    <mergeCell ref="B124:AG124"/>
    <mergeCell ref="Z119:AG119"/>
    <mergeCell ref="Z120:AG120"/>
    <mergeCell ref="Z121:AG121"/>
    <mergeCell ref="C118:AG118"/>
    <mergeCell ref="B112:I112"/>
    <mergeCell ref="J112:Q112"/>
    <mergeCell ref="R112:Y112"/>
    <mergeCell ref="F216:I225"/>
    <mergeCell ref="D216:E225"/>
    <mergeCell ref="F311:I331"/>
    <mergeCell ref="D311:E331"/>
    <mergeCell ref="D332:E333"/>
    <mergeCell ref="F332:I333"/>
    <mergeCell ref="F272:I310"/>
    <mergeCell ref="D272:E310"/>
    <mergeCell ref="F250:I271"/>
    <mergeCell ref="D250:E271"/>
    <mergeCell ref="F226:I249"/>
    <mergeCell ref="D226:E249"/>
  </mergeCells>
  <phoneticPr fontId="21"/>
  <printOptions horizontalCentered="1"/>
  <pageMargins left="0.39370078740157483" right="0.39370078740157483" top="0.47244094488188981" bottom="0.19685039370078741" header="0.31496062992125984" footer="0"/>
  <pageSetup paperSize="9" scale="79" fitToHeight="0" orientation="portrait" r:id="rId1"/>
  <rowBreaks count="6" manualBreakCount="6">
    <brk id="74" max="33" man="1"/>
    <brk id="123" max="33" man="1"/>
    <brk id="181" max="33" man="1"/>
    <brk id="249" max="33" man="1"/>
    <brk id="310" max="33" man="1"/>
    <brk id="377"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H53"/>
  <sheetViews>
    <sheetView showGridLines="0" view="pageBreakPreview" zoomScale="106" zoomScaleNormal="100" zoomScaleSheetLayoutView="106" workbookViewId="0"/>
  </sheetViews>
  <sheetFormatPr defaultColWidth="9" defaultRowHeight="13.5" x14ac:dyDescent="0.15"/>
  <cols>
    <col min="1" max="1" width="1.75" style="1" customWidth="1"/>
    <col min="2" max="2" width="16.75" style="1" customWidth="1"/>
    <col min="3" max="3" width="10" style="1" customWidth="1"/>
    <col min="4" max="4" width="35.375" style="1" customWidth="1"/>
    <col min="5" max="6" width="8.25" style="1" customWidth="1"/>
    <col min="7" max="7" width="37.875" style="1" customWidth="1"/>
    <col min="8" max="8" width="13" style="1411" customWidth="1"/>
    <col min="9" max="16384" width="9" style="1"/>
  </cols>
  <sheetData>
    <row r="1" spans="1:8" x14ac:dyDescent="0.15">
      <c r="B1" s="1" t="s">
        <v>608</v>
      </c>
      <c r="C1" s="21"/>
      <c r="D1" s="21"/>
      <c r="E1" s="21"/>
      <c r="G1" s="1395"/>
      <c r="H1" s="1405"/>
    </row>
    <row r="2" spans="1:8" s="22" customFormat="1" ht="17.25" customHeight="1" x14ac:dyDescent="0.15">
      <c r="B2" s="23" t="s">
        <v>1957</v>
      </c>
      <c r="C2" s="2208" t="s">
        <v>1118</v>
      </c>
      <c r="D2" s="2208"/>
      <c r="E2" s="23" t="s">
        <v>1119</v>
      </c>
      <c r="F2" s="24" t="s">
        <v>259</v>
      </c>
      <c r="G2" s="23" t="s">
        <v>1908</v>
      </c>
      <c r="H2" s="23" t="s">
        <v>1915</v>
      </c>
    </row>
    <row r="3" spans="1:8" s="22" customFormat="1" ht="17.25" customHeight="1" x14ac:dyDescent="0.15">
      <c r="B3" s="2220" t="s">
        <v>1933</v>
      </c>
      <c r="C3" s="2209" t="s">
        <v>274</v>
      </c>
      <c r="D3" s="2209"/>
      <c r="E3" s="2223" t="s">
        <v>513</v>
      </c>
      <c r="F3" s="2217" t="s">
        <v>260</v>
      </c>
      <c r="G3" s="1412"/>
      <c r="H3" s="2214" t="s">
        <v>1909</v>
      </c>
    </row>
    <row r="4" spans="1:8" s="22" customFormat="1" ht="17.25" customHeight="1" x14ac:dyDescent="0.15">
      <c r="B4" s="2221"/>
      <c r="C4" s="2210" t="s">
        <v>1958</v>
      </c>
      <c r="D4" s="2210"/>
      <c r="E4" s="2224"/>
      <c r="F4" s="2218"/>
      <c r="G4" s="1413"/>
      <c r="H4" s="2215"/>
    </row>
    <row r="5" spans="1:8" s="22" customFormat="1" ht="22.5" customHeight="1" x14ac:dyDescent="0.15">
      <c r="B5" s="2221"/>
      <c r="C5" s="2211" t="s">
        <v>1959</v>
      </c>
      <c r="D5" s="2211"/>
      <c r="E5" s="2224"/>
      <c r="F5" s="2218"/>
      <c r="G5" s="1413"/>
      <c r="H5" s="2215"/>
    </row>
    <row r="6" spans="1:8" s="22" customFormat="1" ht="17.25" customHeight="1" x14ac:dyDescent="0.15">
      <c r="B6" s="2221"/>
      <c r="C6" s="2212" t="s">
        <v>1960</v>
      </c>
      <c r="D6" s="2213"/>
      <c r="E6" s="2224"/>
      <c r="F6" s="2218"/>
      <c r="G6" s="1413"/>
      <c r="H6" s="2215"/>
    </row>
    <row r="7" spans="1:8" s="22" customFormat="1" ht="17.25" customHeight="1" x14ac:dyDescent="0.15">
      <c r="B7" s="2221"/>
      <c r="C7" s="2211" t="s">
        <v>1961</v>
      </c>
      <c r="D7" s="2211"/>
      <c r="E7" s="2224"/>
      <c r="F7" s="2218"/>
      <c r="G7" s="1413"/>
      <c r="H7" s="2215"/>
    </row>
    <row r="8" spans="1:8" s="22" customFormat="1" ht="17.25" customHeight="1" x14ac:dyDescent="0.15">
      <c r="B8" s="2221"/>
      <c r="C8" s="2212" t="s">
        <v>1962</v>
      </c>
      <c r="D8" s="2213"/>
      <c r="E8" s="2224"/>
      <c r="F8" s="2218"/>
      <c r="G8" s="1413"/>
      <c r="H8" s="2215"/>
    </row>
    <row r="9" spans="1:8" s="22" customFormat="1" ht="17.25" customHeight="1" x14ac:dyDescent="0.15">
      <c r="B9" s="2221"/>
      <c r="C9" s="2210" t="s">
        <v>1120</v>
      </c>
      <c r="D9" s="2210"/>
      <c r="E9" s="2224"/>
      <c r="F9" s="2218"/>
      <c r="G9" s="1413"/>
      <c r="H9" s="2215"/>
    </row>
    <row r="10" spans="1:8" s="22" customFormat="1" ht="17.25" customHeight="1" x14ac:dyDescent="0.15">
      <c r="A10" s="1255"/>
      <c r="B10" s="2221"/>
      <c r="C10" s="2194" t="s">
        <v>1121</v>
      </c>
      <c r="D10" s="2194"/>
      <c r="E10" s="2224"/>
      <c r="F10" s="2218"/>
      <c r="G10" s="1413"/>
      <c r="H10" s="2215"/>
    </row>
    <row r="11" spans="1:8" s="22" customFormat="1" ht="17.25" customHeight="1" x14ac:dyDescent="0.15">
      <c r="A11" s="1255"/>
      <c r="B11" s="2221"/>
      <c r="C11" s="2194" t="s">
        <v>1122</v>
      </c>
      <c r="D11" s="2194"/>
      <c r="E11" s="2224"/>
      <c r="F11" s="2218"/>
      <c r="G11" s="1413"/>
      <c r="H11" s="2215"/>
    </row>
    <row r="12" spans="1:8" s="22" customFormat="1" ht="17.25" customHeight="1" x14ac:dyDescent="0.15">
      <c r="A12" s="1255"/>
      <c r="B12" s="2221"/>
      <c r="C12" s="2194" t="s">
        <v>1123</v>
      </c>
      <c r="D12" s="2194"/>
      <c r="E12" s="2224"/>
      <c r="F12" s="2218"/>
      <c r="G12" s="1413"/>
      <c r="H12" s="2215"/>
    </row>
    <row r="13" spans="1:8" s="22" customFormat="1" ht="17.25" customHeight="1" x14ac:dyDescent="0.15">
      <c r="A13" s="1255"/>
      <c r="B13" s="2221"/>
      <c r="C13" s="2194" t="s">
        <v>1045</v>
      </c>
      <c r="D13" s="2194"/>
      <c r="E13" s="2224"/>
      <c r="F13" s="2218"/>
      <c r="G13" s="1413"/>
      <c r="H13" s="2215"/>
    </row>
    <row r="14" spans="1:8" s="22" customFormat="1" ht="17.25" customHeight="1" x14ac:dyDescent="0.15">
      <c r="A14" s="1255"/>
      <c r="B14" s="2221"/>
      <c r="C14" s="2194" t="s">
        <v>1587</v>
      </c>
      <c r="D14" s="2194"/>
      <c r="E14" s="2224"/>
      <c r="F14" s="2218"/>
      <c r="G14" s="1413"/>
      <c r="H14" s="2215"/>
    </row>
    <row r="15" spans="1:8" s="22" customFormat="1" ht="17.25" customHeight="1" x14ac:dyDescent="0.15">
      <c r="A15" s="1255"/>
      <c r="B15" s="2222"/>
      <c r="C15" s="2195" t="s">
        <v>1044</v>
      </c>
      <c r="D15" s="2195"/>
      <c r="E15" s="2225"/>
      <c r="F15" s="2219"/>
      <c r="G15" s="1413"/>
      <c r="H15" s="2216"/>
    </row>
    <row r="16" spans="1:8" s="22" customFormat="1" ht="17.25" customHeight="1" x14ac:dyDescent="0.15">
      <c r="A16" s="1255"/>
      <c r="B16" s="1416" t="s">
        <v>1932</v>
      </c>
      <c r="C16" s="2226" t="s">
        <v>1688</v>
      </c>
      <c r="D16" s="2226"/>
      <c r="E16" s="1417" t="s">
        <v>68</v>
      </c>
      <c r="F16" s="1404" t="s">
        <v>260</v>
      </c>
      <c r="G16" s="1416"/>
      <c r="H16" s="1423" t="s">
        <v>1910</v>
      </c>
    </row>
    <row r="17" spans="1:8" s="22" customFormat="1" ht="17.25" customHeight="1" x14ac:dyDescent="0.15">
      <c r="A17" s="1255"/>
      <c r="B17" s="2221" t="s">
        <v>1934</v>
      </c>
      <c r="C17" s="2193" t="s">
        <v>932</v>
      </c>
      <c r="D17" s="2193"/>
      <c r="E17" s="1415" t="s">
        <v>513</v>
      </c>
      <c r="F17" s="2217" t="s">
        <v>260</v>
      </c>
      <c r="G17" s="1413"/>
      <c r="H17" s="2215" t="s">
        <v>1909</v>
      </c>
    </row>
    <row r="18" spans="1:8" s="22" customFormat="1" ht="17.25" customHeight="1" x14ac:dyDescent="0.15">
      <c r="A18" s="1255"/>
      <c r="B18" s="2221"/>
      <c r="C18" s="2194" t="s">
        <v>1521</v>
      </c>
      <c r="D18" s="2194"/>
      <c r="E18" s="25" t="s">
        <v>513</v>
      </c>
      <c r="F18" s="2218"/>
      <c r="G18" s="1413"/>
      <c r="H18" s="2215"/>
    </row>
    <row r="19" spans="1:8" s="22" customFormat="1" ht="17.25" customHeight="1" x14ac:dyDescent="0.15">
      <c r="A19" s="1255"/>
      <c r="B19" s="2222"/>
      <c r="C19" s="2195" t="s">
        <v>1124</v>
      </c>
      <c r="D19" s="2195"/>
      <c r="E19" s="1286" t="s">
        <v>513</v>
      </c>
      <c r="F19" s="2219"/>
      <c r="G19" s="1414"/>
      <c r="H19" s="2216"/>
    </row>
    <row r="20" spans="1:8" s="1296" customFormat="1" ht="17.25" customHeight="1" x14ac:dyDescent="0.15">
      <c r="B20" s="1324" t="s">
        <v>1935</v>
      </c>
      <c r="C20" s="2206" t="s">
        <v>1783</v>
      </c>
      <c r="D20" s="2207"/>
      <c r="E20" s="1319" t="s">
        <v>68</v>
      </c>
      <c r="F20" s="1289" t="s">
        <v>260</v>
      </c>
      <c r="G20" s="1330"/>
      <c r="H20" s="2174" t="s">
        <v>1910</v>
      </c>
    </row>
    <row r="21" spans="1:8" s="1296" customFormat="1" ht="34.5" customHeight="1" x14ac:dyDescent="0.15">
      <c r="B21" s="1324" t="s">
        <v>1936</v>
      </c>
      <c r="C21" s="2206" t="s">
        <v>1784</v>
      </c>
      <c r="D21" s="2207"/>
      <c r="E21" s="1319" t="s">
        <v>68</v>
      </c>
      <c r="F21" s="1289" t="s">
        <v>260</v>
      </c>
      <c r="G21" s="1330" t="s">
        <v>1911</v>
      </c>
      <c r="H21" s="2175"/>
    </row>
    <row r="22" spans="1:8" s="1296" customFormat="1" ht="26.25" customHeight="1" x14ac:dyDescent="0.15">
      <c r="B22" s="1326" t="s">
        <v>1937</v>
      </c>
      <c r="C22" s="2185" t="s">
        <v>351</v>
      </c>
      <c r="D22" s="2185"/>
      <c r="E22" s="1323" t="s">
        <v>68</v>
      </c>
      <c r="F22" s="1192" t="s">
        <v>260</v>
      </c>
      <c r="G22" s="1322" t="s">
        <v>1912</v>
      </c>
      <c r="H22" s="2175"/>
    </row>
    <row r="23" spans="1:8" s="1296" customFormat="1" ht="17.25" customHeight="1" x14ac:dyDescent="0.15">
      <c r="B23" s="2180" t="s">
        <v>1938</v>
      </c>
      <c r="C23" s="2205" t="s">
        <v>1785</v>
      </c>
      <c r="D23" s="2205"/>
      <c r="E23" s="1320" t="s">
        <v>68</v>
      </c>
      <c r="F23" s="1193" t="s">
        <v>260</v>
      </c>
      <c r="G23" s="1325" t="s">
        <v>1786</v>
      </c>
      <c r="H23" s="2175"/>
    </row>
    <row r="24" spans="1:8" s="1296" customFormat="1" ht="17.25" customHeight="1" x14ac:dyDescent="0.15">
      <c r="B24" s="2181"/>
      <c r="C24" s="2191" t="s">
        <v>1787</v>
      </c>
      <c r="D24" s="2191"/>
      <c r="E24" s="1321" t="s">
        <v>68</v>
      </c>
      <c r="F24" s="1331" t="s">
        <v>260</v>
      </c>
      <c r="G24" s="1318" t="s">
        <v>1913</v>
      </c>
      <c r="H24" s="2175"/>
    </row>
    <row r="25" spans="1:8" s="1296" customFormat="1" ht="17.25" customHeight="1" x14ac:dyDescent="0.15">
      <c r="B25" s="2180" t="s">
        <v>1939</v>
      </c>
      <c r="C25" s="2205" t="s">
        <v>1788</v>
      </c>
      <c r="D25" s="2205"/>
      <c r="E25" s="1320" t="s">
        <v>68</v>
      </c>
      <c r="F25" s="1193" t="s">
        <v>260</v>
      </c>
      <c r="G25" s="1325"/>
      <c r="H25" s="2175"/>
    </row>
    <row r="26" spans="1:8" s="1296" customFormat="1" ht="17.25" customHeight="1" x14ac:dyDescent="0.15">
      <c r="B26" s="2181"/>
      <c r="C26" s="2191" t="s">
        <v>1789</v>
      </c>
      <c r="D26" s="2191"/>
      <c r="E26" s="1321" t="s">
        <v>68</v>
      </c>
      <c r="F26" s="1321" t="s">
        <v>1125</v>
      </c>
      <c r="G26" s="1318" t="s">
        <v>1790</v>
      </c>
      <c r="H26" s="2175"/>
    </row>
    <row r="27" spans="1:8" s="1296" customFormat="1" ht="17.25" customHeight="1" x14ac:dyDescent="0.15">
      <c r="B27" s="2180" t="s">
        <v>1940</v>
      </c>
      <c r="C27" s="2182" t="s">
        <v>261</v>
      </c>
      <c r="D27" s="2183"/>
      <c r="E27" s="1320" t="s">
        <v>68</v>
      </c>
      <c r="F27" s="1320" t="s">
        <v>1125</v>
      </c>
      <c r="G27" s="2188" t="s">
        <v>1791</v>
      </c>
      <c r="H27" s="2175"/>
    </row>
    <row r="28" spans="1:8" s="1296" customFormat="1" ht="17.25" customHeight="1" x14ac:dyDescent="0.15">
      <c r="B28" s="2181"/>
      <c r="C28" s="2197" t="s">
        <v>1105</v>
      </c>
      <c r="D28" s="2198"/>
      <c r="E28" s="1321" t="s">
        <v>68</v>
      </c>
      <c r="F28" s="1321" t="s">
        <v>1126</v>
      </c>
      <c r="G28" s="2192"/>
      <c r="H28" s="2175"/>
    </row>
    <row r="29" spans="1:8" s="1296" customFormat="1" ht="17.25" customHeight="1" x14ac:dyDescent="0.15">
      <c r="B29" s="2180" t="s">
        <v>1941</v>
      </c>
      <c r="C29" s="2182" t="s">
        <v>1127</v>
      </c>
      <c r="D29" s="2183"/>
      <c r="E29" s="1320" t="s">
        <v>68</v>
      </c>
      <c r="F29" s="1320" t="s">
        <v>1126</v>
      </c>
      <c r="G29" s="2188" t="s">
        <v>1792</v>
      </c>
      <c r="H29" s="2175"/>
    </row>
    <row r="30" spans="1:8" s="1296" customFormat="1" ht="17.25" customHeight="1" x14ac:dyDescent="0.15">
      <c r="B30" s="2181"/>
      <c r="C30" s="2197" t="s">
        <v>1107</v>
      </c>
      <c r="D30" s="2198"/>
      <c r="E30" s="1321" t="s">
        <v>68</v>
      </c>
      <c r="F30" s="1321" t="s">
        <v>1126</v>
      </c>
      <c r="G30" s="2192"/>
      <c r="H30" s="2175"/>
    </row>
    <row r="31" spans="1:8" s="1296" customFormat="1" ht="17.25" customHeight="1" x14ac:dyDescent="0.15">
      <c r="B31" s="2180" t="s">
        <v>1942</v>
      </c>
      <c r="C31" s="2182" t="s">
        <v>1793</v>
      </c>
      <c r="D31" s="2183"/>
      <c r="E31" s="1320" t="s">
        <v>68</v>
      </c>
      <c r="F31" s="1320" t="s">
        <v>1126</v>
      </c>
      <c r="G31" s="1325"/>
      <c r="H31" s="2175"/>
    </row>
    <row r="32" spans="1:8" s="1296" customFormat="1" ht="17.25" customHeight="1" x14ac:dyDescent="0.15">
      <c r="B32" s="2181"/>
      <c r="C32" s="2197" t="s">
        <v>1794</v>
      </c>
      <c r="D32" s="2198"/>
      <c r="E32" s="1321" t="s">
        <v>68</v>
      </c>
      <c r="F32" s="1321" t="s">
        <v>1126</v>
      </c>
      <c r="G32" s="1318"/>
      <c r="H32" s="2175"/>
    </row>
    <row r="33" spans="1:8" s="1296" customFormat="1" ht="17.25" customHeight="1" x14ac:dyDescent="0.15">
      <c r="B33" s="2180" t="s">
        <v>1943</v>
      </c>
      <c r="C33" s="2205" t="s">
        <v>262</v>
      </c>
      <c r="D33" s="2205"/>
      <c r="E33" s="1320" t="s">
        <v>68</v>
      </c>
      <c r="F33" s="1193" t="s">
        <v>260</v>
      </c>
      <c r="G33" s="1332"/>
      <c r="H33" s="2175"/>
    </row>
    <row r="34" spans="1:8" s="1296" customFormat="1" ht="17.25" customHeight="1" x14ac:dyDescent="0.15">
      <c r="B34" s="2189"/>
      <c r="C34" s="2184" t="s">
        <v>263</v>
      </c>
      <c r="D34" s="2184"/>
      <c r="E34" s="1297" t="s">
        <v>68</v>
      </c>
      <c r="F34" s="1333" t="s">
        <v>260</v>
      </c>
      <c r="G34" s="1334"/>
      <c r="H34" s="2175"/>
    </row>
    <row r="35" spans="1:8" s="1296" customFormat="1" ht="17.25" customHeight="1" x14ac:dyDescent="0.15">
      <c r="B35" s="2189"/>
      <c r="C35" s="2184" t="s">
        <v>264</v>
      </c>
      <c r="D35" s="2184"/>
      <c r="E35" s="1297" t="s">
        <v>68</v>
      </c>
      <c r="F35" s="1333" t="s">
        <v>260</v>
      </c>
      <c r="G35" s="1334"/>
      <c r="H35" s="2175"/>
    </row>
    <row r="36" spans="1:8" s="1296" customFormat="1" ht="17.25" customHeight="1" x14ac:dyDescent="0.15">
      <c r="B36" s="2189"/>
      <c r="C36" s="2184" t="s">
        <v>265</v>
      </c>
      <c r="D36" s="2184"/>
      <c r="E36" s="1297" t="s">
        <v>68</v>
      </c>
      <c r="F36" s="1333" t="s">
        <v>260</v>
      </c>
      <c r="G36" s="1334"/>
      <c r="H36" s="2175"/>
    </row>
    <row r="37" spans="1:8" s="1296" customFormat="1" ht="17.25" customHeight="1" x14ac:dyDescent="0.15">
      <c r="B37" s="2189"/>
      <c r="C37" s="2184" t="s">
        <v>266</v>
      </c>
      <c r="D37" s="2184"/>
      <c r="E37" s="1297" t="s">
        <v>68</v>
      </c>
      <c r="F37" s="1333" t="s">
        <v>260</v>
      </c>
      <c r="G37" s="1334"/>
      <c r="H37" s="2175"/>
    </row>
    <row r="38" spans="1:8" s="1296" customFormat="1" ht="17.25" customHeight="1" x14ac:dyDescent="0.15">
      <c r="B38" s="2189"/>
      <c r="C38" s="2184" t="s">
        <v>267</v>
      </c>
      <c r="D38" s="2184"/>
      <c r="E38" s="1297" t="s">
        <v>68</v>
      </c>
      <c r="F38" s="1333" t="s">
        <v>260</v>
      </c>
      <c r="G38" s="1334"/>
      <c r="H38" s="2175"/>
    </row>
    <row r="39" spans="1:8" s="1296" customFormat="1" ht="48" customHeight="1" x14ac:dyDescent="0.15">
      <c r="B39" s="2181"/>
      <c r="C39" s="2191" t="s">
        <v>1907</v>
      </c>
      <c r="D39" s="2191"/>
      <c r="E39" s="1321" t="s">
        <v>68</v>
      </c>
      <c r="F39" s="1194" t="s">
        <v>260</v>
      </c>
      <c r="G39" s="1335" t="s">
        <v>2011</v>
      </c>
      <c r="H39" s="2175"/>
    </row>
    <row r="40" spans="1:8" s="1296" customFormat="1" ht="17.25" customHeight="1" x14ac:dyDescent="0.15">
      <c r="B40" s="2190" t="s">
        <v>1944</v>
      </c>
      <c r="C40" s="2168" t="s">
        <v>1128</v>
      </c>
      <c r="D40" s="2169"/>
      <c r="E40" s="2177" t="s">
        <v>68</v>
      </c>
      <c r="F40" s="2199" t="s">
        <v>260</v>
      </c>
      <c r="G40" s="2202" t="s">
        <v>1963</v>
      </c>
      <c r="H40" s="2175"/>
    </row>
    <row r="41" spans="1:8" s="1296" customFormat="1" ht="17.25" customHeight="1" x14ac:dyDescent="0.15">
      <c r="B41" s="2190"/>
      <c r="C41" s="2170"/>
      <c r="D41" s="2171"/>
      <c r="E41" s="2178"/>
      <c r="F41" s="2200"/>
      <c r="G41" s="2203"/>
      <c r="H41" s="2175"/>
    </row>
    <row r="42" spans="1:8" s="1296" customFormat="1" ht="17.25" customHeight="1" x14ac:dyDescent="0.15">
      <c r="B42" s="2190"/>
      <c r="C42" s="2172"/>
      <c r="D42" s="2173"/>
      <c r="E42" s="2179"/>
      <c r="F42" s="2201"/>
      <c r="G42" s="2204"/>
      <c r="H42" s="2175"/>
    </row>
    <row r="43" spans="1:8" s="1296" customFormat="1" ht="17.25" customHeight="1" x14ac:dyDescent="0.15">
      <c r="B43" s="1196" t="s">
        <v>1945</v>
      </c>
      <c r="C43" s="2185" t="s">
        <v>268</v>
      </c>
      <c r="D43" s="2185"/>
      <c r="E43" s="2186" t="s">
        <v>1130</v>
      </c>
      <c r="F43" s="1192" t="s">
        <v>260</v>
      </c>
      <c r="G43" s="1322"/>
      <c r="H43" s="2176"/>
    </row>
    <row r="44" spans="1:8" s="1296" customFormat="1" ht="17.25" customHeight="1" x14ac:dyDescent="0.15">
      <c r="B44" s="1195" t="s">
        <v>1946</v>
      </c>
      <c r="C44" s="2188" t="s">
        <v>1129</v>
      </c>
      <c r="D44" s="2188"/>
      <c r="E44" s="2187"/>
      <c r="F44" s="1192" t="s">
        <v>260</v>
      </c>
      <c r="G44" s="1317"/>
      <c r="H44" s="1424" t="s">
        <v>1909</v>
      </c>
    </row>
    <row r="45" spans="1:8" s="1296" customFormat="1" ht="17.25" customHeight="1" x14ac:dyDescent="0.15">
      <c r="B45" s="1326" t="s">
        <v>1947</v>
      </c>
      <c r="C45" s="2196"/>
      <c r="D45" s="2196"/>
      <c r="E45" s="1323" t="s">
        <v>68</v>
      </c>
      <c r="F45" s="1197" t="s">
        <v>1126</v>
      </c>
      <c r="G45" s="1322" t="s">
        <v>269</v>
      </c>
      <c r="H45" s="1424" t="s">
        <v>68</v>
      </c>
    </row>
    <row r="46" spans="1:8" ht="7.5" customHeight="1" x14ac:dyDescent="0.15">
      <c r="A46" s="26"/>
      <c r="B46" s="1198"/>
      <c r="C46" s="1198"/>
      <c r="D46" s="1198"/>
      <c r="E46" s="1198"/>
      <c r="F46" s="1199"/>
      <c r="G46" s="1199"/>
      <c r="H46" s="1406"/>
    </row>
    <row r="47" spans="1:8" ht="7.5" customHeight="1" x14ac:dyDescent="0.15">
      <c r="A47" s="22"/>
      <c r="B47"/>
      <c r="C47" s="1200"/>
      <c r="D47" s="1200"/>
      <c r="E47" s="1200"/>
      <c r="F47" s="1200"/>
      <c r="G47" s="1199"/>
      <c r="H47" s="1406"/>
    </row>
    <row r="48" spans="1:8" ht="17.25" customHeight="1" x14ac:dyDescent="0.15">
      <c r="A48" s="22"/>
      <c r="B48"/>
      <c r="C48" s="1200"/>
      <c r="D48" s="1200"/>
      <c r="E48" s="1200"/>
      <c r="F48" s="1192" t="s">
        <v>260</v>
      </c>
      <c r="G48" s="1201" t="s">
        <v>270</v>
      </c>
      <c r="H48" s="1407"/>
    </row>
    <row r="49" spans="1:8" ht="17.25" customHeight="1" x14ac:dyDescent="0.15">
      <c r="B49" s="1198"/>
      <c r="C49" s="1198"/>
      <c r="D49" s="1198"/>
      <c r="E49" s="1198"/>
      <c r="F49" s="1202" t="s">
        <v>1126</v>
      </c>
      <c r="G49" s="1203" t="s">
        <v>1131</v>
      </c>
      <c r="H49" s="1408"/>
    </row>
    <row r="50" spans="1:8" ht="18.75" customHeight="1" x14ac:dyDescent="0.15">
      <c r="B50" s="1204" t="s">
        <v>607</v>
      </c>
      <c r="C50" s="1198"/>
      <c r="D50" s="1198"/>
      <c r="E50" s="1198"/>
      <c r="F50"/>
      <c r="G50"/>
      <c r="H50" s="1409"/>
    </row>
    <row r="51" spans="1:8" ht="18.75" customHeight="1" x14ac:dyDescent="0.15">
      <c r="B51" s="1205" t="s">
        <v>606</v>
      </c>
      <c r="C51" s="477"/>
      <c r="D51" s="477"/>
      <c r="E51" s="477"/>
      <c r="F51"/>
      <c r="G51" s="477"/>
      <c r="H51" s="658"/>
    </row>
    <row r="52" spans="1:8" x14ac:dyDescent="0.15">
      <c r="B52" s="26"/>
      <c r="C52" s="26"/>
      <c r="D52" s="26"/>
      <c r="E52" s="26"/>
      <c r="G52" s="26"/>
      <c r="H52" s="1410"/>
    </row>
    <row r="53" spans="1:8" x14ac:dyDescent="0.15">
      <c r="A53" s="26"/>
      <c r="B53" s="26"/>
      <c r="C53" s="26"/>
      <c r="D53" s="26"/>
      <c r="E53" s="26"/>
      <c r="G53" s="26"/>
      <c r="H53" s="1410"/>
    </row>
  </sheetData>
  <sheetProtection sheet="1" objects="1" scenarios="1"/>
  <mergeCells count="63">
    <mergeCell ref="H3:H15"/>
    <mergeCell ref="H17:H19"/>
    <mergeCell ref="F3:F15"/>
    <mergeCell ref="F17:F19"/>
    <mergeCell ref="B3:B15"/>
    <mergeCell ref="E3:E15"/>
    <mergeCell ref="B17:B19"/>
    <mergeCell ref="C14:D14"/>
    <mergeCell ref="C8:D8"/>
    <mergeCell ref="C9:D9"/>
    <mergeCell ref="C10:D10"/>
    <mergeCell ref="C11:D11"/>
    <mergeCell ref="C12:D12"/>
    <mergeCell ref="C13:D13"/>
    <mergeCell ref="C15:D15"/>
    <mergeCell ref="C16:D16"/>
    <mergeCell ref="C2:D2"/>
    <mergeCell ref="C3:D3"/>
    <mergeCell ref="C4:D4"/>
    <mergeCell ref="C5:D5"/>
    <mergeCell ref="C7:D7"/>
    <mergeCell ref="C6:D6"/>
    <mergeCell ref="C28:D28"/>
    <mergeCell ref="B25:B26"/>
    <mergeCell ref="C25:D25"/>
    <mergeCell ref="C20:D20"/>
    <mergeCell ref="C21:D21"/>
    <mergeCell ref="C22:D22"/>
    <mergeCell ref="B23:B24"/>
    <mergeCell ref="C23:D23"/>
    <mergeCell ref="C24:D24"/>
    <mergeCell ref="C17:D17"/>
    <mergeCell ref="C18:D18"/>
    <mergeCell ref="C19:D19"/>
    <mergeCell ref="C45:D45"/>
    <mergeCell ref="G29:G30"/>
    <mergeCell ref="C30:D30"/>
    <mergeCell ref="F40:F42"/>
    <mergeCell ref="G40:G42"/>
    <mergeCell ref="C31:D31"/>
    <mergeCell ref="C32:D32"/>
    <mergeCell ref="C33:D33"/>
    <mergeCell ref="C34:D34"/>
    <mergeCell ref="C35:D35"/>
    <mergeCell ref="C36:D36"/>
    <mergeCell ref="C38:D38"/>
    <mergeCell ref="C39:D39"/>
    <mergeCell ref="C40:D42"/>
    <mergeCell ref="H20:H43"/>
    <mergeCell ref="E40:E42"/>
    <mergeCell ref="B29:B30"/>
    <mergeCell ref="C29:D29"/>
    <mergeCell ref="C37:D37"/>
    <mergeCell ref="C43:D43"/>
    <mergeCell ref="E43:E44"/>
    <mergeCell ref="C44:D44"/>
    <mergeCell ref="B31:B32"/>
    <mergeCell ref="B33:B39"/>
    <mergeCell ref="B40:B42"/>
    <mergeCell ref="C26:D26"/>
    <mergeCell ref="B27:B28"/>
    <mergeCell ref="C27:D27"/>
    <mergeCell ref="G27:G28"/>
  </mergeCells>
  <phoneticPr fontId="21"/>
  <pageMargins left="0.39370078740157483" right="0.19685039370078741" top="0.35433070866141736" bottom="0.15748031496062992" header="0.31496062992125984" footer="0.31496062992125984"/>
  <pageSetup paperSize="9"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DEFF-EAF1-4E57-883E-07A0D483DF22}">
  <sheetPr>
    <tabColor theme="8" tint="0.59999389629810485"/>
    <pageSetUpPr autoPageBreaks="0" fitToPage="1"/>
  </sheetPr>
  <dimension ref="A1:H165"/>
  <sheetViews>
    <sheetView showGridLines="0" view="pageBreakPreview" zoomScale="80" zoomScaleNormal="90" zoomScaleSheetLayoutView="80" workbookViewId="0"/>
  </sheetViews>
  <sheetFormatPr defaultColWidth="9" defaultRowHeight="13.5" x14ac:dyDescent="0.15"/>
  <cols>
    <col min="1" max="1" width="1.875" style="939" customWidth="1"/>
    <col min="2" max="2" width="21" style="1287" customWidth="1"/>
    <col min="3" max="3" width="32.125" style="939" customWidth="1"/>
    <col min="4" max="4" width="8" style="939" customWidth="1"/>
    <col min="5" max="5" width="6.875" style="937" customWidth="1"/>
    <col min="6" max="6" width="88.875" style="1290" customWidth="1"/>
    <col min="7" max="7" width="5.25" style="939" customWidth="1"/>
    <col min="8" max="8" width="5.25" style="960" customWidth="1"/>
    <col min="9" max="9" width="0.625" style="1" customWidth="1"/>
    <col min="10" max="16384" width="9" style="1"/>
  </cols>
  <sheetData>
    <row r="1" spans="1:8" ht="24.75" customHeight="1" thickBot="1" x14ac:dyDescent="0.2">
      <c r="A1" s="937"/>
      <c r="B1" s="2335" t="s">
        <v>275</v>
      </c>
      <c r="C1" s="2335"/>
      <c r="D1" s="2335"/>
      <c r="E1" s="2335"/>
      <c r="F1" s="2335"/>
      <c r="G1" s="2335"/>
      <c r="H1" s="938"/>
    </row>
    <row r="2" spans="1:8" ht="25.5" customHeight="1" thickBot="1" x14ac:dyDescent="0.2">
      <c r="A2" s="937"/>
      <c r="B2" s="1468" t="s">
        <v>1914</v>
      </c>
      <c r="C2" s="1469"/>
      <c r="D2" s="1469"/>
      <c r="E2" s="1469"/>
      <c r="F2" s="1469"/>
      <c r="G2" s="942" t="s">
        <v>276</v>
      </c>
      <c r="H2" s="1"/>
    </row>
    <row r="3" spans="1:8" ht="19.5" customHeight="1" thickTop="1" x14ac:dyDescent="0.15">
      <c r="B3" s="2343" t="s">
        <v>1916</v>
      </c>
      <c r="C3" s="2344"/>
      <c r="D3" s="2344"/>
      <c r="E3" s="2344"/>
      <c r="F3" s="2344"/>
      <c r="G3" s="1241"/>
      <c r="H3" s="1"/>
    </row>
    <row r="4" spans="1:8" ht="19.5" customHeight="1" thickBot="1" x14ac:dyDescent="0.2">
      <c r="B4" s="2345" t="s">
        <v>1926</v>
      </c>
      <c r="C4" s="2346"/>
      <c r="D4" s="2346"/>
      <c r="E4" s="2346"/>
      <c r="F4" s="2347"/>
      <c r="G4" s="1235"/>
      <c r="H4" s="1470"/>
    </row>
    <row r="5" spans="1:8" ht="18.75" customHeight="1" thickBot="1" x14ac:dyDescent="0.2">
      <c r="B5" s="2333"/>
      <c r="C5" s="2333"/>
      <c r="D5" s="2333"/>
      <c r="E5" s="2333"/>
      <c r="F5" s="2333"/>
      <c r="G5" s="2333"/>
      <c r="H5" s="2334"/>
    </row>
    <row r="6" spans="1:8" ht="30" customHeight="1" thickBot="1" x14ac:dyDescent="0.2">
      <c r="A6" s="937"/>
      <c r="B6" s="1472" t="s">
        <v>1085</v>
      </c>
      <c r="C6" s="940" t="s">
        <v>277</v>
      </c>
      <c r="D6" s="941" t="s">
        <v>278</v>
      </c>
      <c r="E6" s="941" t="s">
        <v>279</v>
      </c>
      <c r="F6" s="941" t="s">
        <v>1086</v>
      </c>
      <c r="G6" s="942" t="s">
        <v>276</v>
      </c>
      <c r="H6" s="1"/>
    </row>
    <row r="7" spans="1:8" ht="30" customHeight="1" thickTop="1" x14ac:dyDescent="0.15">
      <c r="B7" s="1473" t="s">
        <v>1087</v>
      </c>
      <c r="C7" s="943" t="s">
        <v>605</v>
      </c>
      <c r="D7" s="27" t="s">
        <v>513</v>
      </c>
      <c r="E7" s="1453" t="s">
        <v>260</v>
      </c>
      <c r="F7" s="936" t="s">
        <v>1964</v>
      </c>
      <c r="G7" s="1241"/>
      <c r="H7" s="1"/>
    </row>
    <row r="8" spans="1:8" ht="26.25" customHeight="1" x14ac:dyDescent="0.15">
      <c r="B8" s="2340" t="s">
        <v>1965</v>
      </c>
      <c r="C8" s="1455" t="s">
        <v>409</v>
      </c>
      <c r="D8" s="2297" t="s">
        <v>513</v>
      </c>
      <c r="E8" s="2300" t="s">
        <v>260</v>
      </c>
      <c r="F8" s="936" t="s">
        <v>575</v>
      </c>
      <c r="G8" s="1234"/>
      <c r="H8" s="1"/>
    </row>
    <row r="9" spans="1:8" ht="26.25" customHeight="1" x14ac:dyDescent="0.15">
      <c r="B9" s="2341"/>
      <c r="C9" s="1452" t="s">
        <v>280</v>
      </c>
      <c r="D9" s="2298"/>
      <c r="E9" s="2301"/>
      <c r="F9" s="944" t="s">
        <v>593</v>
      </c>
      <c r="G9" s="1235"/>
      <c r="H9" s="1"/>
    </row>
    <row r="10" spans="1:8" ht="26.25" customHeight="1" x14ac:dyDescent="0.15">
      <c r="B10" s="2341"/>
      <c r="C10" s="1454" t="s">
        <v>281</v>
      </c>
      <c r="D10" s="2298"/>
      <c r="E10" s="945" t="s">
        <v>1126</v>
      </c>
      <c r="F10" s="946" t="s">
        <v>594</v>
      </c>
      <c r="G10" s="1242"/>
      <c r="H10" s="1"/>
    </row>
    <row r="11" spans="1:8" ht="26.25" customHeight="1" x14ac:dyDescent="0.15">
      <c r="B11" s="2341"/>
      <c r="C11" s="2302" t="s">
        <v>282</v>
      </c>
      <c r="D11" s="2298"/>
      <c r="E11" s="2300" t="s">
        <v>1384</v>
      </c>
      <c r="F11" s="1206" t="s">
        <v>644</v>
      </c>
      <c r="G11" s="1233"/>
      <c r="H11" s="1"/>
    </row>
    <row r="12" spans="1:8" ht="35.1" customHeight="1" x14ac:dyDescent="0.15">
      <c r="B12" s="2341"/>
      <c r="C12" s="2303"/>
      <c r="D12" s="2298"/>
      <c r="E12" s="2301"/>
      <c r="F12" s="1462" t="s">
        <v>1860</v>
      </c>
      <c r="G12" s="1234"/>
      <c r="H12" s="1"/>
    </row>
    <row r="13" spans="1:8" ht="26.25" customHeight="1" x14ac:dyDescent="0.15">
      <c r="B13" s="2341"/>
      <c r="C13" s="2302" t="s">
        <v>283</v>
      </c>
      <c r="D13" s="2298"/>
      <c r="E13" s="2301"/>
      <c r="F13" s="1206" t="s">
        <v>595</v>
      </c>
      <c r="G13" s="1233"/>
      <c r="H13" s="1"/>
    </row>
    <row r="14" spans="1:8" ht="35.1" customHeight="1" x14ac:dyDescent="0.15">
      <c r="B14" s="2341"/>
      <c r="C14" s="2303"/>
      <c r="D14" s="2298"/>
      <c r="E14" s="2301"/>
      <c r="F14" s="1462" t="s">
        <v>1861</v>
      </c>
      <c r="G14" s="1234"/>
      <c r="H14" s="1"/>
    </row>
    <row r="15" spans="1:8" ht="26.25" customHeight="1" x14ac:dyDescent="0.15">
      <c r="B15" s="2341"/>
      <c r="C15" s="2305" t="s">
        <v>168</v>
      </c>
      <c r="D15" s="2298"/>
      <c r="E15" s="2301"/>
      <c r="F15" s="1206" t="s">
        <v>596</v>
      </c>
      <c r="G15" s="1233"/>
      <c r="H15" s="1"/>
    </row>
    <row r="16" spans="1:8" ht="35.1" customHeight="1" x14ac:dyDescent="0.15">
      <c r="B16" s="2342"/>
      <c r="C16" s="2306"/>
      <c r="D16" s="2299"/>
      <c r="E16" s="2304"/>
      <c r="F16" s="1462" t="s">
        <v>1862</v>
      </c>
      <c r="G16" s="1234"/>
      <c r="H16" s="1"/>
    </row>
    <row r="17" spans="2:8" ht="35.1" customHeight="1" x14ac:dyDescent="0.15">
      <c r="B17" s="2340" t="s">
        <v>1966</v>
      </c>
      <c r="C17" s="2302" t="s">
        <v>1</v>
      </c>
      <c r="D17" s="2328" t="s">
        <v>513</v>
      </c>
      <c r="E17" s="28" t="s">
        <v>260</v>
      </c>
      <c r="F17" s="1206" t="s">
        <v>1795</v>
      </c>
      <c r="G17" s="1233"/>
      <c r="H17" s="1"/>
    </row>
    <row r="18" spans="2:8" ht="26.25" customHeight="1" x14ac:dyDescent="0.15">
      <c r="B18" s="2341"/>
      <c r="C18" s="2303"/>
      <c r="D18" s="2329"/>
      <c r="E18" s="948" t="s">
        <v>284</v>
      </c>
      <c r="F18" s="949" t="s">
        <v>597</v>
      </c>
      <c r="G18" s="1244"/>
      <c r="H18" s="1"/>
    </row>
    <row r="19" spans="2:8" ht="26.25" customHeight="1" x14ac:dyDescent="0.15">
      <c r="B19" s="2341"/>
      <c r="C19" s="1445" t="s">
        <v>1088</v>
      </c>
      <c r="D19" s="2329"/>
      <c r="E19" s="2284" t="s">
        <v>260</v>
      </c>
      <c r="F19" s="947" t="s">
        <v>1089</v>
      </c>
      <c r="G19" s="1235"/>
      <c r="H19" s="1"/>
    </row>
    <row r="20" spans="2:8" ht="26.25" customHeight="1" x14ac:dyDescent="0.15">
      <c r="B20" s="2341"/>
      <c r="C20" s="950" t="s">
        <v>285</v>
      </c>
      <c r="D20" s="2329"/>
      <c r="E20" s="2296"/>
      <c r="F20" s="947" t="s">
        <v>1090</v>
      </c>
      <c r="G20" s="1233"/>
      <c r="H20" s="1"/>
    </row>
    <row r="21" spans="2:8" ht="48.75" customHeight="1" x14ac:dyDescent="0.15">
      <c r="B21" s="2341"/>
      <c r="C21" s="951" t="s">
        <v>286</v>
      </c>
      <c r="D21" s="2329"/>
      <c r="E21" s="2296"/>
      <c r="F21" s="1207" t="s">
        <v>1952</v>
      </c>
      <c r="G21" s="1235"/>
      <c r="H21" s="1"/>
    </row>
    <row r="22" spans="2:8" ht="52.5" customHeight="1" x14ac:dyDescent="0.15">
      <c r="B22" s="2342"/>
      <c r="C22" s="1456" t="s">
        <v>598</v>
      </c>
      <c r="D22" s="2330"/>
      <c r="E22" s="2285"/>
      <c r="F22" s="1462" t="s">
        <v>1894</v>
      </c>
      <c r="G22" s="1245"/>
      <c r="H22" s="1"/>
    </row>
    <row r="23" spans="2:8" ht="63.75" customHeight="1" x14ac:dyDescent="0.15">
      <c r="B23" s="1474" t="s">
        <v>1967</v>
      </c>
      <c r="C23" s="1441" t="s">
        <v>1643</v>
      </c>
      <c r="D23" s="29" t="s">
        <v>513</v>
      </c>
      <c r="E23" s="30" t="s">
        <v>260</v>
      </c>
      <c r="F23" s="953" t="s">
        <v>1091</v>
      </c>
      <c r="G23" s="1242"/>
      <c r="H23" s="1"/>
    </row>
    <row r="24" spans="2:8" ht="57" customHeight="1" x14ac:dyDescent="0.15">
      <c r="B24" s="1475" t="s">
        <v>1968</v>
      </c>
      <c r="C24" s="962" t="s">
        <v>1578</v>
      </c>
      <c r="D24" s="1440" t="s">
        <v>1579</v>
      </c>
      <c r="E24" s="1446" t="s">
        <v>1580</v>
      </c>
      <c r="F24" s="1442" t="s">
        <v>1971</v>
      </c>
      <c r="G24" s="1235"/>
      <c r="H24" s="1"/>
    </row>
    <row r="25" spans="2:8" ht="26.25" customHeight="1" x14ac:dyDescent="0.15">
      <c r="B25" s="2272" t="s">
        <v>1969</v>
      </c>
      <c r="C25" s="2305" t="s">
        <v>287</v>
      </c>
      <c r="D25" s="2297" t="s">
        <v>513</v>
      </c>
      <c r="E25" s="2313" t="s">
        <v>260</v>
      </c>
      <c r="F25" s="954" t="s">
        <v>645</v>
      </c>
      <c r="G25" s="1233"/>
      <c r="H25" s="1"/>
    </row>
    <row r="26" spans="2:8" ht="26.25" customHeight="1" x14ac:dyDescent="0.15">
      <c r="B26" s="2273"/>
      <c r="C26" s="2339"/>
      <c r="D26" s="2298"/>
      <c r="E26" s="2308"/>
      <c r="F26" s="966" t="s">
        <v>1569</v>
      </c>
      <c r="G26" s="1236"/>
      <c r="H26" s="1"/>
    </row>
    <row r="27" spans="2:8" ht="26.25" customHeight="1" x14ac:dyDescent="0.15">
      <c r="B27" s="2274"/>
      <c r="C27" s="2306"/>
      <c r="D27" s="2299"/>
      <c r="E27" s="948" t="s">
        <v>284</v>
      </c>
      <c r="F27" s="956" t="s">
        <v>1972</v>
      </c>
      <c r="G27" s="1243"/>
      <c r="H27" s="1"/>
    </row>
    <row r="28" spans="2:8" ht="26.25" customHeight="1" x14ac:dyDescent="0.15">
      <c r="B28" s="2272" t="s">
        <v>1970</v>
      </c>
      <c r="C28" s="952" t="s">
        <v>288</v>
      </c>
      <c r="D28" s="2297" t="s">
        <v>513</v>
      </c>
      <c r="E28" s="2313" t="s">
        <v>260</v>
      </c>
      <c r="F28" s="1442" t="s">
        <v>654</v>
      </c>
      <c r="G28" s="1235"/>
      <c r="H28" s="1"/>
    </row>
    <row r="29" spans="2:8" ht="26.25" customHeight="1" x14ac:dyDescent="0.15">
      <c r="B29" s="2274"/>
      <c r="C29" s="952" t="s">
        <v>289</v>
      </c>
      <c r="D29" s="2299"/>
      <c r="E29" s="2309"/>
      <c r="F29" s="1442" t="s">
        <v>1973</v>
      </c>
      <c r="G29" s="1235"/>
      <c r="H29" s="1"/>
    </row>
    <row r="30" spans="2:8" ht="26.25" customHeight="1" x14ac:dyDescent="0.15">
      <c r="B30" s="2323" t="s">
        <v>290</v>
      </c>
      <c r="C30" s="952" t="s">
        <v>291</v>
      </c>
      <c r="D30" s="2297" t="s">
        <v>513</v>
      </c>
      <c r="E30" s="2313" t="s">
        <v>260</v>
      </c>
      <c r="F30" s="1442" t="s">
        <v>655</v>
      </c>
      <c r="G30" s="1235"/>
      <c r="H30" s="1"/>
    </row>
    <row r="31" spans="2:8" ht="26.25" customHeight="1" x14ac:dyDescent="0.15">
      <c r="B31" s="2324"/>
      <c r="C31" s="1447" t="s">
        <v>292</v>
      </c>
      <c r="D31" s="2298"/>
      <c r="E31" s="2308"/>
      <c r="F31" s="1139" t="s">
        <v>1859</v>
      </c>
      <c r="G31" s="1246"/>
      <c r="H31" s="1"/>
    </row>
    <row r="32" spans="2:8" ht="35.1" customHeight="1" x14ac:dyDescent="0.15">
      <c r="B32" s="2324"/>
      <c r="C32" s="2337" t="s">
        <v>293</v>
      </c>
      <c r="D32" s="2298"/>
      <c r="E32" s="2308"/>
      <c r="F32" s="947" t="s">
        <v>1796</v>
      </c>
      <c r="G32" s="1246"/>
      <c r="H32" s="1"/>
    </row>
    <row r="33" spans="1:8" ht="35.1" customHeight="1" x14ac:dyDescent="0.15">
      <c r="B33" s="2325"/>
      <c r="C33" s="2338"/>
      <c r="D33" s="2299"/>
      <c r="E33" s="2309"/>
      <c r="F33" s="1425" t="s">
        <v>1797</v>
      </c>
      <c r="G33" s="1244"/>
      <c r="H33" s="1"/>
    </row>
    <row r="34" spans="1:8" ht="26.25" customHeight="1" x14ac:dyDescent="0.15">
      <c r="B34" s="2247" t="s">
        <v>1092</v>
      </c>
      <c r="C34" s="2332"/>
      <c r="D34" s="2297" t="s">
        <v>513</v>
      </c>
      <c r="E34" s="31" t="s">
        <v>260</v>
      </c>
      <c r="F34" s="1442" t="s">
        <v>585</v>
      </c>
      <c r="G34" s="1245"/>
      <c r="H34" s="1"/>
    </row>
    <row r="35" spans="1:8" ht="35.1" customHeight="1" x14ac:dyDescent="0.15">
      <c r="B35" s="1476"/>
      <c r="C35" s="2337" t="s">
        <v>602</v>
      </c>
      <c r="D35" s="2298"/>
      <c r="E35" s="2313" t="s">
        <v>260</v>
      </c>
      <c r="F35" s="954" t="s">
        <v>2008</v>
      </c>
      <c r="G35" s="1246"/>
      <c r="H35" s="1"/>
    </row>
    <row r="36" spans="1:8" ht="35.1" customHeight="1" x14ac:dyDescent="0.15">
      <c r="B36" s="1476"/>
      <c r="C36" s="2350"/>
      <c r="D36" s="2298"/>
      <c r="E36" s="2308"/>
      <c r="F36" s="1450" t="s">
        <v>1800</v>
      </c>
      <c r="G36" s="1247"/>
      <c r="H36" s="1"/>
    </row>
    <row r="37" spans="1:8" ht="35.1" customHeight="1" x14ac:dyDescent="0.15">
      <c r="B37" s="1476"/>
      <c r="C37" s="2350"/>
      <c r="D37" s="2298"/>
      <c r="E37" s="2308"/>
      <c r="F37" s="1345" t="s">
        <v>1895</v>
      </c>
      <c r="G37" s="1336"/>
      <c r="H37" s="1"/>
    </row>
    <row r="38" spans="1:8" ht="26.25" customHeight="1" x14ac:dyDescent="0.15">
      <c r="B38" s="1476"/>
      <c r="C38" s="2338"/>
      <c r="D38" s="2298"/>
      <c r="E38" s="2309"/>
      <c r="F38" s="956" t="s">
        <v>1876</v>
      </c>
      <c r="G38" s="1244"/>
      <c r="H38" s="1"/>
    </row>
    <row r="39" spans="1:8" ht="26.25" customHeight="1" x14ac:dyDescent="0.15">
      <c r="B39" s="1476"/>
      <c r="C39" s="2337" t="s">
        <v>1093</v>
      </c>
      <c r="D39" s="2298"/>
      <c r="E39" s="2313" t="s">
        <v>260</v>
      </c>
      <c r="F39" s="954" t="s">
        <v>599</v>
      </c>
      <c r="G39" s="1246"/>
      <c r="H39" s="1"/>
    </row>
    <row r="40" spans="1:8" ht="26.25" customHeight="1" x14ac:dyDescent="0.15">
      <c r="B40" s="1476"/>
      <c r="C40" s="2350"/>
      <c r="D40" s="2298"/>
      <c r="E40" s="2308"/>
      <c r="F40" s="986" t="s">
        <v>1765</v>
      </c>
      <c r="G40" s="1426"/>
      <c r="H40" s="1"/>
    </row>
    <row r="41" spans="1:8" ht="26.25" customHeight="1" x14ac:dyDescent="0.15">
      <c r="B41" s="1486"/>
      <c r="C41" s="2338"/>
      <c r="D41" s="2299"/>
      <c r="E41" s="2309"/>
      <c r="F41" s="956" t="s">
        <v>1094</v>
      </c>
      <c r="G41" s="1244"/>
      <c r="H41" s="1"/>
    </row>
    <row r="42" spans="1:8" ht="35.1" customHeight="1" x14ac:dyDescent="0.15">
      <c r="B42" s="2324"/>
      <c r="C42" s="1448" t="s">
        <v>1095</v>
      </c>
      <c r="D42" s="2298" t="s">
        <v>513</v>
      </c>
      <c r="E42" s="1487" t="s">
        <v>284</v>
      </c>
      <c r="F42" s="1451" t="s">
        <v>659</v>
      </c>
      <c r="G42" s="1488"/>
      <c r="H42" s="1"/>
    </row>
    <row r="43" spans="1:8" ht="26.25" customHeight="1" x14ac:dyDescent="0.15">
      <c r="B43" s="2324"/>
      <c r="C43" s="1464" t="s">
        <v>1096</v>
      </c>
      <c r="D43" s="2298"/>
      <c r="E43" s="31" t="s">
        <v>260</v>
      </c>
      <c r="F43" s="1450" t="s">
        <v>646</v>
      </c>
      <c r="G43" s="1247"/>
      <c r="H43" s="1"/>
    </row>
    <row r="44" spans="1:8" ht="26.25" customHeight="1" x14ac:dyDescent="0.15">
      <c r="B44" s="2324"/>
      <c r="C44" s="1441" t="s">
        <v>577</v>
      </c>
      <c r="D44" s="2298"/>
      <c r="E44" s="31" t="s">
        <v>260</v>
      </c>
      <c r="F44" s="947" t="s">
        <v>926</v>
      </c>
      <c r="G44" s="1233"/>
      <c r="H44" s="1"/>
    </row>
    <row r="45" spans="1:8" ht="26.25" customHeight="1" x14ac:dyDescent="0.15">
      <c r="B45" s="2324"/>
      <c r="C45" s="2302" t="s">
        <v>647</v>
      </c>
      <c r="D45" s="2298"/>
      <c r="E45" s="1346" t="s">
        <v>260</v>
      </c>
      <c r="F45" s="955" t="s">
        <v>1570</v>
      </c>
      <c r="G45" s="1233"/>
      <c r="H45" s="1"/>
    </row>
    <row r="46" spans="1:8" ht="26.25" customHeight="1" thickBot="1" x14ac:dyDescent="0.2">
      <c r="B46" s="2366"/>
      <c r="C46" s="2336"/>
      <c r="D46" s="2331"/>
      <c r="E46" s="1495" t="s">
        <v>284</v>
      </c>
      <c r="F46" s="1496" t="s">
        <v>603</v>
      </c>
      <c r="G46" s="1431"/>
      <c r="H46" s="1"/>
    </row>
    <row r="47" spans="1:8" ht="26.25" customHeight="1" thickBot="1" x14ac:dyDescent="0.2">
      <c r="A47" s="967"/>
      <c r="B47" s="1472" t="s">
        <v>1085</v>
      </c>
      <c r="C47" s="1347" t="s">
        <v>277</v>
      </c>
      <c r="D47" s="941" t="s">
        <v>278</v>
      </c>
      <c r="E47" s="941" t="s">
        <v>279</v>
      </c>
      <c r="F47" s="941" t="s">
        <v>1086</v>
      </c>
      <c r="G47" s="942" t="s">
        <v>276</v>
      </c>
      <c r="H47" s="1"/>
    </row>
    <row r="48" spans="1:8" ht="26.25" customHeight="1" thickTop="1" x14ac:dyDescent="0.15">
      <c r="B48" s="2369" t="s">
        <v>1097</v>
      </c>
      <c r="C48" s="2370"/>
      <c r="D48" s="2314" t="s">
        <v>513</v>
      </c>
      <c r="E48" s="1463" t="s">
        <v>260</v>
      </c>
      <c r="F48" s="954" t="s">
        <v>1709</v>
      </c>
      <c r="G48" s="1391"/>
      <c r="H48" s="1"/>
    </row>
    <row r="49" spans="1:8" ht="26.25" customHeight="1" x14ac:dyDescent="0.15">
      <c r="B49" s="2371"/>
      <c r="C49" s="2372"/>
      <c r="D49" s="2315"/>
      <c r="E49" s="1328" t="s">
        <v>284</v>
      </c>
      <c r="F49" s="1428" t="s">
        <v>594</v>
      </c>
      <c r="G49" s="1391"/>
      <c r="H49" s="1"/>
    </row>
    <row r="50" spans="1:8" ht="26.25" customHeight="1" x14ac:dyDescent="0.15">
      <c r="B50" s="1477"/>
      <c r="C50" s="2351" t="s">
        <v>1896</v>
      </c>
      <c r="D50" s="2315"/>
      <c r="E50" s="2310" t="s">
        <v>1633</v>
      </c>
      <c r="F50" s="954" t="s">
        <v>648</v>
      </c>
      <c r="G50" s="1233"/>
      <c r="H50" s="1"/>
    </row>
    <row r="51" spans="1:8" ht="26.25" customHeight="1" x14ac:dyDescent="0.15">
      <c r="B51" s="1477"/>
      <c r="C51" s="2352"/>
      <c r="D51" s="2315"/>
      <c r="E51" s="2311"/>
      <c r="F51" s="1209" t="s">
        <v>1801</v>
      </c>
      <c r="G51" s="1243"/>
      <c r="H51" s="1"/>
    </row>
    <row r="52" spans="1:8" ht="26.25" customHeight="1" x14ac:dyDescent="0.15">
      <c r="B52" s="1478"/>
      <c r="C52" s="1261" t="s">
        <v>1704</v>
      </c>
      <c r="D52" s="2315"/>
      <c r="E52" s="2311"/>
      <c r="F52" s="1209" t="s">
        <v>1802</v>
      </c>
      <c r="G52" s="1234"/>
      <c r="H52" s="1"/>
    </row>
    <row r="53" spans="1:8" ht="35.1" customHeight="1" x14ac:dyDescent="0.15">
      <c r="B53" s="1478"/>
      <c r="C53" s="1262" t="s">
        <v>1705</v>
      </c>
      <c r="D53" s="2315"/>
      <c r="E53" s="2311"/>
      <c r="F53" s="957" t="s">
        <v>1897</v>
      </c>
      <c r="G53" s="1235"/>
      <c r="H53" s="1"/>
    </row>
    <row r="54" spans="1:8" ht="26.25" customHeight="1" x14ac:dyDescent="0.15">
      <c r="B54" s="1478"/>
      <c r="C54" s="1262" t="s">
        <v>1706</v>
      </c>
      <c r="D54" s="2315"/>
      <c r="E54" s="2311"/>
      <c r="F54" s="957" t="s">
        <v>1898</v>
      </c>
      <c r="G54" s="1248"/>
      <c r="H54" s="1"/>
    </row>
    <row r="55" spans="1:8" ht="26.25" customHeight="1" x14ac:dyDescent="0.15">
      <c r="B55" s="1478"/>
      <c r="C55" s="1262" t="s">
        <v>1707</v>
      </c>
      <c r="D55" s="2315"/>
      <c r="E55" s="2311"/>
      <c r="F55" s="953" t="s">
        <v>1571</v>
      </c>
      <c r="G55" s="1235"/>
      <c r="H55" s="1"/>
    </row>
    <row r="56" spans="1:8" ht="26.25" customHeight="1" x14ac:dyDescent="0.15">
      <c r="B56" s="1478"/>
      <c r="C56" s="1262" t="s">
        <v>1708</v>
      </c>
      <c r="D56" s="2316"/>
      <c r="E56" s="2312"/>
      <c r="F56" s="953" t="s">
        <v>1900</v>
      </c>
      <c r="G56" s="1248"/>
      <c r="H56" s="1"/>
    </row>
    <row r="57" spans="1:8" ht="26.25" customHeight="1" x14ac:dyDescent="0.15">
      <c r="A57" s="937"/>
      <c r="B57" s="2317" t="s">
        <v>1098</v>
      </c>
      <c r="C57" s="2318"/>
      <c r="D57" s="2297" t="s">
        <v>513</v>
      </c>
      <c r="E57" s="1446" t="s">
        <v>260</v>
      </c>
      <c r="F57" s="954" t="s">
        <v>600</v>
      </c>
      <c r="G57" s="1233"/>
      <c r="H57" s="1"/>
    </row>
    <row r="58" spans="1:8" ht="26.25" customHeight="1" x14ac:dyDescent="0.15">
      <c r="A58" s="967"/>
      <c r="B58" s="2319"/>
      <c r="C58" s="2320"/>
      <c r="D58" s="2298"/>
      <c r="E58" s="95" t="s">
        <v>284</v>
      </c>
      <c r="F58" s="1284" t="s">
        <v>594</v>
      </c>
      <c r="G58" s="1248"/>
      <c r="H58" s="1"/>
    </row>
    <row r="59" spans="1:8" ht="26.25" customHeight="1" x14ac:dyDescent="0.15">
      <c r="A59" s="937"/>
      <c r="B59" s="2319"/>
      <c r="C59" s="2320"/>
      <c r="D59" s="2298"/>
      <c r="E59" s="2307" t="s">
        <v>1633</v>
      </c>
      <c r="F59" s="966" t="s">
        <v>1899</v>
      </c>
      <c r="G59" s="1236"/>
      <c r="H59" s="1"/>
    </row>
    <row r="60" spans="1:8" ht="26.25" customHeight="1" x14ac:dyDescent="0.15">
      <c r="B60" s="2319"/>
      <c r="C60" s="2320"/>
      <c r="D60" s="2298"/>
      <c r="E60" s="2308"/>
      <c r="F60" s="123" t="s">
        <v>927</v>
      </c>
      <c r="G60" s="1236"/>
      <c r="H60" s="1"/>
    </row>
    <row r="61" spans="1:8" ht="26.25" customHeight="1" x14ac:dyDescent="0.15">
      <c r="B61" s="2319"/>
      <c r="C61" s="2320"/>
      <c r="D61" s="2298"/>
      <c r="E61" s="2308"/>
      <c r="F61" s="958" t="s">
        <v>1572</v>
      </c>
      <c r="G61" s="1236"/>
      <c r="H61" s="1"/>
    </row>
    <row r="62" spans="1:8" ht="33.75" customHeight="1" x14ac:dyDescent="0.15">
      <c r="B62" s="2321"/>
      <c r="C62" s="2322"/>
      <c r="D62" s="2299"/>
      <c r="E62" s="2309"/>
      <c r="F62" s="32" t="s">
        <v>1766</v>
      </c>
      <c r="G62" s="1234"/>
      <c r="H62" s="1"/>
    </row>
    <row r="63" spans="1:8" ht="26.25" customHeight="1" x14ac:dyDescent="0.15">
      <c r="B63" s="2323" t="s">
        <v>928</v>
      </c>
      <c r="C63" s="2326" t="s">
        <v>13</v>
      </c>
      <c r="D63" s="2328" t="s">
        <v>513</v>
      </c>
      <c r="E63" s="2284" t="s">
        <v>260</v>
      </c>
      <c r="F63" s="954" t="s">
        <v>1040</v>
      </c>
      <c r="G63" s="1233"/>
      <c r="H63" s="1"/>
    </row>
    <row r="64" spans="1:8" ht="26.25" customHeight="1" x14ac:dyDescent="0.15">
      <c r="B64" s="2324"/>
      <c r="C64" s="2327"/>
      <c r="D64" s="2329"/>
      <c r="E64" s="2296"/>
      <c r="F64" s="956" t="s">
        <v>929</v>
      </c>
      <c r="G64" s="1243"/>
      <c r="H64" s="1"/>
    </row>
    <row r="65" spans="2:8" ht="26.25" customHeight="1" x14ac:dyDescent="0.15">
      <c r="B65" s="2324"/>
      <c r="C65" s="1329" t="s">
        <v>1573</v>
      </c>
      <c r="D65" s="2329"/>
      <c r="E65" s="2296"/>
      <c r="F65" s="956" t="s">
        <v>1574</v>
      </c>
      <c r="G65" s="1242"/>
      <c r="H65" s="1"/>
    </row>
    <row r="66" spans="2:8" ht="35.1" customHeight="1" x14ac:dyDescent="0.15">
      <c r="B66" s="2325"/>
      <c r="C66" s="1444" t="s">
        <v>294</v>
      </c>
      <c r="D66" s="2330"/>
      <c r="E66" s="2296"/>
      <c r="F66" s="956" t="s">
        <v>295</v>
      </c>
      <c r="G66" s="1242"/>
      <c r="H66" s="1"/>
    </row>
    <row r="67" spans="2:8" ht="35.1" customHeight="1" x14ac:dyDescent="0.15">
      <c r="B67" s="2323" t="s">
        <v>1575</v>
      </c>
      <c r="C67" s="2326" t="s">
        <v>13</v>
      </c>
      <c r="D67" s="2328" t="s">
        <v>513</v>
      </c>
      <c r="E67" s="2284" t="s">
        <v>1384</v>
      </c>
      <c r="F67" s="954" t="s">
        <v>1576</v>
      </c>
      <c r="G67" s="1233"/>
      <c r="H67" s="1"/>
    </row>
    <row r="68" spans="2:8" ht="26.25" customHeight="1" x14ac:dyDescent="0.15">
      <c r="B68" s="2325"/>
      <c r="C68" s="2327"/>
      <c r="D68" s="2330"/>
      <c r="E68" s="2285"/>
      <c r="F68" s="956" t="s">
        <v>929</v>
      </c>
      <c r="G68" s="1243"/>
      <c r="H68" s="1"/>
    </row>
    <row r="69" spans="2:8" ht="26.25" customHeight="1" x14ac:dyDescent="0.15">
      <c r="B69" s="2358" t="s">
        <v>1867</v>
      </c>
      <c r="C69" s="2359"/>
      <c r="D69" s="2328" t="s">
        <v>513</v>
      </c>
      <c r="E69" s="2284" t="s">
        <v>1868</v>
      </c>
      <c r="F69" s="954" t="s">
        <v>601</v>
      </c>
      <c r="G69" s="1233"/>
      <c r="H69" s="1"/>
    </row>
    <row r="70" spans="2:8" ht="26.25" customHeight="1" x14ac:dyDescent="0.15">
      <c r="B70" s="2360"/>
      <c r="C70" s="2361"/>
      <c r="D70" s="2329"/>
      <c r="E70" s="2296"/>
      <c r="F70" s="966" t="s">
        <v>1099</v>
      </c>
      <c r="G70" s="1236"/>
      <c r="H70" s="1"/>
    </row>
    <row r="71" spans="2:8" ht="26.25" customHeight="1" x14ac:dyDescent="0.15">
      <c r="B71" s="2360"/>
      <c r="C71" s="2361"/>
      <c r="D71" s="2329"/>
      <c r="E71" s="2296"/>
      <c r="F71" s="966" t="s">
        <v>930</v>
      </c>
      <c r="G71" s="1236"/>
      <c r="H71" s="1"/>
    </row>
    <row r="72" spans="2:8" ht="26.25" customHeight="1" x14ac:dyDescent="0.15">
      <c r="B72" s="2362"/>
      <c r="C72" s="2363"/>
      <c r="D72" s="2330"/>
      <c r="E72" s="2296"/>
      <c r="F72" s="956" t="s">
        <v>1100</v>
      </c>
      <c r="G72" s="1391"/>
      <c r="H72" s="1"/>
    </row>
    <row r="73" spans="2:8" ht="29.25" customHeight="1" x14ac:dyDescent="0.15">
      <c r="B73" s="2367" t="s">
        <v>1689</v>
      </c>
      <c r="C73" s="2368"/>
      <c r="D73" s="1418" t="s">
        <v>68</v>
      </c>
      <c r="E73" s="1430" t="s">
        <v>1979</v>
      </c>
      <c r="F73" s="1462" t="s">
        <v>1803</v>
      </c>
      <c r="G73" s="1235"/>
      <c r="H73" s="1"/>
    </row>
    <row r="74" spans="2:8" ht="26.25" customHeight="1" x14ac:dyDescent="0.15">
      <c r="B74" s="2247" t="s">
        <v>1101</v>
      </c>
      <c r="C74" s="1449"/>
      <c r="D74" s="2243" t="s">
        <v>513</v>
      </c>
      <c r="E74" s="2241" t="s">
        <v>260</v>
      </c>
      <c r="F74" s="954" t="s">
        <v>1974</v>
      </c>
      <c r="G74" s="1233"/>
      <c r="H74" s="1"/>
    </row>
    <row r="75" spans="2:8" ht="26.25" customHeight="1" x14ac:dyDescent="0.15">
      <c r="B75" s="2248"/>
      <c r="C75" s="1455"/>
      <c r="D75" s="2244"/>
      <c r="E75" s="2242"/>
      <c r="F75" s="956" t="s">
        <v>1878</v>
      </c>
      <c r="G75" s="1243"/>
      <c r="H75" s="1"/>
    </row>
    <row r="76" spans="2:8" ht="26.25" customHeight="1" x14ac:dyDescent="0.15">
      <c r="B76" s="2247" t="s">
        <v>1577</v>
      </c>
      <c r="C76" s="2332"/>
      <c r="D76" s="2243" t="s">
        <v>513</v>
      </c>
      <c r="E76" s="2241" t="s">
        <v>1384</v>
      </c>
      <c r="F76" s="947" t="s">
        <v>1974</v>
      </c>
      <c r="G76" s="1233"/>
      <c r="H76" s="1"/>
    </row>
    <row r="77" spans="2:8" ht="26.25" customHeight="1" x14ac:dyDescent="0.15">
      <c r="B77" s="2353"/>
      <c r="C77" s="2354"/>
      <c r="D77" s="2245"/>
      <c r="E77" s="2246"/>
      <c r="F77" s="966" t="s">
        <v>1878</v>
      </c>
      <c r="G77" s="1236"/>
      <c r="H77" s="1"/>
    </row>
    <row r="78" spans="2:8" ht="35.1" customHeight="1" x14ac:dyDescent="0.15">
      <c r="B78" s="2353"/>
      <c r="C78" s="2354"/>
      <c r="D78" s="2245"/>
      <c r="E78" s="2246"/>
      <c r="F78" s="966" t="s">
        <v>1804</v>
      </c>
      <c r="G78" s="1236"/>
      <c r="H78" s="1"/>
    </row>
    <row r="79" spans="2:8" ht="26.25" customHeight="1" x14ac:dyDescent="0.15">
      <c r="B79" s="2248"/>
      <c r="C79" s="2355"/>
      <c r="D79" s="2244"/>
      <c r="E79" s="2246"/>
      <c r="F79" s="1427" t="s">
        <v>1805</v>
      </c>
      <c r="G79" s="1391"/>
      <c r="H79" s="1"/>
    </row>
    <row r="80" spans="2:8" ht="26.25" customHeight="1" x14ac:dyDescent="0.15">
      <c r="B80" s="2247" t="s">
        <v>1102</v>
      </c>
      <c r="C80" s="2332"/>
      <c r="D80" s="2243" t="s">
        <v>513</v>
      </c>
      <c r="E80" s="2241" t="s">
        <v>260</v>
      </c>
      <c r="F80" s="954" t="s">
        <v>1806</v>
      </c>
      <c r="G80" s="1233"/>
      <c r="H80" s="1"/>
    </row>
    <row r="81" spans="1:8" ht="26.25" customHeight="1" x14ac:dyDescent="0.15">
      <c r="B81" s="2353"/>
      <c r="C81" s="2354"/>
      <c r="D81" s="2245"/>
      <c r="E81" s="2246"/>
      <c r="F81" s="966" t="s">
        <v>1807</v>
      </c>
      <c r="G81" s="1344"/>
      <c r="H81" s="1"/>
    </row>
    <row r="82" spans="1:8" ht="26.25" customHeight="1" x14ac:dyDescent="0.15">
      <c r="B82" s="2353"/>
      <c r="C82" s="2354"/>
      <c r="D82" s="2245"/>
      <c r="E82" s="2246"/>
      <c r="F82" s="966" t="s">
        <v>1902</v>
      </c>
      <c r="G82" s="1344"/>
      <c r="H82" s="1"/>
    </row>
    <row r="83" spans="1:8" ht="26.25" customHeight="1" x14ac:dyDescent="0.15">
      <c r="B83" s="2248"/>
      <c r="C83" s="2355"/>
      <c r="D83" s="2244"/>
      <c r="E83" s="2242"/>
      <c r="F83" s="949" t="s">
        <v>1901</v>
      </c>
      <c r="G83" s="1243"/>
      <c r="H83" s="1"/>
    </row>
    <row r="84" spans="1:8" customFormat="1" ht="26.25" customHeight="1" x14ac:dyDescent="0.15">
      <c r="A84" s="1337"/>
      <c r="B84" s="2249" t="s">
        <v>1783</v>
      </c>
      <c r="C84" s="2250"/>
      <c r="D84" s="2253" t="s">
        <v>1980</v>
      </c>
      <c r="E84" s="2289" t="s">
        <v>260</v>
      </c>
      <c r="F84" s="1338" t="s">
        <v>1808</v>
      </c>
      <c r="G84" s="1344"/>
    </row>
    <row r="85" spans="1:8" customFormat="1" ht="26.25" customHeight="1" x14ac:dyDescent="0.15">
      <c r="A85" s="1337"/>
      <c r="B85" s="2251"/>
      <c r="C85" s="2252"/>
      <c r="D85" s="2254"/>
      <c r="E85" s="2290"/>
      <c r="F85" s="1339" t="s">
        <v>296</v>
      </c>
      <c r="G85" s="1243"/>
    </row>
    <row r="86" spans="1:8" customFormat="1" ht="26.25" customHeight="1" x14ac:dyDescent="0.15">
      <c r="A86" s="1337"/>
      <c r="B86" s="2356" t="s">
        <v>1809</v>
      </c>
      <c r="C86" s="1434" t="s">
        <v>1810</v>
      </c>
      <c r="D86" s="1436" t="s">
        <v>1980</v>
      </c>
      <c r="E86" s="2287" t="s">
        <v>260</v>
      </c>
      <c r="F86" s="1210" t="s">
        <v>1917</v>
      </c>
      <c r="G86" s="1344"/>
    </row>
    <row r="87" spans="1:8" customFormat="1" ht="26.25" customHeight="1" x14ac:dyDescent="0.15">
      <c r="A87" s="1337"/>
      <c r="B87" s="2357"/>
      <c r="C87" s="1433" t="s">
        <v>1811</v>
      </c>
      <c r="D87" s="1437" t="s">
        <v>1980</v>
      </c>
      <c r="E87" s="2287"/>
      <c r="F87" s="1462" t="s">
        <v>296</v>
      </c>
      <c r="G87" s="1234"/>
    </row>
    <row r="88" spans="1:8" customFormat="1" ht="26.25" customHeight="1" x14ac:dyDescent="0.15">
      <c r="A88" s="1337"/>
      <c r="B88" s="1479" t="s">
        <v>1812</v>
      </c>
      <c r="C88" s="1435" t="s">
        <v>1103</v>
      </c>
      <c r="D88" s="1438" t="s">
        <v>1980</v>
      </c>
      <c r="E88" s="2288"/>
      <c r="F88" s="1207" t="s">
        <v>1918</v>
      </c>
      <c r="G88" s="1235"/>
    </row>
    <row r="89" spans="1:8" ht="35.1" customHeight="1" x14ac:dyDescent="0.15">
      <c r="B89" s="2272" t="s">
        <v>1767</v>
      </c>
      <c r="C89" s="2255" t="s">
        <v>351</v>
      </c>
      <c r="D89" s="2269" t="s">
        <v>1980</v>
      </c>
      <c r="E89" s="2286" t="s">
        <v>260</v>
      </c>
      <c r="F89" s="1338" t="s">
        <v>1879</v>
      </c>
      <c r="G89" s="1233"/>
      <c r="H89" s="1"/>
    </row>
    <row r="90" spans="1:8" ht="26.25" customHeight="1" x14ac:dyDescent="0.15">
      <c r="B90" s="2273"/>
      <c r="C90" s="2256"/>
      <c r="D90" s="2270"/>
      <c r="E90" s="2287"/>
      <c r="F90" s="1462" t="s">
        <v>296</v>
      </c>
      <c r="G90" s="1234"/>
      <c r="H90" s="1"/>
    </row>
    <row r="91" spans="1:8" ht="35.1" customHeight="1" x14ac:dyDescent="0.15">
      <c r="B91" s="2274"/>
      <c r="C91" s="1432" t="s">
        <v>1103</v>
      </c>
      <c r="D91" s="1460" t="s">
        <v>1980</v>
      </c>
      <c r="E91" s="2288"/>
      <c r="F91" s="1457" t="s">
        <v>1919</v>
      </c>
      <c r="G91" s="1235"/>
      <c r="H91" s="1"/>
    </row>
    <row r="92" spans="1:8" customFormat="1" ht="26.25" customHeight="1" x14ac:dyDescent="0.15">
      <c r="A92" s="1337"/>
      <c r="B92" s="1479" t="s">
        <v>1813</v>
      </c>
      <c r="C92" s="1435" t="s">
        <v>1810</v>
      </c>
      <c r="D92" s="1438" t="s">
        <v>1980</v>
      </c>
      <c r="E92" s="1340" t="s">
        <v>260</v>
      </c>
      <c r="F92" s="1207" t="s">
        <v>1920</v>
      </c>
      <c r="G92" s="1235"/>
    </row>
    <row r="93" spans="1:8" customFormat="1" ht="78.75" customHeight="1" thickBot="1" x14ac:dyDescent="0.2">
      <c r="A93" s="1337"/>
      <c r="B93" s="2257" t="s">
        <v>1814</v>
      </c>
      <c r="C93" s="2258"/>
      <c r="D93" s="1497" t="s">
        <v>1980</v>
      </c>
      <c r="E93" s="1498" t="s">
        <v>260</v>
      </c>
      <c r="F93" s="1439" t="s">
        <v>1921</v>
      </c>
      <c r="G93" s="1348"/>
    </row>
    <row r="94" spans="1:8" ht="30.75" customHeight="1" thickBot="1" x14ac:dyDescent="0.2">
      <c r="A94" s="967"/>
      <c r="B94" s="1472" t="s">
        <v>1085</v>
      </c>
      <c r="C94" s="1347" t="s">
        <v>277</v>
      </c>
      <c r="D94" s="941" t="s">
        <v>278</v>
      </c>
      <c r="E94" s="941" t="s">
        <v>279</v>
      </c>
      <c r="F94" s="941" t="s">
        <v>1086</v>
      </c>
      <c r="G94" s="942" t="s">
        <v>276</v>
      </c>
      <c r="H94" s="1"/>
    </row>
    <row r="95" spans="1:8" customFormat="1" ht="26.25" customHeight="1" thickTop="1" x14ac:dyDescent="0.15">
      <c r="A95" s="1337"/>
      <c r="B95" s="1474" t="s">
        <v>1815</v>
      </c>
      <c r="C95" s="1435" t="s">
        <v>1810</v>
      </c>
      <c r="D95" s="1438" t="s">
        <v>1980</v>
      </c>
      <c r="E95" s="1340" t="s">
        <v>260</v>
      </c>
      <c r="F95" s="1341" t="s">
        <v>1922</v>
      </c>
      <c r="G95" s="1235"/>
    </row>
    <row r="96" spans="1:8" customFormat="1" ht="35.1" customHeight="1" x14ac:dyDescent="0.15">
      <c r="A96" s="1337"/>
      <c r="B96" s="2364" t="s">
        <v>1816</v>
      </c>
      <c r="C96" s="2259" t="s">
        <v>1817</v>
      </c>
      <c r="D96" s="2271" t="s">
        <v>1980</v>
      </c>
      <c r="E96" s="2271" t="s">
        <v>284</v>
      </c>
      <c r="F96" s="1208" t="s">
        <v>1923</v>
      </c>
      <c r="G96" s="1233"/>
    </row>
    <row r="97" spans="1:7" customFormat="1" ht="35.1" customHeight="1" x14ac:dyDescent="0.15">
      <c r="A97" s="1327"/>
      <c r="B97" s="2365"/>
      <c r="C97" s="2260"/>
      <c r="D97" s="2254"/>
      <c r="E97" s="2254"/>
      <c r="F97" s="1209" t="s">
        <v>1818</v>
      </c>
      <c r="G97" s="1243"/>
    </row>
    <row r="98" spans="1:7" customFormat="1" ht="26.25" customHeight="1" x14ac:dyDescent="0.15">
      <c r="A98" s="1337"/>
      <c r="B98" s="2261" t="s">
        <v>1104</v>
      </c>
      <c r="C98" s="2262"/>
      <c r="D98" s="2238" t="s">
        <v>1980</v>
      </c>
      <c r="E98" s="2238" t="s">
        <v>284</v>
      </c>
      <c r="F98" s="1210" t="s">
        <v>1819</v>
      </c>
      <c r="G98" s="1233"/>
    </row>
    <row r="99" spans="1:7" customFormat="1" ht="26.25" customHeight="1" x14ac:dyDescent="0.15">
      <c r="A99" s="1337"/>
      <c r="B99" s="2263"/>
      <c r="C99" s="2264"/>
      <c r="D99" s="2239"/>
      <c r="E99" s="2239"/>
      <c r="F99" s="1211" t="s">
        <v>1820</v>
      </c>
      <c r="G99" s="1236"/>
    </row>
    <row r="100" spans="1:7" customFormat="1" ht="26.25" customHeight="1" x14ac:dyDescent="0.15">
      <c r="A100" s="1337"/>
      <c r="B100" s="2263"/>
      <c r="C100" s="2264"/>
      <c r="D100" s="2239"/>
      <c r="E100" s="2239"/>
      <c r="F100" s="1211" t="s">
        <v>1821</v>
      </c>
      <c r="G100" s="1236"/>
    </row>
    <row r="101" spans="1:7" customFormat="1" ht="26.25" customHeight="1" x14ac:dyDescent="0.15">
      <c r="A101" s="1337"/>
      <c r="B101" s="2263"/>
      <c r="C101" s="2264"/>
      <c r="D101" s="2239"/>
      <c r="E101" s="2239"/>
      <c r="F101" s="1211" t="s">
        <v>1822</v>
      </c>
      <c r="G101" s="1236"/>
    </row>
    <row r="102" spans="1:7" customFormat="1" ht="26.25" customHeight="1" x14ac:dyDescent="0.15">
      <c r="A102" s="1337"/>
      <c r="B102" s="2265"/>
      <c r="C102" s="2266"/>
      <c r="D102" s="2240"/>
      <c r="E102" s="2240"/>
      <c r="F102" s="1211" t="s">
        <v>1823</v>
      </c>
      <c r="G102" s="1243"/>
    </row>
    <row r="103" spans="1:7" customFormat="1" ht="46.5" customHeight="1" x14ac:dyDescent="0.15">
      <c r="A103" s="1337"/>
      <c r="B103" s="2267" t="s">
        <v>1105</v>
      </c>
      <c r="C103" s="2268"/>
      <c r="D103" s="1212" t="s">
        <v>1980</v>
      </c>
      <c r="E103" s="1212" t="s">
        <v>284</v>
      </c>
      <c r="F103" s="1207" t="s">
        <v>1824</v>
      </c>
      <c r="G103" s="1235"/>
    </row>
    <row r="104" spans="1:7" customFormat="1" ht="26.25" customHeight="1" x14ac:dyDescent="0.15">
      <c r="A104" s="1337"/>
      <c r="B104" s="2261" t="s">
        <v>1106</v>
      </c>
      <c r="C104" s="2262"/>
      <c r="D104" s="2238" t="s">
        <v>1980</v>
      </c>
      <c r="E104" s="2238" t="s">
        <v>284</v>
      </c>
      <c r="F104" s="1206" t="s">
        <v>1825</v>
      </c>
      <c r="G104" s="1233"/>
    </row>
    <row r="105" spans="1:7" customFormat="1" ht="26.25" customHeight="1" x14ac:dyDescent="0.15">
      <c r="A105" s="1337"/>
      <c r="B105" s="2263"/>
      <c r="C105" s="2264"/>
      <c r="D105" s="2239"/>
      <c r="E105" s="2239"/>
      <c r="F105" s="1211" t="s">
        <v>1820</v>
      </c>
      <c r="G105" s="1236"/>
    </row>
    <row r="106" spans="1:7" customFormat="1" ht="26.25" customHeight="1" x14ac:dyDescent="0.15">
      <c r="A106" s="1337"/>
      <c r="B106" s="2263"/>
      <c r="C106" s="2264"/>
      <c r="D106" s="2239"/>
      <c r="E106" s="2239"/>
      <c r="F106" s="1211" t="s">
        <v>1822</v>
      </c>
      <c r="G106" s="1236"/>
    </row>
    <row r="107" spans="1:7" customFormat="1" ht="26.25" customHeight="1" x14ac:dyDescent="0.15">
      <c r="A107" s="1337"/>
      <c r="B107" s="2265"/>
      <c r="C107" s="2266"/>
      <c r="D107" s="2240"/>
      <c r="E107" s="2240"/>
      <c r="F107" s="1211" t="s">
        <v>1826</v>
      </c>
      <c r="G107" s="1243"/>
    </row>
    <row r="108" spans="1:7" customFormat="1" ht="51.75" customHeight="1" x14ac:dyDescent="0.15">
      <c r="A108" s="1337"/>
      <c r="B108" s="2267" t="s">
        <v>1107</v>
      </c>
      <c r="C108" s="2268"/>
      <c r="D108" s="1212" t="s">
        <v>1980</v>
      </c>
      <c r="E108" s="1213" t="s">
        <v>284</v>
      </c>
      <c r="F108" s="1207" t="s">
        <v>1827</v>
      </c>
      <c r="G108" s="1235"/>
    </row>
    <row r="109" spans="1:7" customFormat="1" ht="26.25" customHeight="1" x14ac:dyDescent="0.15">
      <c r="A109" s="1337"/>
      <c r="B109" s="2267" t="s">
        <v>1828</v>
      </c>
      <c r="C109" s="2268"/>
      <c r="D109" s="1212" t="s">
        <v>1980</v>
      </c>
      <c r="E109" s="1212" t="s">
        <v>284</v>
      </c>
      <c r="F109" s="1207" t="s">
        <v>1924</v>
      </c>
      <c r="G109" s="1235"/>
    </row>
    <row r="110" spans="1:7" customFormat="1" ht="26.25" customHeight="1" x14ac:dyDescent="0.15">
      <c r="A110" s="1337"/>
      <c r="B110" s="2267" t="s">
        <v>1829</v>
      </c>
      <c r="C110" s="2268"/>
      <c r="D110" s="1212" t="s">
        <v>1980</v>
      </c>
      <c r="E110" s="1212" t="s">
        <v>284</v>
      </c>
      <c r="F110" s="1207" t="s">
        <v>1925</v>
      </c>
      <c r="G110" s="1235"/>
    </row>
    <row r="111" spans="1:7" customFormat="1" ht="35.1" customHeight="1" x14ac:dyDescent="0.15">
      <c r="A111" s="1327"/>
      <c r="B111" s="2348" t="s">
        <v>1983</v>
      </c>
      <c r="C111" s="1499" t="s">
        <v>297</v>
      </c>
      <c r="D111" s="2238" t="s">
        <v>68</v>
      </c>
      <c r="E111" s="1459" t="s">
        <v>260</v>
      </c>
      <c r="F111" s="1458" t="s">
        <v>1981</v>
      </c>
      <c r="G111" s="1248"/>
    </row>
    <row r="112" spans="1:7" customFormat="1" ht="26.25" customHeight="1" x14ac:dyDescent="0.15">
      <c r="A112" s="1327"/>
      <c r="B112" s="2348"/>
      <c r="C112" s="1465" t="s">
        <v>298</v>
      </c>
      <c r="D112" s="2239"/>
      <c r="E112" s="2293" t="s">
        <v>260</v>
      </c>
      <c r="F112" s="1208" t="s">
        <v>1830</v>
      </c>
      <c r="G112" s="1233"/>
    </row>
    <row r="113" spans="1:8" customFormat="1" ht="35.1" customHeight="1" x14ac:dyDescent="0.15">
      <c r="A113" s="1327"/>
      <c r="B113" s="2348"/>
      <c r="C113" s="1466"/>
      <c r="D113" s="2239"/>
      <c r="E113" s="2294"/>
      <c r="F113" s="1209" t="s">
        <v>1831</v>
      </c>
      <c r="G113" s="1234"/>
    </row>
    <row r="114" spans="1:8" customFormat="1" ht="26.25" customHeight="1" x14ac:dyDescent="0.15">
      <c r="A114" s="1327"/>
      <c r="B114" s="2348"/>
      <c r="C114" s="1465" t="s">
        <v>299</v>
      </c>
      <c r="D114" s="2239"/>
      <c r="E114" s="2293" t="s">
        <v>260</v>
      </c>
      <c r="F114" s="1208" t="s">
        <v>1832</v>
      </c>
      <c r="G114" s="1233"/>
    </row>
    <row r="115" spans="1:8" customFormat="1" ht="26.25" customHeight="1" x14ac:dyDescent="0.15">
      <c r="A115" s="1327"/>
      <c r="B115" s="2348"/>
      <c r="C115" s="1466"/>
      <c r="D115" s="2239"/>
      <c r="E115" s="2294"/>
      <c r="F115" s="1209" t="s">
        <v>1833</v>
      </c>
      <c r="G115" s="1234"/>
    </row>
    <row r="116" spans="1:8" customFormat="1" ht="26.25" customHeight="1" x14ac:dyDescent="0.15">
      <c r="A116" s="1327"/>
      <c r="B116" s="2348"/>
      <c r="C116" s="1471" t="s">
        <v>1837</v>
      </c>
      <c r="D116" s="2239"/>
      <c r="E116" s="1461" t="s">
        <v>260</v>
      </c>
      <c r="F116" s="1208" t="s">
        <v>1834</v>
      </c>
      <c r="G116" s="1233"/>
    </row>
    <row r="117" spans="1:8" customFormat="1" ht="26.25" customHeight="1" x14ac:dyDescent="0.15">
      <c r="A117" s="1337"/>
      <c r="B117" s="2348"/>
      <c r="C117" s="1467" t="s">
        <v>300</v>
      </c>
      <c r="D117" s="2239"/>
      <c r="E117" s="1342" t="s">
        <v>260</v>
      </c>
      <c r="F117" s="1207" t="s">
        <v>1835</v>
      </c>
      <c r="G117" s="1235"/>
    </row>
    <row r="118" spans="1:8" customFormat="1" ht="26.25" customHeight="1" x14ac:dyDescent="0.15">
      <c r="A118" s="1337"/>
      <c r="B118" s="2348"/>
      <c r="C118" s="1471" t="s">
        <v>1838</v>
      </c>
      <c r="D118" s="2239"/>
      <c r="E118" s="1392" t="s">
        <v>260</v>
      </c>
      <c r="F118" s="1393" t="s">
        <v>1836</v>
      </c>
      <c r="G118" s="1235"/>
    </row>
    <row r="119" spans="1:8" customFormat="1" ht="26.25" customHeight="1" x14ac:dyDescent="0.15">
      <c r="A119" s="1337"/>
      <c r="B119" s="2348"/>
      <c r="C119" s="2281" t="s">
        <v>1948</v>
      </c>
      <c r="D119" s="2239"/>
      <c r="E119" s="2295" t="s">
        <v>1988</v>
      </c>
      <c r="F119" s="1500" t="s">
        <v>2009</v>
      </c>
      <c r="G119" s="1233"/>
    </row>
    <row r="120" spans="1:8" customFormat="1" ht="26.25" customHeight="1" x14ac:dyDescent="0.15">
      <c r="A120" s="1337"/>
      <c r="B120" s="2348"/>
      <c r="C120" s="2282"/>
      <c r="D120" s="2239"/>
      <c r="E120" s="2295"/>
      <c r="F120" s="1525" t="s">
        <v>2010</v>
      </c>
      <c r="G120" s="1234"/>
    </row>
    <row r="121" spans="1:8" customFormat="1" ht="26.25" customHeight="1" x14ac:dyDescent="0.15">
      <c r="A121" s="1337"/>
      <c r="B121" s="2349"/>
      <c r="C121" s="2283"/>
      <c r="D121" s="2240"/>
      <c r="E121" s="2294"/>
      <c r="F121" s="1501" t="s">
        <v>1993</v>
      </c>
      <c r="G121" s="1234"/>
    </row>
    <row r="122" spans="1:8" ht="35.1" customHeight="1" x14ac:dyDescent="0.15">
      <c r="B122" s="2278" t="s">
        <v>1984</v>
      </c>
      <c r="C122" s="2275" t="s">
        <v>1768</v>
      </c>
      <c r="D122" s="2235" t="s">
        <v>1989</v>
      </c>
      <c r="E122" s="2293" t="s">
        <v>260</v>
      </c>
      <c r="F122" s="1208" t="s">
        <v>1982</v>
      </c>
      <c r="G122" s="1233"/>
      <c r="H122" s="1"/>
    </row>
    <row r="123" spans="1:8" ht="26.25" customHeight="1" x14ac:dyDescent="0.15">
      <c r="B123" s="2279"/>
      <c r="C123" s="2276"/>
      <c r="D123" s="2236"/>
      <c r="E123" s="2295"/>
      <c r="F123" s="1345" t="s">
        <v>1839</v>
      </c>
      <c r="G123" s="1248"/>
      <c r="H123" s="1"/>
    </row>
    <row r="124" spans="1:8" ht="56.25" customHeight="1" x14ac:dyDescent="0.15">
      <c r="B124" s="2279"/>
      <c r="C124" s="2276"/>
      <c r="D124" s="2236"/>
      <c r="E124" s="2295"/>
      <c r="F124" s="1394" t="s">
        <v>1880</v>
      </c>
      <c r="G124" s="1391"/>
      <c r="H124" s="1"/>
    </row>
    <row r="125" spans="1:8" ht="26.25" customHeight="1" x14ac:dyDescent="0.15">
      <c r="B125" s="2279"/>
      <c r="C125" s="2276"/>
      <c r="D125" s="2236"/>
      <c r="E125" s="2295"/>
      <c r="F125" s="1345" t="s">
        <v>1840</v>
      </c>
      <c r="G125" s="1236"/>
      <c r="H125" s="1"/>
    </row>
    <row r="126" spans="1:8" ht="35.1" customHeight="1" x14ac:dyDescent="0.15">
      <c r="B126" s="2279"/>
      <c r="C126" s="2276"/>
      <c r="D126" s="2236"/>
      <c r="E126" s="2295"/>
      <c r="F126" s="1345" t="s">
        <v>1841</v>
      </c>
      <c r="G126" s="1236"/>
      <c r="H126" s="1"/>
    </row>
    <row r="127" spans="1:8" ht="35.1" customHeight="1" x14ac:dyDescent="0.15">
      <c r="B127" s="2279"/>
      <c r="C127" s="2276"/>
      <c r="D127" s="2236"/>
      <c r="E127" s="2295"/>
      <c r="F127" s="1345" t="s">
        <v>1842</v>
      </c>
      <c r="G127" s="1236"/>
      <c r="H127" s="1"/>
    </row>
    <row r="128" spans="1:8" ht="26.25" customHeight="1" x14ac:dyDescent="0.15">
      <c r="B128" s="2279"/>
      <c r="C128" s="2276"/>
      <c r="D128" s="2236"/>
      <c r="E128" s="2295"/>
      <c r="F128" s="1214" t="s">
        <v>1843</v>
      </c>
      <c r="G128" s="1237"/>
      <c r="H128" s="1"/>
    </row>
    <row r="129" spans="1:8" customFormat="1" ht="26.25" customHeight="1" x14ac:dyDescent="0.15">
      <c r="A129" s="1337"/>
      <c r="B129" s="2279"/>
      <c r="C129" s="2277"/>
      <c r="D129" s="2236"/>
      <c r="E129" s="2294"/>
      <c r="F129" s="1489" t="s">
        <v>1881</v>
      </c>
      <c r="G129" s="1238"/>
    </row>
    <row r="130" spans="1:8" customFormat="1" ht="26.25" customHeight="1" x14ac:dyDescent="0.15">
      <c r="A130" s="1337"/>
      <c r="B130" s="2279"/>
      <c r="C130" s="1393" t="s">
        <v>1847</v>
      </c>
      <c r="D130" s="2236"/>
      <c r="E130" s="1490" t="s">
        <v>260</v>
      </c>
      <c r="F130" s="1491" t="s">
        <v>1844</v>
      </c>
      <c r="G130" s="1240"/>
    </row>
    <row r="131" spans="1:8" customFormat="1" ht="26.25" customHeight="1" x14ac:dyDescent="0.15">
      <c r="A131" s="1343"/>
      <c r="B131" s="2279"/>
      <c r="C131" s="1393" t="s">
        <v>1848</v>
      </c>
      <c r="D131" s="2236"/>
      <c r="E131" s="1494" t="s">
        <v>284</v>
      </c>
      <c r="F131" s="1393" t="s">
        <v>1845</v>
      </c>
      <c r="G131" s="1240"/>
    </row>
    <row r="132" spans="1:8" ht="26.25" customHeight="1" thickBot="1" x14ac:dyDescent="0.2">
      <c r="A132" s="937"/>
      <c r="B132" s="2280"/>
      <c r="C132" s="1443" t="s">
        <v>1849</v>
      </c>
      <c r="D132" s="2237"/>
      <c r="E132" s="1492" t="s">
        <v>260</v>
      </c>
      <c r="F132" s="1443" t="s">
        <v>1846</v>
      </c>
      <c r="G132" s="1493"/>
      <c r="H132" s="1"/>
    </row>
    <row r="133" spans="1:8" ht="30.75" customHeight="1" thickBot="1" x14ac:dyDescent="0.2">
      <c r="A133" s="967"/>
      <c r="B133" s="1472" t="s">
        <v>1085</v>
      </c>
      <c r="C133" s="1347" t="s">
        <v>277</v>
      </c>
      <c r="D133" s="941" t="s">
        <v>278</v>
      </c>
      <c r="E133" s="941" t="s">
        <v>279</v>
      </c>
      <c r="F133" s="941" t="s">
        <v>1086</v>
      </c>
      <c r="G133" s="942" t="s">
        <v>276</v>
      </c>
      <c r="H133" s="1"/>
    </row>
    <row r="134" spans="1:8" ht="35.1" customHeight="1" thickTop="1" x14ac:dyDescent="0.15">
      <c r="A134" s="967"/>
      <c r="B134" s="2227" t="s">
        <v>1985</v>
      </c>
      <c r="C134" s="2228"/>
      <c r="D134" s="2235" t="s">
        <v>1990</v>
      </c>
      <c r="E134" s="1218" t="s">
        <v>284</v>
      </c>
      <c r="F134" s="1220" t="s">
        <v>1058</v>
      </c>
      <c r="G134" s="1239"/>
      <c r="H134" s="1"/>
    </row>
    <row r="135" spans="1:8" ht="26.25" customHeight="1" x14ac:dyDescent="0.15">
      <c r="A135" s="937"/>
      <c r="B135" s="2229"/>
      <c r="C135" s="2230"/>
      <c r="D135" s="2236"/>
      <c r="E135" s="1221" t="s">
        <v>260</v>
      </c>
      <c r="F135" s="1220" t="s">
        <v>328</v>
      </c>
      <c r="G135" s="1239"/>
      <c r="H135" s="1"/>
    </row>
    <row r="136" spans="1:8" ht="26.25" customHeight="1" x14ac:dyDescent="0.15">
      <c r="A136" s="937"/>
      <c r="B136" s="2229"/>
      <c r="C136" s="2230"/>
      <c r="D136" s="2236"/>
      <c r="E136" s="1221" t="s">
        <v>260</v>
      </c>
      <c r="F136" s="1216" t="s">
        <v>329</v>
      </c>
      <c r="G136" s="1237"/>
      <c r="H136" s="1"/>
    </row>
    <row r="137" spans="1:8" ht="26.25" customHeight="1" x14ac:dyDescent="0.15">
      <c r="A137" s="937"/>
      <c r="B137" s="2229"/>
      <c r="C137" s="2230"/>
      <c r="D137" s="2236"/>
      <c r="E137" s="1221" t="s">
        <v>260</v>
      </c>
      <c r="F137" s="1216" t="s">
        <v>330</v>
      </c>
      <c r="G137" s="1237"/>
      <c r="H137" s="1"/>
    </row>
    <row r="138" spans="1:8" ht="26.25" customHeight="1" x14ac:dyDescent="0.15">
      <c r="A138" s="937"/>
      <c r="B138" s="2229"/>
      <c r="C138" s="2230"/>
      <c r="D138" s="2236"/>
      <c r="E138" s="2291" t="s">
        <v>284</v>
      </c>
      <c r="F138" s="1216" t="s">
        <v>331</v>
      </c>
      <c r="G138" s="1237"/>
      <c r="H138" s="1"/>
    </row>
    <row r="139" spans="1:8" ht="26.25" customHeight="1" x14ac:dyDescent="0.15">
      <c r="A139" s="937"/>
      <c r="B139" s="2229"/>
      <c r="C139" s="2230"/>
      <c r="D139" s="2236"/>
      <c r="E139" s="2291"/>
      <c r="F139" s="1216" t="s">
        <v>332</v>
      </c>
      <c r="G139" s="1237"/>
      <c r="H139" s="1"/>
    </row>
    <row r="140" spans="1:8" ht="26.25" customHeight="1" x14ac:dyDescent="0.15">
      <c r="A140" s="937"/>
      <c r="B140" s="2229"/>
      <c r="C140" s="2230"/>
      <c r="D140" s="2236"/>
      <c r="E140" s="2291"/>
      <c r="F140" s="1216" t="s">
        <v>333</v>
      </c>
      <c r="G140" s="1237"/>
      <c r="H140" s="1"/>
    </row>
    <row r="141" spans="1:8" ht="26.25" customHeight="1" x14ac:dyDescent="0.15">
      <c r="A141" s="937"/>
      <c r="B141" s="2229"/>
      <c r="C141" s="2230"/>
      <c r="D141" s="2236"/>
      <c r="E141" s="2291"/>
      <c r="F141" s="1216" t="s">
        <v>334</v>
      </c>
      <c r="G141" s="1237"/>
      <c r="H141" s="1"/>
    </row>
    <row r="142" spans="1:8" ht="26.25" customHeight="1" x14ac:dyDescent="0.15">
      <c r="A142" s="937"/>
      <c r="B142" s="2229"/>
      <c r="C142" s="2230"/>
      <c r="D142" s="2236"/>
      <c r="E142" s="2291"/>
      <c r="F142" s="1216" t="s">
        <v>335</v>
      </c>
      <c r="G142" s="1237"/>
      <c r="H142" s="1"/>
    </row>
    <row r="143" spans="1:8" ht="26.25" customHeight="1" x14ac:dyDescent="0.15">
      <c r="A143" s="937"/>
      <c r="B143" s="2229"/>
      <c r="C143" s="2230"/>
      <c r="D143" s="2236"/>
      <c r="E143" s="2291"/>
      <c r="F143" s="1216" t="s">
        <v>336</v>
      </c>
      <c r="G143" s="1237"/>
      <c r="H143" s="1"/>
    </row>
    <row r="144" spans="1:8" ht="26.25" customHeight="1" x14ac:dyDescent="0.15">
      <c r="A144" s="937"/>
      <c r="B144" s="2231"/>
      <c r="C144" s="2232"/>
      <c r="D144" s="2236"/>
      <c r="E144" s="2292"/>
      <c r="F144" s="1217" t="s">
        <v>337</v>
      </c>
      <c r="G144" s="1238"/>
      <c r="H144" s="1"/>
    </row>
    <row r="145" spans="1:8" ht="35.1" customHeight="1" x14ac:dyDescent="0.15">
      <c r="A145" s="959"/>
      <c r="B145" s="2233" t="s">
        <v>1986</v>
      </c>
      <c r="C145" s="2234"/>
      <c r="D145" s="2236"/>
      <c r="E145" s="1229" t="s">
        <v>284</v>
      </c>
      <c r="F145" s="1282" t="s">
        <v>1057</v>
      </c>
      <c r="G145" s="1391"/>
      <c r="H145" s="1"/>
    </row>
    <row r="146" spans="1:8" ht="26.25" customHeight="1" x14ac:dyDescent="0.15">
      <c r="A146" s="959"/>
      <c r="B146" s="1480"/>
      <c r="C146" s="1361" t="s">
        <v>1108</v>
      </c>
      <c r="D146" s="2236"/>
      <c r="E146" s="1283" t="s">
        <v>260</v>
      </c>
      <c r="F146" s="1219" t="s">
        <v>301</v>
      </c>
      <c r="G146" s="1233"/>
      <c r="H146" s="1"/>
    </row>
    <row r="147" spans="1:8" ht="26.25" customHeight="1" x14ac:dyDescent="0.15">
      <c r="A147" s="959"/>
      <c r="B147" s="1480"/>
      <c r="C147" s="1362" t="s">
        <v>1109</v>
      </c>
      <c r="D147" s="2236"/>
      <c r="E147" s="1215" t="s">
        <v>260</v>
      </c>
      <c r="F147" s="1216" t="s">
        <v>302</v>
      </c>
      <c r="G147" s="1237"/>
      <c r="H147" s="1"/>
    </row>
    <row r="148" spans="1:8" ht="26.25" customHeight="1" x14ac:dyDescent="0.15">
      <c r="A148" s="937"/>
      <c r="B148" s="1480"/>
      <c r="C148" s="1362" t="s">
        <v>1110</v>
      </c>
      <c r="D148" s="2236"/>
      <c r="E148" s="1218" t="s">
        <v>284</v>
      </c>
      <c r="F148" s="1216" t="s">
        <v>303</v>
      </c>
      <c r="G148" s="1237"/>
      <c r="H148" s="1"/>
    </row>
    <row r="149" spans="1:8" ht="26.25" customHeight="1" x14ac:dyDescent="0.15">
      <c r="A149" s="937"/>
      <c r="B149" s="1480"/>
      <c r="C149" s="1362" t="s">
        <v>304</v>
      </c>
      <c r="D149" s="2236"/>
      <c r="E149" s="1218" t="s">
        <v>284</v>
      </c>
      <c r="F149" s="1216" t="s">
        <v>305</v>
      </c>
      <c r="G149" s="1237"/>
      <c r="H149" s="1"/>
    </row>
    <row r="150" spans="1:8" ht="26.25" customHeight="1" x14ac:dyDescent="0.15">
      <c r="A150" s="937"/>
      <c r="B150" s="1480"/>
      <c r="C150" s="1362" t="s">
        <v>306</v>
      </c>
      <c r="D150" s="2236"/>
      <c r="E150" s="1218" t="s">
        <v>284</v>
      </c>
      <c r="F150" s="1216" t="s">
        <v>307</v>
      </c>
      <c r="G150" s="1237"/>
      <c r="H150" s="1"/>
    </row>
    <row r="151" spans="1:8" ht="26.25" customHeight="1" x14ac:dyDescent="0.15">
      <c r="A151" s="937"/>
      <c r="B151" s="1480"/>
      <c r="C151" s="1362" t="s">
        <v>308</v>
      </c>
      <c r="D151" s="2236"/>
      <c r="E151" s="1218" t="s">
        <v>284</v>
      </c>
      <c r="F151" s="1216" t="s">
        <v>309</v>
      </c>
      <c r="G151" s="1237"/>
      <c r="H151" s="1"/>
    </row>
    <row r="152" spans="1:8" ht="26.25" customHeight="1" x14ac:dyDescent="0.15">
      <c r="A152" s="937"/>
      <c r="B152" s="1480"/>
      <c r="C152" s="1362" t="s">
        <v>310</v>
      </c>
      <c r="D152" s="2236"/>
      <c r="E152" s="1218" t="s">
        <v>284</v>
      </c>
      <c r="F152" s="1216" t="s">
        <v>311</v>
      </c>
      <c r="G152" s="1237"/>
      <c r="H152" s="1"/>
    </row>
    <row r="153" spans="1:8" ht="26.25" customHeight="1" x14ac:dyDescent="0.15">
      <c r="A153" s="937"/>
      <c r="B153" s="1480"/>
      <c r="C153" s="1362" t="s">
        <v>312</v>
      </c>
      <c r="D153" s="2236"/>
      <c r="E153" s="1218" t="s">
        <v>284</v>
      </c>
      <c r="F153" s="1216" t="s">
        <v>653</v>
      </c>
      <c r="G153" s="1237"/>
      <c r="H153" s="1"/>
    </row>
    <row r="154" spans="1:8" ht="26.25" customHeight="1" x14ac:dyDescent="0.15">
      <c r="A154" s="937"/>
      <c r="B154" s="1480"/>
      <c r="C154" s="1362" t="s">
        <v>313</v>
      </c>
      <c r="D154" s="2236"/>
      <c r="E154" s="1218" t="s">
        <v>284</v>
      </c>
      <c r="F154" s="1216" t="s">
        <v>314</v>
      </c>
      <c r="G154" s="1237"/>
      <c r="H154" s="1"/>
    </row>
    <row r="155" spans="1:8" ht="26.25" customHeight="1" x14ac:dyDescent="0.15">
      <c r="A155" s="937"/>
      <c r="B155" s="1480"/>
      <c r="C155" s="1362" t="s">
        <v>1111</v>
      </c>
      <c r="D155" s="2236"/>
      <c r="E155" s="1218" t="s">
        <v>284</v>
      </c>
      <c r="F155" s="1216" t="s">
        <v>315</v>
      </c>
      <c r="G155" s="1237"/>
      <c r="H155" s="1"/>
    </row>
    <row r="156" spans="1:8" ht="26.25" customHeight="1" x14ac:dyDescent="0.15">
      <c r="A156" s="937"/>
      <c r="B156" s="1480"/>
      <c r="C156" s="1362" t="s">
        <v>1112</v>
      </c>
      <c r="D156" s="2236"/>
      <c r="E156" s="1218" t="s">
        <v>284</v>
      </c>
      <c r="F156" s="1216" t="s">
        <v>316</v>
      </c>
      <c r="G156" s="1237"/>
      <c r="H156" s="1"/>
    </row>
    <row r="157" spans="1:8" ht="26.25" customHeight="1" x14ac:dyDescent="0.15">
      <c r="A157" s="937"/>
      <c r="B157" s="1480"/>
      <c r="C157" s="1362" t="s">
        <v>1113</v>
      </c>
      <c r="D157" s="2236"/>
      <c r="E157" s="1218" t="s">
        <v>284</v>
      </c>
      <c r="F157" s="1216" t="s">
        <v>317</v>
      </c>
      <c r="G157" s="1237"/>
      <c r="H157" s="1"/>
    </row>
    <row r="158" spans="1:8" ht="26.25" customHeight="1" x14ac:dyDescent="0.15">
      <c r="A158" s="937"/>
      <c r="B158" s="1480"/>
      <c r="C158" s="1362" t="s">
        <v>318</v>
      </c>
      <c r="D158" s="2236"/>
      <c r="E158" s="1218" t="s">
        <v>284</v>
      </c>
      <c r="F158" s="1216" t="s">
        <v>319</v>
      </c>
      <c r="G158" s="1237"/>
      <c r="H158" s="1"/>
    </row>
    <row r="159" spans="1:8" ht="26.25" customHeight="1" x14ac:dyDescent="0.15">
      <c r="A159" s="937"/>
      <c r="B159" s="1480"/>
      <c r="C159" s="1362" t="s">
        <v>1114</v>
      </c>
      <c r="D159" s="2236"/>
      <c r="E159" s="1218" t="s">
        <v>284</v>
      </c>
      <c r="F159" s="1216" t="s">
        <v>320</v>
      </c>
      <c r="G159" s="1237"/>
      <c r="H159" s="1"/>
    </row>
    <row r="160" spans="1:8" ht="26.25" customHeight="1" x14ac:dyDescent="0.15">
      <c r="A160" s="937"/>
      <c r="B160" s="1480"/>
      <c r="C160" s="1362" t="s">
        <v>1115</v>
      </c>
      <c r="D160" s="2236"/>
      <c r="E160" s="1218" t="s">
        <v>284</v>
      </c>
      <c r="F160" s="1216" t="s">
        <v>321</v>
      </c>
      <c r="G160" s="1237"/>
      <c r="H160" s="1"/>
    </row>
    <row r="161" spans="1:8" ht="26.25" customHeight="1" x14ac:dyDescent="0.15">
      <c r="A161" s="937"/>
      <c r="B161" s="1480"/>
      <c r="C161" s="1362" t="s">
        <v>322</v>
      </c>
      <c r="D161" s="2236"/>
      <c r="E161" s="1218" t="s">
        <v>284</v>
      </c>
      <c r="F161" s="1216" t="s">
        <v>323</v>
      </c>
      <c r="G161" s="1237"/>
      <c r="H161" s="1"/>
    </row>
    <row r="162" spans="1:8" ht="26.25" customHeight="1" x14ac:dyDescent="0.15">
      <c r="A162" s="937"/>
      <c r="B162" s="1480"/>
      <c r="C162" s="1362" t="s">
        <v>1116</v>
      </c>
      <c r="D162" s="2236"/>
      <c r="E162" s="1218" t="s">
        <v>284</v>
      </c>
      <c r="F162" s="1216" t="s">
        <v>324</v>
      </c>
      <c r="G162" s="1237"/>
      <c r="H162" s="1"/>
    </row>
    <row r="163" spans="1:8" ht="26.25" customHeight="1" x14ac:dyDescent="0.15">
      <c r="B163" s="1480"/>
      <c r="C163" s="1362" t="s">
        <v>1117</v>
      </c>
      <c r="D163" s="2236"/>
      <c r="E163" s="1218" t="s">
        <v>284</v>
      </c>
      <c r="F163" s="1216" t="s">
        <v>325</v>
      </c>
      <c r="G163" s="1237"/>
      <c r="H163" s="1"/>
    </row>
    <row r="164" spans="1:8" ht="26.25" customHeight="1" x14ac:dyDescent="0.15">
      <c r="A164" s="937"/>
      <c r="B164" s="1481"/>
      <c r="C164" s="1363" t="s">
        <v>326</v>
      </c>
      <c r="D164" s="2237"/>
      <c r="E164" s="1229" t="s">
        <v>284</v>
      </c>
      <c r="F164" s="1217" t="s">
        <v>327</v>
      </c>
      <c r="G164" s="1238"/>
      <c r="H164" s="1"/>
    </row>
    <row r="165" spans="1:8" ht="35.1" customHeight="1" thickBot="1" x14ac:dyDescent="0.2">
      <c r="B165" s="1482" t="s">
        <v>1987</v>
      </c>
      <c r="C165" s="1483"/>
      <c r="D165" s="1484" t="s">
        <v>1989</v>
      </c>
      <c r="E165" s="1484" t="s">
        <v>284</v>
      </c>
      <c r="F165" s="1439" t="s">
        <v>931</v>
      </c>
      <c r="G165" s="1485"/>
      <c r="H165" s="1"/>
    </row>
  </sheetData>
  <sheetProtection sheet="1" objects="1" scenarios="1"/>
  <mergeCells count="101">
    <mergeCell ref="B111:B121"/>
    <mergeCell ref="E119:E121"/>
    <mergeCell ref="D111:D121"/>
    <mergeCell ref="D122:D132"/>
    <mergeCell ref="C39:C41"/>
    <mergeCell ref="C35:C38"/>
    <mergeCell ref="C50:C51"/>
    <mergeCell ref="B110:C110"/>
    <mergeCell ref="B109:C109"/>
    <mergeCell ref="B76:C79"/>
    <mergeCell ref="B86:B87"/>
    <mergeCell ref="D69:D72"/>
    <mergeCell ref="B69:C72"/>
    <mergeCell ref="D67:D68"/>
    <mergeCell ref="C67:C68"/>
    <mergeCell ref="B67:B68"/>
    <mergeCell ref="B96:B97"/>
    <mergeCell ref="B42:B46"/>
    <mergeCell ref="B73:C73"/>
    <mergeCell ref="B104:C107"/>
    <mergeCell ref="B108:C108"/>
    <mergeCell ref="D104:D107"/>
    <mergeCell ref="B48:C49"/>
    <mergeCell ref="B80:C83"/>
    <mergeCell ref="D80:D83"/>
    <mergeCell ref="D42:D46"/>
    <mergeCell ref="D34:D41"/>
    <mergeCell ref="B34:C34"/>
    <mergeCell ref="B5:H5"/>
    <mergeCell ref="B1:G1"/>
    <mergeCell ref="C45:C46"/>
    <mergeCell ref="E39:E41"/>
    <mergeCell ref="E35:E38"/>
    <mergeCell ref="D28:D29"/>
    <mergeCell ref="E28:E29"/>
    <mergeCell ref="B28:B29"/>
    <mergeCell ref="C32:C33"/>
    <mergeCell ref="D25:D27"/>
    <mergeCell ref="C25:C27"/>
    <mergeCell ref="B25:B27"/>
    <mergeCell ref="D17:D22"/>
    <mergeCell ref="C17:C18"/>
    <mergeCell ref="B17:B22"/>
    <mergeCell ref="D30:D33"/>
    <mergeCell ref="B3:F3"/>
    <mergeCell ref="B4:F4"/>
    <mergeCell ref="B30:B33"/>
    <mergeCell ref="B8:B16"/>
    <mergeCell ref="D8:D16"/>
    <mergeCell ref="E8:E9"/>
    <mergeCell ref="C11:C12"/>
    <mergeCell ref="E11:E16"/>
    <mergeCell ref="C13:C14"/>
    <mergeCell ref="C15:C16"/>
    <mergeCell ref="E63:E66"/>
    <mergeCell ref="E59:E62"/>
    <mergeCell ref="E50:E56"/>
    <mergeCell ref="E30:E33"/>
    <mergeCell ref="E19:E22"/>
    <mergeCell ref="E25:E26"/>
    <mergeCell ref="D48:D56"/>
    <mergeCell ref="B57:C62"/>
    <mergeCell ref="D57:D62"/>
    <mergeCell ref="B63:B66"/>
    <mergeCell ref="C63:C64"/>
    <mergeCell ref="D63:D66"/>
    <mergeCell ref="E67:E68"/>
    <mergeCell ref="E89:E91"/>
    <mergeCell ref="E84:E85"/>
    <mergeCell ref="E86:E88"/>
    <mergeCell ref="E96:E97"/>
    <mergeCell ref="E138:E144"/>
    <mergeCell ref="E114:E115"/>
    <mergeCell ref="E122:E129"/>
    <mergeCell ref="E112:E113"/>
    <mergeCell ref="E69:E72"/>
    <mergeCell ref="E80:E83"/>
    <mergeCell ref="B134:C144"/>
    <mergeCell ref="B145:C145"/>
    <mergeCell ref="D134:D164"/>
    <mergeCell ref="E98:E102"/>
    <mergeCell ref="E74:E75"/>
    <mergeCell ref="D74:D75"/>
    <mergeCell ref="D76:D79"/>
    <mergeCell ref="E76:E79"/>
    <mergeCell ref="B74:B75"/>
    <mergeCell ref="B84:C85"/>
    <mergeCell ref="D84:D85"/>
    <mergeCell ref="C89:C90"/>
    <mergeCell ref="B93:C93"/>
    <mergeCell ref="C96:C97"/>
    <mergeCell ref="B98:C102"/>
    <mergeCell ref="B103:C103"/>
    <mergeCell ref="D89:D90"/>
    <mergeCell ref="D98:D102"/>
    <mergeCell ref="D96:D97"/>
    <mergeCell ref="B89:B91"/>
    <mergeCell ref="E104:E107"/>
    <mergeCell ref="C122:C129"/>
    <mergeCell ref="B122:B132"/>
    <mergeCell ref="C119:C121"/>
  </mergeCells>
  <phoneticPr fontId="21"/>
  <pageMargins left="0.59055118110236227" right="0" top="0.27559055118110237" bottom="0" header="0.31496062992125984" footer="0.31496062992125984"/>
  <pageSetup paperSize="9" scale="59" fitToHeight="0" orientation="portrait" r:id="rId1"/>
  <rowBreaks count="3" manualBreakCount="3">
    <brk id="46" max="6" man="1"/>
    <brk id="93" max="6" man="1"/>
    <brk id="132"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34AC8-2925-4F8D-BC78-F2074E331876}">
  <sheetPr>
    <tabColor rgb="FFFFFF99"/>
  </sheetPr>
  <dimension ref="A1:BD293"/>
  <sheetViews>
    <sheetView showGridLines="0" view="pageBreakPreview" zoomScaleNormal="130" zoomScaleSheetLayoutView="100" workbookViewId="0"/>
  </sheetViews>
  <sheetFormatPr defaultColWidth="3.625" defaultRowHeight="17.100000000000001" customHeight="1" outlineLevelRow="1" x14ac:dyDescent="0.15"/>
  <cols>
    <col min="1" max="1" width="9" style="970" customWidth="1"/>
    <col min="2" max="18" width="3.625" style="970"/>
    <col min="19" max="19" width="3.625" style="970" customWidth="1"/>
    <col min="20" max="16384" width="3.625" style="970"/>
  </cols>
  <sheetData>
    <row r="1" spans="1:34" ht="17.100000000000001" customHeight="1" x14ac:dyDescent="0.15">
      <c r="A1" s="1429" t="s">
        <v>1927</v>
      </c>
      <c r="B1" s="1132"/>
      <c r="C1" s="1132"/>
      <c r="D1" s="1132"/>
      <c r="E1" s="1132"/>
      <c r="F1" s="1132"/>
      <c r="G1" s="1132"/>
      <c r="H1" s="1132"/>
      <c r="I1" s="1132"/>
      <c r="J1" s="1133"/>
      <c r="K1" s="1133"/>
      <c r="L1" s="1133"/>
      <c r="M1" s="1133"/>
      <c r="N1" s="1133"/>
      <c r="O1" s="1133"/>
      <c r="P1" s="1133"/>
      <c r="Q1" s="1133"/>
      <c r="R1" s="1133"/>
      <c r="S1" s="1133"/>
      <c r="T1" s="1133"/>
      <c r="U1" s="1133"/>
      <c r="V1" s="1133"/>
      <c r="W1" s="1133"/>
      <c r="X1" s="1133"/>
    </row>
    <row r="2" spans="1:34" ht="17.100000000000001" customHeight="1" x14ac:dyDescent="0.15">
      <c r="A2" s="1132"/>
      <c r="B2" s="1132"/>
      <c r="C2" s="1132"/>
      <c r="D2" s="1132"/>
      <c r="E2" s="1132"/>
      <c r="F2" s="1132"/>
      <c r="G2" s="1133"/>
      <c r="H2" s="1133"/>
      <c r="I2" s="1133"/>
      <c r="J2" s="1133"/>
      <c r="K2" s="1133"/>
      <c r="L2" s="1133"/>
      <c r="M2" s="1133"/>
      <c r="N2" s="1133"/>
      <c r="O2" s="1133"/>
      <c r="P2" s="1133"/>
      <c r="Q2" s="2454" t="s">
        <v>409</v>
      </c>
      <c r="R2" s="2454"/>
      <c r="S2" s="2454"/>
      <c r="T2" s="2454"/>
      <c r="U2" s="2454"/>
      <c r="V2" s="2454"/>
      <c r="W2" s="2454"/>
      <c r="X2" s="2454"/>
      <c r="Y2" s="1121" t="s">
        <v>1691</v>
      </c>
    </row>
    <row r="3" spans="1:34" ht="17.100000000000001" customHeight="1" x14ac:dyDescent="0.15">
      <c r="A3" s="1132"/>
      <c r="B3" s="1132"/>
      <c r="C3" s="1132"/>
      <c r="D3" s="1132"/>
      <c r="E3" s="1132"/>
      <c r="F3" s="1132"/>
      <c r="G3" s="1133"/>
      <c r="H3" s="823"/>
      <c r="I3" s="823"/>
      <c r="J3" s="1133"/>
      <c r="K3" s="1133"/>
      <c r="L3" s="1133"/>
      <c r="M3" s="1133"/>
      <c r="N3" s="1133"/>
      <c r="O3" s="1133"/>
      <c r="P3" s="1133"/>
      <c r="Q3" s="1133"/>
      <c r="R3" s="2395" t="str">
        <f>IF(入力シート!K10&lt;&gt;"",TEXT(入力シート!K10,"ｙｙｙｙ"),"")</f>
        <v/>
      </c>
      <c r="S3" s="2395"/>
      <c r="T3" s="1133" t="s">
        <v>163</v>
      </c>
      <c r="U3" s="1133" t="str">
        <f>IF(入力シート!K10&lt;&gt;"",TEXT(入力シート!K10,"m"),"")</f>
        <v/>
      </c>
      <c r="V3" s="1133" t="s">
        <v>164</v>
      </c>
      <c r="W3" s="1133" t="str">
        <f>IF(入力シート!K10&lt;&gt;"",TEXT(入力シート!K10,"d"),"")</f>
        <v/>
      </c>
      <c r="X3" s="1133" t="s">
        <v>3</v>
      </c>
      <c r="Y3" s="1121" t="s">
        <v>1692</v>
      </c>
    </row>
    <row r="4" spans="1:34" ht="17.100000000000001" customHeight="1" x14ac:dyDescent="0.15">
      <c r="A4" s="822" t="s">
        <v>165</v>
      </c>
      <c r="B4" s="1132"/>
      <c r="C4" s="1132"/>
      <c r="D4" s="1132"/>
      <c r="E4" s="1132"/>
      <c r="F4" s="1132"/>
      <c r="G4" s="1132"/>
      <c r="H4" s="1132"/>
      <c r="I4" s="1132"/>
      <c r="J4" s="1133"/>
      <c r="K4" s="1133"/>
      <c r="L4" s="1133"/>
      <c r="M4" s="1133"/>
      <c r="N4" s="1133"/>
      <c r="O4" s="1133"/>
      <c r="P4" s="1133"/>
      <c r="Q4" s="1133"/>
      <c r="R4" s="1133"/>
      <c r="S4" s="1133"/>
      <c r="T4" s="1133"/>
      <c r="U4" s="1133"/>
      <c r="V4" s="1133"/>
      <c r="W4" s="1133"/>
      <c r="X4" s="1133"/>
    </row>
    <row r="5" spans="1:34" ht="17.100000000000001" customHeight="1" x14ac:dyDescent="0.15">
      <c r="A5" s="1140" t="s">
        <v>1690</v>
      </c>
      <c r="B5" s="1132"/>
      <c r="C5" s="1132"/>
      <c r="D5" s="1132"/>
      <c r="E5" s="1132"/>
      <c r="F5" s="1132"/>
      <c r="G5" s="1132"/>
      <c r="H5" s="1132"/>
      <c r="I5" s="1132"/>
      <c r="J5" s="1133"/>
      <c r="K5" s="1133"/>
      <c r="L5" s="1133"/>
      <c r="M5" s="1133"/>
      <c r="N5" s="1133"/>
      <c r="O5" s="1133"/>
      <c r="P5" s="1133"/>
      <c r="Q5" s="1133"/>
      <c r="R5" s="1133"/>
      <c r="S5" s="1133"/>
      <c r="T5" s="1133"/>
      <c r="U5" s="1133"/>
      <c r="V5" s="1133"/>
      <c r="W5" s="1133"/>
      <c r="X5" s="1133"/>
    </row>
    <row r="6" spans="1:34" ht="17.100000000000001" customHeight="1" x14ac:dyDescent="0.15">
      <c r="A6" s="1132"/>
      <c r="B6" s="1132"/>
      <c r="C6" s="1132"/>
      <c r="D6" s="1132"/>
      <c r="E6" s="1133"/>
      <c r="F6" s="1133"/>
      <c r="G6" s="1133"/>
      <c r="H6" s="1133"/>
      <c r="I6" s="1132"/>
      <c r="J6" s="1133"/>
      <c r="K6" s="1133"/>
      <c r="L6" s="1133"/>
      <c r="M6" s="1133"/>
      <c r="N6" s="1133"/>
      <c r="O6" s="1133"/>
      <c r="P6" s="1133"/>
      <c r="Q6" s="1133"/>
      <c r="R6" s="1133"/>
      <c r="S6" s="1133"/>
      <c r="T6" s="1133"/>
      <c r="U6" s="1133"/>
      <c r="V6" s="1133"/>
      <c r="W6" s="1133"/>
      <c r="X6" s="1133"/>
    </row>
    <row r="7" spans="1:34" ht="16.5" customHeight="1" x14ac:dyDescent="0.15">
      <c r="A7" s="1132"/>
      <c r="B7" s="1249"/>
      <c r="C7" s="1249"/>
      <c r="D7" s="1249"/>
      <c r="E7" s="1132"/>
      <c r="F7" s="2392" t="s">
        <v>1676</v>
      </c>
      <c r="G7" s="2392"/>
      <c r="H7" s="2392"/>
      <c r="I7" s="2449" t="s">
        <v>166</v>
      </c>
      <c r="J7" s="2449"/>
      <c r="K7" s="2449"/>
      <c r="L7" s="1133"/>
      <c r="M7" s="2393" t="str">
        <f>IF(AND(入力シート!K25&lt;&gt;"",入力シート!K26&lt;&gt;"",入力シート!K27&lt;&gt;""),入力シート!K25&amp;入力シート!K26&amp;入力シート!K27&amp;IF(入力シート!K28="－","","　"&amp;入力シート!K28),"")</f>
        <v/>
      </c>
      <c r="N7" s="2393"/>
      <c r="O7" s="2393"/>
      <c r="P7" s="2393"/>
      <c r="Q7" s="2393"/>
      <c r="R7" s="2393"/>
      <c r="S7" s="2393"/>
      <c r="T7" s="2393"/>
      <c r="U7" s="2393"/>
      <c r="V7" s="2393"/>
      <c r="W7" s="2393"/>
      <c r="X7" s="2393"/>
      <c r="Y7" s="1121" t="s">
        <v>1956</v>
      </c>
    </row>
    <row r="8" spans="1:34" ht="17.100000000000001" customHeight="1" x14ac:dyDescent="0.15">
      <c r="A8" s="1132"/>
      <c r="B8" s="1249"/>
      <c r="C8" s="1249"/>
      <c r="D8" s="1249"/>
      <c r="E8" s="1132"/>
      <c r="F8" s="2392"/>
      <c r="G8" s="2392"/>
      <c r="H8" s="2392"/>
      <c r="I8" s="2449"/>
      <c r="J8" s="2449"/>
      <c r="K8" s="2449"/>
      <c r="L8" s="1133"/>
      <c r="M8" s="2393"/>
      <c r="N8" s="2393"/>
      <c r="O8" s="2393"/>
      <c r="P8" s="2393"/>
      <c r="Q8" s="2393"/>
      <c r="R8" s="2393"/>
      <c r="S8" s="2393"/>
      <c r="T8" s="2393"/>
      <c r="U8" s="2393"/>
      <c r="V8" s="2393"/>
      <c r="W8" s="2393"/>
      <c r="X8" s="2393"/>
      <c r="Y8" s="1121"/>
      <c r="AF8" s="2448"/>
      <c r="AG8" s="2448"/>
      <c r="AH8" s="2448"/>
    </row>
    <row r="9" spans="1:34" ht="17.100000000000001" customHeight="1" x14ac:dyDescent="0.15">
      <c r="A9" s="1132"/>
      <c r="B9" s="1249"/>
      <c r="C9" s="1249"/>
      <c r="D9" s="1249"/>
      <c r="E9" s="1132"/>
      <c r="F9" s="2392"/>
      <c r="G9" s="2392"/>
      <c r="H9" s="2392"/>
      <c r="I9" s="2449" t="s">
        <v>167</v>
      </c>
      <c r="J9" s="2449"/>
      <c r="K9" s="2449"/>
      <c r="L9" s="1133"/>
      <c r="M9" s="2393" t="str">
        <f>IF(入力シート!K17&lt;&gt;"",入力シート!K17,"")</f>
        <v/>
      </c>
      <c r="N9" s="2393"/>
      <c r="O9" s="2393"/>
      <c r="P9" s="2393"/>
      <c r="Q9" s="2393"/>
      <c r="R9" s="2393"/>
      <c r="S9" s="2393"/>
      <c r="T9" s="2393"/>
      <c r="U9" s="2393"/>
      <c r="V9" s="2393"/>
      <c r="W9" s="2393"/>
      <c r="X9" s="2393"/>
      <c r="Y9" s="1121"/>
      <c r="AF9" s="2448"/>
      <c r="AG9" s="2448"/>
      <c r="AH9" s="2448"/>
    </row>
    <row r="10" spans="1:34" ht="17.100000000000001" customHeight="1" x14ac:dyDescent="0.15">
      <c r="A10" s="1132"/>
      <c r="B10" s="1249"/>
      <c r="C10" s="1249"/>
      <c r="D10" s="1249"/>
      <c r="E10" s="1132"/>
      <c r="F10" s="1133"/>
      <c r="G10" s="1133"/>
      <c r="H10" s="824"/>
      <c r="I10" s="2449"/>
      <c r="J10" s="2449"/>
      <c r="K10" s="2449"/>
      <c r="L10" s="1133"/>
      <c r="M10" s="2393"/>
      <c r="N10" s="2393"/>
      <c r="O10" s="2393"/>
      <c r="P10" s="2393"/>
      <c r="Q10" s="2393"/>
      <c r="R10" s="2393"/>
      <c r="S10" s="2393"/>
      <c r="T10" s="2393"/>
      <c r="U10" s="2393"/>
      <c r="V10" s="2393"/>
      <c r="W10" s="2393"/>
      <c r="X10" s="2393"/>
      <c r="Y10" s="1121"/>
      <c r="AC10" s="2395"/>
      <c r="AD10" s="2395"/>
      <c r="AE10" s="2395"/>
      <c r="AF10" s="2448"/>
      <c r="AG10" s="2448"/>
      <c r="AH10" s="2448"/>
    </row>
    <row r="11" spans="1:34" ht="17.100000000000001" customHeight="1" x14ac:dyDescent="0.15">
      <c r="A11" s="1132"/>
      <c r="B11" s="1249"/>
      <c r="C11" s="1249"/>
      <c r="D11" s="1249"/>
      <c r="E11" s="1132"/>
      <c r="F11" s="1133"/>
      <c r="G11" s="824"/>
      <c r="H11" s="1133"/>
      <c r="I11" s="2448" t="s">
        <v>168</v>
      </c>
      <c r="J11" s="2448"/>
      <c r="K11" s="2448"/>
      <c r="L11" s="1133"/>
      <c r="M11" s="2443" t="str">
        <f>IF(AND(入力シート!K22&lt;&gt;"",入力シート!K23&lt;&gt;""),入力シート!K19&amp;"　"&amp;入力シート!K22&amp;"　"&amp;入力シート!K23,"")</f>
        <v/>
      </c>
      <c r="N11" s="2443"/>
      <c r="O11" s="2443"/>
      <c r="P11" s="2443"/>
      <c r="Q11" s="2443"/>
      <c r="R11" s="2443"/>
      <c r="S11" s="2443"/>
      <c r="T11" s="2443"/>
      <c r="U11" s="2443"/>
      <c r="V11" s="2443"/>
      <c r="W11" s="2443"/>
      <c r="X11" s="2443"/>
      <c r="Y11" s="1121"/>
      <c r="AE11" s="824"/>
      <c r="AF11" s="2448"/>
      <c r="AG11" s="2448"/>
      <c r="AH11" s="2448"/>
    </row>
    <row r="12" spans="1:34" ht="17.100000000000001" customHeight="1" x14ac:dyDescent="0.15">
      <c r="A12" s="1132"/>
      <c r="B12" s="1249"/>
      <c r="C12" s="1249"/>
      <c r="D12" s="1249"/>
      <c r="E12" s="1132"/>
      <c r="F12" s="1132"/>
      <c r="G12" s="1132"/>
      <c r="H12" s="1133"/>
      <c r="I12" s="1133"/>
      <c r="J12" s="824"/>
      <c r="K12" s="824"/>
      <c r="L12" s="825"/>
      <c r="M12" s="1133"/>
      <c r="N12" s="1133"/>
      <c r="O12" s="1133"/>
      <c r="P12" s="1134"/>
      <c r="Q12" s="1134"/>
      <c r="R12" s="1134"/>
      <c r="S12" s="1134"/>
      <c r="T12" s="1134"/>
      <c r="U12" s="1134"/>
      <c r="V12" s="1134"/>
      <c r="W12" s="1134"/>
      <c r="X12" s="1134"/>
      <c r="Y12" s="1121"/>
      <c r="AD12" s="824"/>
      <c r="AF12" s="2448"/>
      <c r="AG12" s="2448"/>
      <c r="AH12" s="2448"/>
    </row>
    <row r="13" spans="1:34" ht="16.5" hidden="1" customHeight="1" outlineLevel="1" x14ac:dyDescent="0.15">
      <c r="A13" s="1132"/>
      <c r="B13" s="1249"/>
      <c r="C13" s="1249"/>
      <c r="D13" s="1249"/>
      <c r="E13" s="1132"/>
      <c r="F13" s="2395" t="s">
        <v>1677</v>
      </c>
      <c r="G13" s="2395"/>
      <c r="H13" s="2395"/>
      <c r="I13" s="2449" t="s">
        <v>166</v>
      </c>
      <c r="J13" s="2449"/>
      <c r="K13" s="2449"/>
      <c r="L13" s="1133"/>
      <c r="M13" s="2393" t="str">
        <f>IF(入力シート!B48,入力シート!K58&amp;入力シート!K59&amp;入力シート!K60&amp;IF(入力シート!K61="－","","　"&amp;入力シート!K61),IF(AND(入力シート!B48=FALSE,入力シート!K50&lt;&gt;""),"&lt;&lt;入力シートを確認してください&gt;&gt;",""))</f>
        <v/>
      </c>
      <c r="N13" s="2393"/>
      <c r="O13" s="2393"/>
      <c r="P13" s="2393"/>
      <c r="Q13" s="2393"/>
      <c r="R13" s="2393"/>
      <c r="S13" s="2393"/>
      <c r="T13" s="2393"/>
      <c r="U13" s="2393"/>
      <c r="V13" s="2393"/>
      <c r="W13" s="2393"/>
      <c r="X13" s="2393"/>
      <c r="Y13" s="1121" t="s">
        <v>1641</v>
      </c>
    </row>
    <row r="14" spans="1:34" ht="17.100000000000001" hidden="1" customHeight="1" outlineLevel="1" x14ac:dyDescent="0.15">
      <c r="A14" s="1132"/>
      <c r="B14" s="1249"/>
      <c r="C14" s="1249"/>
      <c r="D14" s="1249"/>
      <c r="E14" s="1132"/>
      <c r="F14" s="2395"/>
      <c r="G14" s="2395"/>
      <c r="H14" s="2395"/>
      <c r="I14" s="2449"/>
      <c r="J14" s="2449"/>
      <c r="K14" s="2449"/>
      <c r="L14" s="1133"/>
      <c r="M14" s="2393"/>
      <c r="N14" s="2393"/>
      <c r="O14" s="2393"/>
      <c r="P14" s="2393"/>
      <c r="Q14" s="2393"/>
      <c r="R14" s="2393"/>
      <c r="S14" s="2393"/>
      <c r="T14" s="2393"/>
      <c r="U14" s="2393"/>
      <c r="V14" s="2393"/>
      <c r="W14" s="2393"/>
      <c r="X14" s="2393"/>
      <c r="Y14" s="1121"/>
      <c r="AF14" s="2448"/>
      <c r="AG14" s="2448"/>
      <c r="AH14" s="2448"/>
    </row>
    <row r="15" spans="1:34" ht="17.100000000000001" hidden="1" customHeight="1" outlineLevel="1" x14ac:dyDescent="0.15">
      <c r="A15" s="1132"/>
      <c r="B15" s="1249"/>
      <c r="C15" s="1249"/>
      <c r="D15" s="1249"/>
      <c r="E15" s="1132"/>
      <c r="F15" s="2392"/>
      <c r="G15" s="2392"/>
      <c r="H15" s="2392"/>
      <c r="I15" s="2449" t="s">
        <v>167</v>
      </c>
      <c r="J15" s="2449"/>
      <c r="K15" s="2449"/>
      <c r="L15" s="1133"/>
      <c r="M15" s="2393" t="str">
        <f>IF(AND(入力シート!$B$48,入力シート!K50&lt;&gt;""),入力シート!K50,"")</f>
        <v/>
      </c>
      <c r="N15" s="2393"/>
      <c r="O15" s="2393"/>
      <c r="P15" s="2393"/>
      <c r="Q15" s="2393"/>
      <c r="R15" s="2393"/>
      <c r="S15" s="2393"/>
      <c r="T15" s="2393"/>
      <c r="U15" s="2393"/>
      <c r="V15" s="2393"/>
      <c r="W15" s="2393"/>
      <c r="X15" s="2393"/>
      <c r="Y15" s="1121"/>
      <c r="AF15" s="2448"/>
      <c r="AG15" s="2448"/>
      <c r="AH15" s="2448"/>
    </row>
    <row r="16" spans="1:34" ht="17.100000000000001" hidden="1" customHeight="1" outlineLevel="1" x14ac:dyDescent="0.15">
      <c r="A16" s="1132"/>
      <c r="B16" s="1249"/>
      <c r="C16" s="1249"/>
      <c r="D16" s="1249"/>
      <c r="E16" s="1132"/>
      <c r="F16" s="1133"/>
      <c r="G16" s="1133"/>
      <c r="H16" s="824"/>
      <c r="I16" s="2449"/>
      <c r="J16" s="2449"/>
      <c r="K16" s="2449"/>
      <c r="L16" s="1133"/>
      <c r="M16" s="2393"/>
      <c r="N16" s="2393"/>
      <c r="O16" s="2393"/>
      <c r="P16" s="2393"/>
      <c r="Q16" s="2393"/>
      <c r="R16" s="2393"/>
      <c r="S16" s="2393"/>
      <c r="T16" s="2393"/>
      <c r="U16" s="2393"/>
      <c r="V16" s="2393"/>
      <c r="W16" s="2393"/>
      <c r="X16" s="2393"/>
      <c r="Y16" s="1121"/>
      <c r="AC16" s="2395"/>
      <c r="AD16" s="2395"/>
      <c r="AE16" s="2395"/>
      <c r="AF16" s="2448"/>
      <c r="AG16" s="2448"/>
      <c r="AH16" s="2448"/>
    </row>
    <row r="17" spans="1:34" ht="17.100000000000001" hidden="1" customHeight="1" outlineLevel="1" x14ac:dyDescent="0.15">
      <c r="A17" s="1132"/>
      <c r="B17" s="1249"/>
      <c r="C17" s="1249"/>
      <c r="D17" s="1249"/>
      <c r="E17" s="1132"/>
      <c r="F17" s="1133"/>
      <c r="G17" s="824"/>
      <c r="H17" s="1133"/>
      <c r="I17" s="2448" t="s">
        <v>168</v>
      </c>
      <c r="J17" s="2448"/>
      <c r="K17" s="2448"/>
      <c r="L17" s="1133"/>
      <c r="M17" s="2443" t="str">
        <f>IF(AND(入力シート!B48,入力シート!K52&lt;&gt;""),入力シート!K52&amp;"　"&amp;入力シート!K55&amp;"　"&amp;入力シート!K56,"")</f>
        <v/>
      </c>
      <c r="N17" s="2443"/>
      <c r="O17" s="2443"/>
      <c r="P17" s="2443"/>
      <c r="Q17" s="2443"/>
      <c r="R17" s="2443"/>
      <c r="S17" s="2443"/>
      <c r="T17" s="2443"/>
      <c r="U17" s="2443"/>
      <c r="V17" s="2443"/>
      <c r="W17" s="2443"/>
      <c r="X17" s="2443"/>
      <c r="Y17" s="1121"/>
      <c r="AE17" s="824"/>
      <c r="AF17" s="2448"/>
      <c r="AG17" s="2448"/>
      <c r="AH17" s="2448"/>
    </row>
    <row r="18" spans="1:34" ht="17.100000000000001" customHeight="1" collapsed="1" x14ac:dyDescent="0.15">
      <c r="A18" s="1132"/>
      <c r="B18" s="1249"/>
      <c r="C18" s="1249"/>
      <c r="D18" s="1249"/>
      <c r="E18" s="1132"/>
      <c r="F18" s="1132"/>
      <c r="G18" s="1132"/>
      <c r="H18" s="1133"/>
      <c r="I18" s="1133"/>
      <c r="J18" s="1133"/>
      <c r="K18" s="1133"/>
      <c r="L18" s="1132"/>
      <c r="M18" s="1133"/>
      <c r="N18" s="1133"/>
      <c r="O18" s="1133"/>
      <c r="P18" s="1134"/>
      <c r="Q18" s="1134"/>
      <c r="R18" s="1134"/>
      <c r="S18" s="1134"/>
      <c r="T18" s="1134"/>
      <c r="U18" s="1134"/>
      <c r="V18" s="1134"/>
      <c r="W18" s="1134"/>
      <c r="X18" s="1134"/>
      <c r="Y18" s="1121"/>
    </row>
    <row r="19" spans="1:34" ht="16.5" hidden="1" customHeight="1" outlineLevel="1" x14ac:dyDescent="0.15">
      <c r="A19" s="1132"/>
      <c r="B19" s="1249"/>
      <c r="C19" s="1249"/>
      <c r="D19" s="1249"/>
      <c r="E19" s="1132"/>
      <c r="F19" s="2395" t="s">
        <v>1678</v>
      </c>
      <c r="G19" s="2395"/>
      <c r="H19" s="2395"/>
      <c r="I19" s="2449" t="s">
        <v>166</v>
      </c>
      <c r="J19" s="2449"/>
      <c r="K19" s="2449"/>
      <c r="L19" s="1133"/>
      <c r="M19" s="2393" t="str">
        <f>IF(入力シート!B81,入力シート!K91&amp;入力シート!K92&amp;入力シート!K93&amp;IF(入力シート!K94="－","","　"&amp;入力シート!K94),IF(AND(入力シート!B81=FALSE,入力シート!K83&lt;&gt;""),"&lt;&lt;入力シートを確認してください&gt;&gt;",""))</f>
        <v/>
      </c>
      <c r="N19" s="2393"/>
      <c r="O19" s="2393"/>
      <c r="P19" s="2393"/>
      <c r="Q19" s="2393"/>
      <c r="R19" s="2393"/>
      <c r="S19" s="2393"/>
      <c r="T19" s="2393"/>
      <c r="U19" s="2393"/>
      <c r="V19" s="2393"/>
      <c r="W19" s="2393"/>
      <c r="X19" s="2393"/>
      <c r="Y19" s="1121" t="s">
        <v>1641</v>
      </c>
    </row>
    <row r="20" spans="1:34" ht="17.100000000000001" hidden="1" customHeight="1" outlineLevel="1" x14ac:dyDescent="0.15">
      <c r="A20" s="1132"/>
      <c r="B20" s="1249"/>
      <c r="C20" s="1249"/>
      <c r="D20" s="1249"/>
      <c r="E20" s="1132"/>
      <c r="F20" s="2395"/>
      <c r="G20" s="2395"/>
      <c r="H20" s="2395"/>
      <c r="I20" s="2449"/>
      <c r="J20" s="2449"/>
      <c r="K20" s="2449"/>
      <c r="L20" s="1133"/>
      <c r="M20" s="2393"/>
      <c r="N20" s="2393"/>
      <c r="O20" s="2393"/>
      <c r="P20" s="2393"/>
      <c r="Q20" s="2393"/>
      <c r="R20" s="2393"/>
      <c r="S20" s="2393"/>
      <c r="T20" s="2393"/>
      <c r="U20" s="2393"/>
      <c r="V20" s="2393"/>
      <c r="W20" s="2393"/>
      <c r="X20" s="2393"/>
      <c r="Y20" s="1121"/>
      <c r="AF20" s="2448"/>
      <c r="AG20" s="2448"/>
      <c r="AH20" s="2448"/>
    </row>
    <row r="21" spans="1:34" ht="17.100000000000001" hidden="1" customHeight="1" outlineLevel="1" x14ac:dyDescent="0.15">
      <c r="A21" s="1132"/>
      <c r="B21" s="1249"/>
      <c r="C21" s="1249"/>
      <c r="D21" s="1249"/>
      <c r="E21" s="1132"/>
      <c r="F21" s="2392"/>
      <c r="G21" s="2392"/>
      <c r="H21" s="2392"/>
      <c r="I21" s="2449" t="s">
        <v>167</v>
      </c>
      <c r="J21" s="2449"/>
      <c r="K21" s="2449"/>
      <c r="L21" s="1133"/>
      <c r="M21" s="2393" t="str">
        <f>IF(AND(入力シート!$B$48,入力シート!$B$81,入力シート!K83&lt;&gt;""),入力シート!K83,"")</f>
        <v/>
      </c>
      <c r="N21" s="2393"/>
      <c r="O21" s="2393"/>
      <c r="P21" s="2393"/>
      <c r="Q21" s="2393"/>
      <c r="R21" s="2393"/>
      <c r="S21" s="2393"/>
      <c r="T21" s="2393"/>
      <c r="U21" s="2393"/>
      <c r="V21" s="2393"/>
      <c r="W21" s="2393"/>
      <c r="X21" s="2393"/>
      <c r="Y21" s="1121"/>
      <c r="AF21" s="2448"/>
      <c r="AG21" s="2448"/>
      <c r="AH21" s="2448"/>
    </row>
    <row r="22" spans="1:34" ht="17.100000000000001" hidden="1" customHeight="1" outlineLevel="1" x14ac:dyDescent="0.15">
      <c r="A22" s="1132"/>
      <c r="B22" s="1249"/>
      <c r="C22" s="1249"/>
      <c r="D22" s="1249"/>
      <c r="E22" s="1132"/>
      <c r="F22" s="1133"/>
      <c r="G22" s="1133"/>
      <c r="H22" s="824"/>
      <c r="I22" s="2449"/>
      <c r="J22" s="2449"/>
      <c r="K22" s="2449"/>
      <c r="L22" s="1133"/>
      <c r="M22" s="2393"/>
      <c r="N22" s="2393"/>
      <c r="O22" s="2393"/>
      <c r="P22" s="2393"/>
      <c r="Q22" s="2393"/>
      <c r="R22" s="2393"/>
      <c r="S22" s="2393"/>
      <c r="T22" s="2393"/>
      <c r="U22" s="2393"/>
      <c r="V22" s="2393"/>
      <c r="W22" s="2393"/>
      <c r="X22" s="2393"/>
      <c r="Y22" s="1121"/>
      <c r="AC22" s="2395"/>
      <c r="AD22" s="2395"/>
      <c r="AE22" s="2395"/>
      <c r="AF22" s="2448"/>
      <c r="AG22" s="2448"/>
      <c r="AH22" s="2448"/>
    </row>
    <row r="23" spans="1:34" ht="17.100000000000001" hidden="1" customHeight="1" outlineLevel="1" x14ac:dyDescent="0.15">
      <c r="A23" s="1132"/>
      <c r="B23" s="1249"/>
      <c r="C23" s="1249"/>
      <c r="D23" s="1249"/>
      <c r="E23" s="1132"/>
      <c r="F23" s="1133"/>
      <c r="G23" s="824"/>
      <c r="H23" s="1133"/>
      <c r="I23" s="2448" t="s">
        <v>168</v>
      </c>
      <c r="J23" s="2448"/>
      <c r="K23" s="2448"/>
      <c r="L23" s="1133"/>
      <c r="M23" s="2443" t="str">
        <f>IF(AND(入力シート!$B$48,入力シート!$B$81,入力シート!K85&lt;&gt;""),入力シート!K85&amp;"　"&amp;入力シート!K88&amp;"　"&amp;入力シート!K89,"")</f>
        <v/>
      </c>
      <c r="N23" s="2443"/>
      <c r="O23" s="2443"/>
      <c r="P23" s="2443"/>
      <c r="Q23" s="2443"/>
      <c r="R23" s="2443"/>
      <c r="S23" s="2443"/>
      <c r="T23" s="2443"/>
      <c r="U23" s="2443"/>
      <c r="V23" s="2443"/>
      <c r="W23" s="2443"/>
      <c r="X23" s="2443"/>
      <c r="Y23" s="1121"/>
      <c r="AE23" s="824"/>
      <c r="AF23" s="2448"/>
      <c r="AG23" s="2448"/>
      <c r="AH23" s="2448"/>
    </row>
    <row r="24" spans="1:34" ht="17.100000000000001" customHeight="1" collapsed="1" x14ac:dyDescent="0.15">
      <c r="A24" s="1132"/>
      <c r="B24" s="1249"/>
      <c r="C24" s="1249"/>
      <c r="D24" s="1249"/>
      <c r="E24" s="1132"/>
      <c r="F24" s="1132"/>
      <c r="G24" s="1132"/>
      <c r="H24" s="1132"/>
      <c r="I24" s="1132"/>
      <c r="J24" s="1132"/>
      <c r="K24" s="1132"/>
      <c r="L24" s="1132"/>
      <c r="M24" s="1133"/>
      <c r="N24" s="1133"/>
      <c r="O24" s="1133"/>
      <c r="P24" s="1133"/>
      <c r="Q24" s="1133"/>
      <c r="R24" s="1133"/>
      <c r="S24" s="1133"/>
      <c r="T24" s="1133"/>
      <c r="U24" s="1133"/>
      <c r="V24" s="1133"/>
      <c r="W24" s="1133"/>
      <c r="X24" s="1133"/>
      <c r="Y24" s="1121"/>
    </row>
    <row r="25" spans="1:34" ht="16.5" hidden="1" customHeight="1" outlineLevel="1" x14ac:dyDescent="0.15">
      <c r="A25" s="1132"/>
      <c r="B25" s="1249"/>
      <c r="C25" s="1249"/>
      <c r="D25" s="1249"/>
      <c r="E25" s="1132"/>
      <c r="F25" s="2395" t="s">
        <v>1679</v>
      </c>
      <c r="G25" s="2395"/>
      <c r="H25" s="2395"/>
      <c r="I25" s="2449" t="s">
        <v>166</v>
      </c>
      <c r="J25" s="2449"/>
      <c r="K25" s="2449"/>
      <c r="L25" s="1133"/>
      <c r="M25" s="2393" t="str">
        <f>IF(入力シート!B114,入力シート!K124&amp;入力シート!K125&amp;入力シート!K126&amp;IF(入力シート!K127="－","","　"&amp;入力シート!K127),IF(AND(入力シート!B114=FALSE,入力シート!K116&lt;&gt;""),"&lt;&lt;入力シートを確認してください&gt;&gt;",""))</f>
        <v/>
      </c>
      <c r="N25" s="2393"/>
      <c r="O25" s="2393"/>
      <c r="P25" s="2393"/>
      <c r="Q25" s="2393"/>
      <c r="R25" s="2393"/>
      <c r="S25" s="2393"/>
      <c r="T25" s="2393"/>
      <c r="U25" s="2393"/>
      <c r="V25" s="2393"/>
      <c r="W25" s="2393"/>
      <c r="X25" s="2393"/>
      <c r="Y25" s="1121" t="s">
        <v>1641</v>
      </c>
    </row>
    <row r="26" spans="1:34" ht="17.100000000000001" hidden="1" customHeight="1" outlineLevel="1" x14ac:dyDescent="0.15">
      <c r="A26" s="1132"/>
      <c r="B26" s="1249"/>
      <c r="C26" s="1249"/>
      <c r="D26" s="1249"/>
      <c r="E26" s="1132"/>
      <c r="F26" s="2395"/>
      <c r="G26" s="2395"/>
      <c r="H26" s="2395"/>
      <c r="I26" s="2449"/>
      <c r="J26" s="2449"/>
      <c r="K26" s="2449"/>
      <c r="L26" s="1133"/>
      <c r="M26" s="2393"/>
      <c r="N26" s="2393"/>
      <c r="O26" s="2393"/>
      <c r="P26" s="2393"/>
      <c r="Q26" s="2393"/>
      <c r="R26" s="2393"/>
      <c r="S26" s="2393"/>
      <c r="T26" s="2393"/>
      <c r="U26" s="2393"/>
      <c r="V26" s="2393"/>
      <c r="W26" s="2393"/>
      <c r="X26" s="2393"/>
      <c r="Y26" s="1121"/>
      <c r="AF26" s="2448"/>
      <c r="AG26" s="2448"/>
      <c r="AH26" s="2448"/>
    </row>
    <row r="27" spans="1:34" ht="17.100000000000001" hidden="1" customHeight="1" outlineLevel="1" x14ac:dyDescent="0.15">
      <c r="A27" s="1132"/>
      <c r="B27" s="1249"/>
      <c r="C27" s="1249"/>
      <c r="D27" s="1249"/>
      <c r="E27" s="1132"/>
      <c r="F27" s="2392"/>
      <c r="G27" s="2392"/>
      <c r="H27" s="2392"/>
      <c r="I27" s="2449" t="s">
        <v>167</v>
      </c>
      <c r="J27" s="2449"/>
      <c r="K27" s="2449"/>
      <c r="L27" s="1133"/>
      <c r="M27" s="2452" t="str">
        <f>IF(AND(入力シート!$B$48,入力シート!$B$114,入力シート!K116&lt;&gt;""),入力シート!K116,"")</f>
        <v/>
      </c>
      <c r="N27" s="2452"/>
      <c r="O27" s="2452"/>
      <c r="P27" s="2452"/>
      <c r="Q27" s="2452"/>
      <c r="R27" s="2452"/>
      <c r="S27" s="2452"/>
      <c r="T27" s="2452"/>
      <c r="U27" s="2452"/>
      <c r="V27" s="2452"/>
      <c r="W27" s="2452"/>
      <c r="X27" s="2452"/>
      <c r="Y27" s="1121"/>
      <c r="AF27" s="2448"/>
      <c r="AG27" s="2448"/>
      <c r="AH27" s="2448"/>
    </row>
    <row r="28" spans="1:34" ht="17.100000000000001" hidden="1" customHeight="1" outlineLevel="1" x14ac:dyDescent="0.15">
      <c r="A28" s="1132"/>
      <c r="B28" s="1249"/>
      <c r="C28" s="1249"/>
      <c r="D28" s="1249"/>
      <c r="E28" s="1132"/>
      <c r="F28" s="1133"/>
      <c r="G28" s="1133"/>
      <c r="H28" s="824"/>
      <c r="I28" s="2449"/>
      <c r="J28" s="2449"/>
      <c r="K28" s="2449"/>
      <c r="L28" s="1133"/>
      <c r="M28" s="2452"/>
      <c r="N28" s="2452"/>
      <c r="O28" s="2452"/>
      <c r="P28" s="2452"/>
      <c r="Q28" s="2452"/>
      <c r="R28" s="2452"/>
      <c r="S28" s="2452"/>
      <c r="T28" s="2452"/>
      <c r="U28" s="2452"/>
      <c r="V28" s="2452"/>
      <c r="W28" s="2452"/>
      <c r="X28" s="2452"/>
      <c r="Y28" s="1121"/>
      <c r="AC28" s="2395"/>
      <c r="AD28" s="2395"/>
      <c r="AE28" s="2395"/>
      <c r="AF28" s="2448"/>
      <c r="AG28" s="2448"/>
      <c r="AH28" s="2448"/>
    </row>
    <row r="29" spans="1:34" ht="17.100000000000001" hidden="1" customHeight="1" outlineLevel="1" x14ac:dyDescent="0.15">
      <c r="A29" s="1132"/>
      <c r="B29" s="1249"/>
      <c r="C29" s="1249"/>
      <c r="D29" s="1249"/>
      <c r="E29" s="1132"/>
      <c r="F29" s="1133"/>
      <c r="G29" s="824"/>
      <c r="H29" s="1133"/>
      <c r="I29" s="2448" t="s">
        <v>168</v>
      </c>
      <c r="J29" s="2448"/>
      <c r="K29" s="2448"/>
      <c r="L29" s="1133"/>
      <c r="M29" s="2443" t="str">
        <f>IF(AND(入力シート!$B$48,入力シート!$B$114,入力シート!K118&lt;&gt;""),入力シート!K118&amp;"　"&amp;入力シート!K121&amp;"　"&amp;入力シート!K122,"")</f>
        <v/>
      </c>
      <c r="N29" s="2443"/>
      <c r="O29" s="2443"/>
      <c r="P29" s="2443"/>
      <c r="Q29" s="2443"/>
      <c r="R29" s="2443"/>
      <c r="S29" s="2443"/>
      <c r="T29" s="2443"/>
      <c r="U29" s="2443"/>
      <c r="V29" s="2443"/>
      <c r="W29" s="2443"/>
      <c r="X29" s="2443"/>
      <c r="Y29" s="1121"/>
      <c r="AE29" s="824"/>
      <c r="AF29" s="2448"/>
      <c r="AG29" s="2448"/>
      <c r="AH29" s="2448"/>
    </row>
    <row r="30" spans="1:34" ht="17.100000000000001" customHeight="1" collapsed="1" x14ac:dyDescent="0.15">
      <c r="A30" s="1132"/>
      <c r="B30" s="1249"/>
      <c r="C30" s="1249"/>
      <c r="D30" s="1249"/>
      <c r="E30" s="1132"/>
      <c r="F30" s="1132"/>
      <c r="G30" s="1132"/>
      <c r="H30" s="1132"/>
      <c r="I30" s="1132"/>
      <c r="J30" s="1132"/>
      <c r="K30" s="1132"/>
      <c r="L30" s="1132"/>
      <c r="M30" s="1133"/>
      <c r="N30" s="1133"/>
      <c r="O30" s="1133"/>
      <c r="P30" s="1133"/>
      <c r="Q30" s="1133"/>
      <c r="R30" s="1133"/>
      <c r="S30" s="1133"/>
      <c r="T30" s="1133"/>
      <c r="U30" s="1133"/>
      <c r="V30" s="1133"/>
      <c r="W30" s="1133"/>
      <c r="X30" s="1133"/>
      <c r="Y30" s="1121"/>
    </row>
    <row r="31" spans="1:34" ht="16.5" hidden="1" customHeight="1" outlineLevel="1" x14ac:dyDescent="0.15">
      <c r="A31" s="1132"/>
      <c r="B31" s="1249"/>
      <c r="C31" s="1249"/>
      <c r="D31" s="1249"/>
      <c r="E31" s="1132"/>
      <c r="F31" s="2395" t="s">
        <v>1680</v>
      </c>
      <c r="G31" s="2395"/>
      <c r="H31" s="2395"/>
      <c r="I31" s="2449" t="s">
        <v>166</v>
      </c>
      <c r="J31" s="2449"/>
      <c r="K31" s="2449"/>
      <c r="L31" s="1133"/>
      <c r="M31" s="2393" t="str">
        <f>IF(入力シート!B147,入力シート!K157&amp;入力シート!K158&amp;入力シート!K159&amp;IF(入力シート!K160="－","","　"&amp;入力シート!K160),IF(AND(入力シート!B147=FALSE,入力シート!K149&lt;&gt;""),"&lt;&lt;入力シートを確認してください&gt;&gt;",""))</f>
        <v/>
      </c>
      <c r="N31" s="2393"/>
      <c r="O31" s="2393"/>
      <c r="P31" s="2393"/>
      <c r="Q31" s="2393"/>
      <c r="R31" s="2393"/>
      <c r="S31" s="2393"/>
      <c r="T31" s="2393"/>
      <c r="U31" s="2393"/>
      <c r="V31" s="2393"/>
      <c r="W31" s="2393"/>
      <c r="X31" s="2393"/>
      <c r="Y31" s="1121" t="s">
        <v>1641</v>
      </c>
    </row>
    <row r="32" spans="1:34" ht="17.100000000000001" hidden="1" customHeight="1" outlineLevel="1" x14ac:dyDescent="0.15">
      <c r="A32" s="1132"/>
      <c r="B32" s="1249"/>
      <c r="C32" s="1249"/>
      <c r="D32" s="1249"/>
      <c r="E32" s="1132"/>
      <c r="F32" s="2395"/>
      <c r="G32" s="2395"/>
      <c r="H32" s="2395"/>
      <c r="I32" s="2449"/>
      <c r="J32" s="2449"/>
      <c r="K32" s="2449"/>
      <c r="L32" s="1133"/>
      <c r="M32" s="2393"/>
      <c r="N32" s="2393"/>
      <c r="O32" s="2393"/>
      <c r="P32" s="2393"/>
      <c r="Q32" s="2393"/>
      <c r="R32" s="2393"/>
      <c r="S32" s="2393"/>
      <c r="T32" s="2393"/>
      <c r="U32" s="2393"/>
      <c r="V32" s="2393"/>
      <c r="W32" s="2393"/>
      <c r="X32" s="2393"/>
      <c r="Y32" s="1121"/>
      <c r="AF32" s="2448"/>
      <c r="AG32" s="2448"/>
      <c r="AH32" s="2448"/>
    </row>
    <row r="33" spans="1:34" ht="17.100000000000001" hidden="1" customHeight="1" outlineLevel="1" x14ac:dyDescent="0.15">
      <c r="A33" s="1132"/>
      <c r="B33" s="1249"/>
      <c r="C33" s="1249"/>
      <c r="D33" s="1249"/>
      <c r="E33" s="1132"/>
      <c r="F33" s="2392"/>
      <c r="G33" s="2392"/>
      <c r="H33" s="2392"/>
      <c r="I33" s="2449" t="s">
        <v>167</v>
      </c>
      <c r="J33" s="2449"/>
      <c r="K33" s="2449"/>
      <c r="L33" s="1133"/>
      <c r="M33" s="2393" t="str">
        <f>IF(AND(入力シート!$B$48,入力シート!$B$147,入力シート!K149&lt;&gt;""),入力シート!K149,"")</f>
        <v/>
      </c>
      <c r="N33" s="2393"/>
      <c r="O33" s="2393"/>
      <c r="P33" s="2393"/>
      <c r="Q33" s="2393"/>
      <c r="R33" s="2393"/>
      <c r="S33" s="2393"/>
      <c r="T33" s="2393"/>
      <c r="U33" s="2393"/>
      <c r="V33" s="2393"/>
      <c r="W33" s="2393"/>
      <c r="X33" s="2393"/>
      <c r="Y33" s="1121"/>
      <c r="AF33" s="2448"/>
      <c r="AG33" s="2448"/>
      <c r="AH33" s="2448"/>
    </row>
    <row r="34" spans="1:34" ht="17.100000000000001" hidden="1" customHeight="1" outlineLevel="1" x14ac:dyDescent="0.15">
      <c r="A34" s="1132"/>
      <c r="B34" s="1249"/>
      <c r="C34" s="1249"/>
      <c r="D34" s="1249"/>
      <c r="E34" s="1132"/>
      <c r="F34" s="1133"/>
      <c r="G34" s="1133"/>
      <c r="H34" s="824"/>
      <c r="I34" s="2449"/>
      <c r="J34" s="2449"/>
      <c r="K34" s="2449"/>
      <c r="L34" s="1133"/>
      <c r="M34" s="2393"/>
      <c r="N34" s="2393"/>
      <c r="O34" s="2393"/>
      <c r="P34" s="2393"/>
      <c r="Q34" s="2393"/>
      <c r="R34" s="2393"/>
      <c r="S34" s="2393"/>
      <c r="T34" s="2393"/>
      <c r="U34" s="2393"/>
      <c r="V34" s="2393"/>
      <c r="W34" s="2393"/>
      <c r="X34" s="2393"/>
      <c r="Y34" s="1121"/>
      <c r="AC34" s="2395"/>
      <c r="AD34" s="2395"/>
      <c r="AE34" s="2395"/>
      <c r="AF34" s="2448"/>
      <c r="AG34" s="2448"/>
      <c r="AH34" s="2448"/>
    </row>
    <row r="35" spans="1:34" ht="17.100000000000001" hidden="1" customHeight="1" outlineLevel="1" x14ac:dyDescent="0.15">
      <c r="A35" s="1132"/>
      <c r="B35" s="1249"/>
      <c r="C35" s="1249"/>
      <c r="D35" s="1249"/>
      <c r="E35" s="1132"/>
      <c r="F35" s="1133"/>
      <c r="G35" s="824"/>
      <c r="H35" s="1133"/>
      <c r="I35" s="2448" t="s">
        <v>168</v>
      </c>
      <c r="J35" s="2448"/>
      <c r="K35" s="2448"/>
      <c r="L35" s="1133"/>
      <c r="M35" s="2443" t="str">
        <f>IF(AND(入力シート!$B$48,入力シート!$B$147,入力シート!K151&lt;&gt;""),入力シート!K151&amp;"　"&amp;入力シート!K154&amp;"　"&amp;入力シート!K155,"")</f>
        <v/>
      </c>
      <c r="N35" s="2443"/>
      <c r="O35" s="2443"/>
      <c r="P35" s="2443"/>
      <c r="Q35" s="2443"/>
      <c r="R35" s="2443"/>
      <c r="S35" s="2443"/>
      <c r="T35" s="2443"/>
      <c r="U35" s="2443"/>
      <c r="V35" s="2443"/>
      <c r="W35" s="2443"/>
      <c r="X35" s="2443"/>
      <c r="Y35" s="1121"/>
      <c r="AE35" s="824"/>
      <c r="AF35" s="2448"/>
      <c r="AG35" s="2448"/>
      <c r="AH35" s="2448"/>
    </row>
    <row r="36" spans="1:34" ht="17.100000000000001" customHeight="1" collapsed="1" x14ac:dyDescent="0.15">
      <c r="A36" s="1133"/>
      <c r="B36" s="1132"/>
      <c r="C36" s="1132"/>
      <c r="D36" s="1132"/>
      <c r="E36" s="1132"/>
      <c r="F36" s="1132"/>
      <c r="G36" s="1132"/>
      <c r="H36" s="1132"/>
      <c r="I36" s="1132"/>
      <c r="J36" s="1133"/>
      <c r="K36" s="1133"/>
      <c r="L36" s="1133"/>
      <c r="M36" s="1133"/>
      <c r="N36" s="1133"/>
      <c r="O36" s="1133"/>
      <c r="P36" s="1133"/>
      <c r="Q36" s="1133"/>
      <c r="R36" s="1133"/>
      <c r="S36" s="1133"/>
      <c r="T36" s="1133"/>
      <c r="U36" s="1133"/>
      <c r="V36" s="1133"/>
      <c r="W36" s="1133"/>
      <c r="X36" s="1133"/>
    </row>
    <row r="37" spans="1:34" s="1114" customFormat="1" ht="17.100000000000001" customHeight="1" x14ac:dyDescent="0.15">
      <c r="A37" s="1133"/>
      <c r="B37" s="1132"/>
      <c r="C37" s="1132"/>
      <c r="D37" s="1132"/>
      <c r="E37" s="1132"/>
      <c r="F37" s="1132"/>
      <c r="G37" s="1132"/>
      <c r="H37" s="1132"/>
      <c r="I37" s="1132"/>
      <c r="J37" s="1133"/>
      <c r="K37" s="1133"/>
      <c r="L37" s="1133"/>
      <c r="M37" s="1133"/>
      <c r="N37" s="1133"/>
      <c r="O37" s="1133"/>
      <c r="P37" s="1133"/>
      <c r="Q37" s="1133"/>
      <c r="R37" s="1133"/>
      <c r="S37" s="1133"/>
      <c r="T37" s="1133"/>
      <c r="U37" s="1133"/>
      <c r="V37" s="1133"/>
      <c r="W37" s="1133"/>
      <c r="X37" s="1133"/>
    </row>
    <row r="38" spans="1:34" ht="17.100000000000001" customHeight="1" x14ac:dyDescent="0.15">
      <c r="A38" s="2392" t="s">
        <v>1712</v>
      </c>
      <c r="B38" s="2392"/>
      <c r="C38" s="2392"/>
      <c r="D38" s="2392"/>
      <c r="E38" s="2392"/>
      <c r="F38" s="2392"/>
      <c r="G38" s="2392"/>
      <c r="H38" s="2392"/>
      <c r="I38" s="2392"/>
      <c r="J38" s="2392"/>
      <c r="K38" s="2392"/>
      <c r="L38" s="2392"/>
      <c r="M38" s="2392"/>
      <c r="N38" s="2392"/>
      <c r="O38" s="2392"/>
      <c r="P38" s="2392"/>
      <c r="Q38" s="2392"/>
      <c r="R38" s="2392"/>
      <c r="S38" s="2392"/>
      <c r="T38" s="2392"/>
      <c r="U38" s="2392"/>
      <c r="V38" s="2392"/>
      <c r="W38" s="2392"/>
      <c r="X38" s="2392"/>
    </row>
    <row r="39" spans="1:34" ht="17.100000000000001" customHeight="1" x14ac:dyDescent="0.15">
      <c r="A39" s="2392" t="s">
        <v>21</v>
      </c>
      <c r="B39" s="2392"/>
      <c r="C39" s="2392"/>
      <c r="D39" s="2392"/>
      <c r="E39" s="2392"/>
      <c r="F39" s="2392"/>
      <c r="G39" s="2392"/>
      <c r="H39" s="2392"/>
      <c r="I39" s="2392"/>
      <c r="J39" s="2392"/>
      <c r="K39" s="2392"/>
      <c r="L39" s="2392"/>
      <c r="M39" s="2392"/>
      <c r="N39" s="2392"/>
      <c r="O39" s="2392"/>
      <c r="P39" s="2392"/>
      <c r="Q39" s="2392"/>
      <c r="R39" s="2392"/>
      <c r="S39" s="2392"/>
      <c r="T39" s="2392"/>
      <c r="U39" s="2392"/>
      <c r="V39" s="2392"/>
      <c r="W39" s="2392"/>
      <c r="X39" s="2392"/>
    </row>
    <row r="40" spans="1:34" ht="17.100000000000001" customHeight="1" x14ac:dyDescent="0.15">
      <c r="A40" s="2392" t="s">
        <v>169</v>
      </c>
      <c r="B40" s="2392"/>
      <c r="C40" s="2392"/>
      <c r="D40" s="2392"/>
      <c r="E40" s="2392"/>
      <c r="F40" s="2392"/>
      <c r="G40" s="2392"/>
      <c r="H40" s="2392"/>
      <c r="I40" s="2392"/>
      <c r="J40" s="2392"/>
      <c r="K40" s="2392"/>
      <c r="L40" s="2392"/>
      <c r="M40" s="2392"/>
      <c r="N40" s="2392"/>
      <c r="O40" s="2392"/>
      <c r="P40" s="2392"/>
      <c r="Q40" s="2392"/>
      <c r="R40" s="2392"/>
      <c r="S40" s="2392"/>
      <c r="T40" s="2392"/>
      <c r="U40" s="2392"/>
      <c r="V40" s="2392"/>
      <c r="W40" s="2392"/>
      <c r="X40" s="2392"/>
    </row>
    <row r="41" spans="1:34" s="1114" customFormat="1" ht="17.100000000000001" customHeight="1" x14ac:dyDescent="0.15">
      <c r="A41" s="1132"/>
      <c r="B41" s="1132"/>
      <c r="C41" s="1132"/>
      <c r="D41" s="1132"/>
      <c r="E41" s="1132"/>
      <c r="F41" s="1132"/>
      <c r="G41" s="1132"/>
      <c r="H41" s="1132"/>
      <c r="I41" s="1132"/>
      <c r="J41" s="1132"/>
      <c r="K41" s="1132"/>
      <c r="L41" s="1132"/>
      <c r="M41" s="1132"/>
      <c r="N41" s="1132"/>
      <c r="O41" s="1132"/>
      <c r="P41" s="1132"/>
      <c r="Q41" s="1132"/>
      <c r="R41" s="1132"/>
      <c r="S41" s="1132"/>
      <c r="T41" s="1132"/>
      <c r="U41" s="1132"/>
      <c r="V41" s="1132"/>
      <c r="W41" s="1132"/>
      <c r="X41" s="1132"/>
    </row>
    <row r="42" spans="1:34" s="1114" customFormat="1" ht="17.100000000000001" customHeight="1" x14ac:dyDescent="0.15">
      <c r="A42" s="1132"/>
      <c r="B42" s="1132"/>
      <c r="C42" s="1132"/>
      <c r="D42" s="1132"/>
      <c r="E42" s="1132"/>
      <c r="F42" s="1132"/>
      <c r="G42" s="1132"/>
      <c r="H42" s="1132"/>
      <c r="I42" s="1132"/>
      <c r="J42" s="1132"/>
      <c r="K42" s="1132"/>
      <c r="L42" s="1132"/>
      <c r="M42" s="1132"/>
      <c r="N42" s="1132"/>
      <c r="O42" s="1132"/>
      <c r="P42" s="1132"/>
      <c r="Q42" s="1132"/>
      <c r="R42" s="1132"/>
      <c r="S42" s="1132"/>
      <c r="T42" s="1132"/>
      <c r="U42" s="1132"/>
      <c r="V42" s="1132"/>
      <c r="W42" s="1132"/>
      <c r="X42" s="1132"/>
    </row>
    <row r="43" spans="1:34" ht="123.75" customHeight="1" x14ac:dyDescent="0.15">
      <c r="A43" s="2453" t="s">
        <v>1671</v>
      </c>
      <c r="B43" s="2453"/>
      <c r="C43" s="2453"/>
      <c r="D43" s="2453"/>
      <c r="E43" s="2453"/>
      <c r="F43" s="2453"/>
      <c r="G43" s="2453"/>
      <c r="H43" s="2453"/>
      <c r="I43" s="2453"/>
      <c r="J43" s="2453"/>
      <c r="K43" s="2453"/>
      <c r="L43" s="2453"/>
      <c r="M43" s="2453"/>
      <c r="N43" s="2453"/>
      <c r="O43" s="2453"/>
      <c r="P43" s="2453"/>
      <c r="Q43" s="2453"/>
      <c r="R43" s="2453"/>
      <c r="S43" s="2453"/>
      <c r="T43" s="2453"/>
      <c r="U43" s="2453"/>
      <c r="V43" s="2453"/>
      <c r="W43" s="2453"/>
      <c r="X43" s="2453"/>
    </row>
    <row r="44" spans="1:34" ht="17.100000000000001" customHeight="1" x14ac:dyDescent="0.15">
      <c r="A44" s="825"/>
      <c r="B44" s="825"/>
      <c r="C44" s="825"/>
      <c r="D44" s="825"/>
      <c r="E44" s="825"/>
      <c r="F44" s="825"/>
      <c r="G44" s="825"/>
      <c r="H44" s="825"/>
      <c r="I44" s="825"/>
      <c r="J44" s="1133"/>
      <c r="K44" s="1133"/>
      <c r="L44" s="1133"/>
      <c r="M44" s="1133"/>
      <c r="N44" s="1133"/>
      <c r="O44" s="1133"/>
      <c r="P44" s="1133"/>
      <c r="Q44" s="1133"/>
      <c r="R44" s="1133"/>
      <c r="S44" s="1133"/>
      <c r="T44" s="1133"/>
      <c r="U44" s="1133"/>
      <c r="V44" s="1133"/>
      <c r="W44" s="1133"/>
      <c r="X44" s="1133"/>
    </row>
    <row r="45" spans="1:34" ht="17.100000000000001" customHeight="1" x14ac:dyDescent="0.15">
      <c r="A45" s="1133"/>
      <c r="B45" s="1133"/>
      <c r="C45" s="1133"/>
      <c r="D45" s="1133"/>
      <c r="E45" s="1133"/>
      <c r="F45" s="1133"/>
      <c r="G45" s="1133"/>
      <c r="H45" s="1133"/>
      <c r="I45" s="1133"/>
      <c r="J45" s="1133"/>
      <c r="K45" s="1133"/>
      <c r="L45" s="1133"/>
      <c r="M45" s="1133"/>
      <c r="N45" s="1133"/>
      <c r="O45" s="1133"/>
      <c r="P45" s="1133"/>
      <c r="Q45" s="1133"/>
      <c r="R45" s="1133"/>
      <c r="S45" s="1133"/>
      <c r="T45" s="1133"/>
      <c r="U45" s="1133"/>
      <c r="V45" s="1133"/>
      <c r="W45" s="1133"/>
      <c r="X45" s="1133"/>
    </row>
    <row r="46" spans="1:34" ht="17.100000000000001" customHeight="1" x14ac:dyDescent="0.15">
      <c r="A46" s="2395" t="s">
        <v>2</v>
      </c>
      <c r="B46" s="2395"/>
      <c r="C46" s="2395"/>
      <c r="D46" s="2395"/>
      <c r="E46" s="2395"/>
      <c r="F46" s="2395"/>
      <c r="G46" s="2395"/>
      <c r="H46" s="2395"/>
      <c r="I46" s="2395"/>
      <c r="J46" s="2395"/>
      <c r="K46" s="2395"/>
      <c r="L46" s="2395"/>
      <c r="M46" s="2395"/>
      <c r="N46" s="2395"/>
      <c r="O46" s="2395"/>
      <c r="P46" s="2395"/>
      <c r="Q46" s="2395"/>
      <c r="R46" s="2395"/>
      <c r="S46" s="2395"/>
      <c r="T46" s="2395"/>
      <c r="U46" s="2395"/>
      <c r="V46" s="2395"/>
      <c r="W46" s="2395"/>
      <c r="X46" s="2395"/>
    </row>
    <row r="47" spans="1:34" ht="16.5" customHeight="1" x14ac:dyDescent="0.15"/>
    <row r="49" spans="1:24" ht="17.100000000000001" customHeight="1" x14ac:dyDescent="0.15">
      <c r="A49" s="974"/>
      <c r="B49" s="822" t="s">
        <v>40</v>
      </c>
    </row>
    <row r="50" spans="1:24" ht="16.5" customHeight="1" x14ac:dyDescent="0.15">
      <c r="B50" s="968"/>
      <c r="D50" s="2443" t="str">
        <f>IF(入力シート!K8="","",入力シート!K8)</f>
        <v/>
      </c>
      <c r="E50" s="2443"/>
      <c r="F50" s="2443"/>
      <c r="G50" s="2443"/>
      <c r="H50" s="2443"/>
      <c r="I50" s="2443"/>
      <c r="J50" s="2443"/>
      <c r="K50" s="2443"/>
      <c r="L50" s="2443"/>
      <c r="M50" s="2443"/>
      <c r="N50" s="2443"/>
      <c r="O50" s="2443"/>
      <c r="P50" s="2443"/>
      <c r="Q50" s="2443"/>
      <c r="R50" s="2443"/>
      <c r="S50" s="2443"/>
      <c r="T50" s="2443"/>
      <c r="U50" s="2443"/>
      <c r="V50" s="2443"/>
      <c r="W50" s="2443"/>
      <c r="X50" s="2443"/>
    </row>
    <row r="51" spans="1:24" ht="17.100000000000001" customHeight="1" x14ac:dyDescent="0.15">
      <c r="B51" s="968"/>
    </row>
    <row r="52" spans="1:24" ht="17.100000000000001" customHeight="1" x14ac:dyDescent="0.15">
      <c r="B52" s="822" t="s">
        <v>1065</v>
      </c>
    </row>
    <row r="53" spans="1:24" ht="16.5" customHeight="1" x14ac:dyDescent="0.15">
      <c r="B53" s="968"/>
      <c r="D53" s="2444"/>
      <c r="E53" s="2444"/>
      <c r="F53" s="2444"/>
      <c r="G53" s="2444"/>
      <c r="H53" s="2444"/>
      <c r="I53" s="2444"/>
      <c r="J53" s="2444"/>
      <c r="K53" s="2444"/>
      <c r="L53" s="2444"/>
      <c r="M53" s="2444"/>
      <c r="N53" s="2444"/>
      <c r="O53" s="2444"/>
      <c r="P53" s="2444"/>
      <c r="Q53" s="2444"/>
      <c r="R53" s="2444"/>
      <c r="S53" s="2444"/>
      <c r="T53" s="2444"/>
      <c r="U53" s="2444"/>
      <c r="V53" s="2444"/>
      <c r="W53" s="2444"/>
      <c r="X53" s="2444"/>
    </row>
    <row r="54" spans="1:24" ht="17.100000000000001" customHeight="1" x14ac:dyDescent="0.15">
      <c r="B54" s="968"/>
      <c r="D54" s="2444"/>
      <c r="E54" s="2444"/>
      <c r="F54" s="2444"/>
      <c r="G54" s="2444"/>
      <c r="H54" s="2444"/>
      <c r="I54" s="2444"/>
      <c r="J54" s="2444"/>
      <c r="K54" s="2444"/>
      <c r="L54" s="2444"/>
      <c r="M54" s="2444"/>
      <c r="N54" s="2444"/>
      <c r="O54" s="2444"/>
      <c r="P54" s="2444"/>
      <c r="Q54" s="2444"/>
      <c r="R54" s="2444"/>
      <c r="S54" s="2444"/>
      <c r="T54" s="2444"/>
      <c r="U54" s="2444"/>
      <c r="V54" s="2444"/>
      <c r="W54" s="2444"/>
      <c r="X54" s="2444"/>
    </row>
    <row r="55" spans="1:24" ht="17.100000000000001" customHeight="1" x14ac:dyDescent="0.15">
      <c r="B55" s="968"/>
      <c r="D55" s="2444"/>
      <c r="E55" s="2444"/>
      <c r="F55" s="2444"/>
      <c r="G55" s="2444"/>
      <c r="H55" s="2444"/>
      <c r="I55" s="2444"/>
      <c r="J55" s="2444"/>
      <c r="K55" s="2444"/>
      <c r="L55" s="2444"/>
      <c r="M55" s="2444"/>
      <c r="N55" s="2444"/>
      <c r="O55" s="2444"/>
      <c r="P55" s="2444"/>
      <c r="Q55" s="2444"/>
      <c r="R55" s="2444"/>
      <c r="S55" s="2444"/>
      <c r="T55" s="2444"/>
      <c r="U55" s="2444"/>
      <c r="V55" s="2444"/>
      <c r="W55" s="2444"/>
      <c r="X55" s="2444"/>
    </row>
    <row r="56" spans="1:24" ht="17.100000000000001" customHeight="1" x14ac:dyDescent="0.15">
      <c r="B56" s="968"/>
      <c r="D56" s="2444"/>
      <c r="E56" s="2444"/>
      <c r="F56" s="2444"/>
      <c r="G56" s="2444"/>
      <c r="H56" s="2444"/>
      <c r="I56" s="2444"/>
      <c r="J56" s="2444"/>
      <c r="K56" s="2444"/>
      <c r="L56" s="2444"/>
      <c r="M56" s="2444"/>
      <c r="N56" s="2444"/>
      <c r="O56" s="2444"/>
      <c r="P56" s="2444"/>
      <c r="Q56" s="2444"/>
      <c r="R56" s="2444"/>
      <c r="S56" s="2444"/>
      <c r="T56" s="2444"/>
      <c r="U56" s="2444"/>
      <c r="V56" s="2444"/>
      <c r="W56" s="2444"/>
      <c r="X56" s="2444"/>
    </row>
    <row r="57" spans="1:24" ht="17.100000000000001" customHeight="1" x14ac:dyDescent="0.15">
      <c r="B57" s="968"/>
      <c r="D57" s="2444"/>
      <c r="E57" s="2444"/>
      <c r="F57" s="2444"/>
      <c r="G57" s="2444"/>
      <c r="H57" s="2444"/>
      <c r="I57" s="2444"/>
      <c r="J57" s="2444"/>
      <c r="K57" s="2444"/>
      <c r="L57" s="2444"/>
      <c r="M57" s="2444"/>
      <c r="N57" s="2444"/>
      <c r="O57" s="2444"/>
      <c r="P57" s="2444"/>
      <c r="Q57" s="2444"/>
      <c r="R57" s="2444"/>
      <c r="S57" s="2444"/>
      <c r="T57" s="2444"/>
      <c r="U57" s="2444"/>
      <c r="V57" s="2444"/>
      <c r="W57" s="2444"/>
      <c r="X57" s="2444"/>
    </row>
    <row r="58" spans="1:24" ht="17.100000000000001" customHeight="1" x14ac:dyDescent="0.15">
      <c r="B58" s="968"/>
    </row>
    <row r="59" spans="1:24" ht="17.100000000000001" customHeight="1" x14ac:dyDescent="0.15">
      <c r="B59" s="822" t="s">
        <v>170</v>
      </c>
    </row>
    <row r="60" spans="1:24" ht="17.100000000000001" customHeight="1" x14ac:dyDescent="0.15">
      <c r="B60" s="968"/>
      <c r="D60" s="826" t="s">
        <v>171</v>
      </c>
    </row>
    <row r="61" spans="1:24" ht="17.100000000000001" customHeight="1" x14ac:dyDescent="0.15">
      <c r="B61" s="968"/>
    </row>
    <row r="62" spans="1:24" ht="17.100000000000001" customHeight="1" x14ac:dyDescent="0.15">
      <c r="B62" s="822" t="s">
        <v>172</v>
      </c>
    </row>
    <row r="63" spans="1:24" ht="17.100000000000001" customHeight="1" x14ac:dyDescent="0.15">
      <c r="B63" s="968"/>
    </row>
    <row r="64" spans="1:24" ht="17.100000000000001" customHeight="1" x14ac:dyDescent="0.15">
      <c r="B64" s="968"/>
      <c r="C64" s="974"/>
      <c r="D64" s="822" t="s">
        <v>173</v>
      </c>
      <c r="M64" s="2445">
        <f>'４-１．概略予算書（まとめ）'!C25</f>
        <v>0</v>
      </c>
      <c r="N64" s="2445"/>
      <c r="O64" s="2445"/>
      <c r="P64" s="2445"/>
      <c r="Q64" s="928" t="s">
        <v>41</v>
      </c>
    </row>
    <row r="65" spans="2:17" ht="17.100000000000001" customHeight="1" x14ac:dyDescent="0.15">
      <c r="B65" s="968"/>
      <c r="D65" s="968"/>
      <c r="Q65" s="968"/>
    </row>
    <row r="66" spans="2:17" ht="17.100000000000001" customHeight="1" x14ac:dyDescent="0.15">
      <c r="B66" s="968"/>
      <c r="D66" s="822" t="s">
        <v>174</v>
      </c>
      <c r="M66" s="2445">
        <f>'４-１．概略予算書（まとめ）'!D25</f>
        <v>0</v>
      </c>
      <c r="N66" s="2445"/>
      <c r="O66" s="2445"/>
      <c r="P66" s="2445"/>
      <c r="Q66" s="822" t="s">
        <v>41</v>
      </c>
    </row>
    <row r="67" spans="2:17" ht="16.5" customHeight="1" x14ac:dyDescent="0.15">
      <c r="B67" s="968"/>
    </row>
    <row r="68" spans="2:17" ht="17.100000000000001" customHeight="1" x14ac:dyDescent="0.15">
      <c r="B68" s="968"/>
    </row>
    <row r="69" spans="2:17" ht="17.100000000000001" customHeight="1" x14ac:dyDescent="0.15">
      <c r="B69" s="822" t="s">
        <v>1978</v>
      </c>
    </row>
    <row r="70" spans="2:17" ht="16.5" customHeight="1" x14ac:dyDescent="0.15">
      <c r="B70" s="968"/>
    </row>
    <row r="71" spans="2:17" ht="17.100000000000001" customHeight="1" x14ac:dyDescent="0.15">
      <c r="B71" s="968"/>
    </row>
    <row r="72" spans="2:17" ht="17.100000000000001" customHeight="1" x14ac:dyDescent="0.15">
      <c r="B72" s="822" t="s">
        <v>340</v>
      </c>
    </row>
    <row r="73" spans="2:17" ht="17.100000000000001" customHeight="1" x14ac:dyDescent="0.15">
      <c r="B73" s="968"/>
    </row>
    <row r="74" spans="2:17" ht="17.100000000000001" customHeight="1" x14ac:dyDescent="0.15">
      <c r="B74" s="968"/>
      <c r="D74" s="822" t="s">
        <v>175</v>
      </c>
      <c r="I74" s="968" t="s">
        <v>176</v>
      </c>
      <c r="J74" s="974" t="s">
        <v>4</v>
      </c>
    </row>
    <row r="75" spans="2:17" ht="17.100000000000001" customHeight="1" x14ac:dyDescent="0.15">
      <c r="B75" s="968"/>
      <c r="D75" s="968"/>
      <c r="I75" s="968"/>
    </row>
    <row r="76" spans="2:17" ht="17.100000000000001" customHeight="1" x14ac:dyDescent="0.15">
      <c r="B76" s="968"/>
      <c r="D76" s="822" t="s">
        <v>177</v>
      </c>
      <c r="I76" s="968" t="s">
        <v>176</v>
      </c>
      <c r="J76" s="2446" t="str">
        <f>IF(入力シート!K11="","",入力シート!K11)</f>
        <v/>
      </c>
      <c r="K76" s="2446"/>
      <c r="L76" s="2446"/>
      <c r="M76" s="2446"/>
      <c r="N76" s="2446"/>
      <c r="O76" s="827"/>
    </row>
    <row r="77" spans="2:17" ht="11.25" customHeight="1" x14ac:dyDescent="0.15">
      <c r="B77" s="968"/>
      <c r="D77" s="968"/>
      <c r="I77" s="968"/>
    </row>
    <row r="78" spans="2:17" ht="17.100000000000001" customHeight="1" x14ac:dyDescent="0.15">
      <c r="B78" s="968"/>
      <c r="C78" s="822" t="s">
        <v>1693</v>
      </c>
      <c r="I78" s="968" t="s">
        <v>176</v>
      </c>
      <c r="J78" s="2447" t="str">
        <f>IF(入力シート!K12="","",DBCS(TEXT(入力シート!K12,"ｙｙｙｙ年m月d日"))&amp;"）")</f>
        <v/>
      </c>
      <c r="K78" s="2447"/>
      <c r="L78" s="2447"/>
      <c r="M78" s="2447"/>
      <c r="N78" s="2447"/>
    </row>
    <row r="79" spans="2:17" ht="17.100000000000001" customHeight="1" x14ac:dyDescent="0.15">
      <c r="B79" s="968"/>
    </row>
    <row r="80" spans="2:17" ht="17.100000000000001" customHeight="1" x14ac:dyDescent="0.15">
      <c r="B80" s="968"/>
    </row>
    <row r="81" spans="1:24" ht="17.100000000000001" customHeight="1" x14ac:dyDescent="0.15">
      <c r="B81" s="822" t="s">
        <v>1683</v>
      </c>
    </row>
    <row r="82" spans="1:24" ht="17.100000000000001" customHeight="1" x14ac:dyDescent="0.15">
      <c r="B82" s="822" t="s">
        <v>1685</v>
      </c>
    </row>
    <row r="83" spans="1:24" ht="17.100000000000001" customHeight="1" x14ac:dyDescent="0.15">
      <c r="B83" s="822" t="s">
        <v>179</v>
      </c>
    </row>
    <row r="84" spans="1:24" ht="17.100000000000001" customHeight="1" x14ac:dyDescent="0.15">
      <c r="B84" s="822" t="s">
        <v>180</v>
      </c>
    </row>
    <row r="85" spans="1:24" ht="17.100000000000001" customHeight="1" x14ac:dyDescent="0.15">
      <c r="B85" s="822" t="s">
        <v>1975</v>
      </c>
      <c r="C85" s="1420"/>
      <c r="D85" s="1420"/>
      <c r="E85" s="1420"/>
      <c r="F85" s="1420"/>
      <c r="G85" s="1420"/>
      <c r="H85" s="1420"/>
      <c r="I85" s="1420"/>
      <c r="J85" s="1420"/>
      <c r="K85" s="1420"/>
      <c r="L85" s="1420"/>
    </row>
    <row r="86" spans="1:24" ht="17.100000000000001" customHeight="1" x14ac:dyDescent="0.15">
      <c r="B86" s="822" t="s">
        <v>1976</v>
      </c>
      <c r="C86" s="1420"/>
      <c r="D86" s="1420"/>
      <c r="E86" s="1420"/>
      <c r="F86" s="1420"/>
      <c r="G86" s="1420"/>
      <c r="H86" s="1420"/>
      <c r="I86" s="1420"/>
      <c r="J86" s="1420"/>
      <c r="K86" s="1420"/>
      <c r="L86" s="1420"/>
    </row>
    <row r="87" spans="1:24" ht="17.100000000000001" customHeight="1" x14ac:dyDescent="0.15">
      <c r="B87" s="822" t="s">
        <v>1681</v>
      </c>
    </row>
    <row r="88" spans="1:24" ht="17.100000000000001" customHeight="1" x14ac:dyDescent="0.15">
      <c r="B88" s="822"/>
    </row>
    <row r="89" spans="1:24" ht="17.100000000000001" customHeight="1" x14ac:dyDescent="0.15">
      <c r="B89" s="822"/>
    </row>
    <row r="90" spans="1:24" ht="17.100000000000001" customHeight="1" x14ac:dyDescent="0.15">
      <c r="B90" s="822"/>
    </row>
    <row r="91" spans="1:24" ht="17.100000000000001" customHeight="1" x14ac:dyDescent="0.15">
      <c r="B91" s="822"/>
    </row>
    <row r="92" spans="1:24" ht="17.100000000000001" customHeight="1" x14ac:dyDescent="0.15">
      <c r="B92" s="822"/>
    </row>
    <row r="93" spans="1:24" ht="17.100000000000001" customHeight="1" x14ac:dyDescent="0.15">
      <c r="B93" s="822"/>
    </row>
    <row r="94" spans="1:24" ht="17.100000000000001" customHeight="1" x14ac:dyDescent="0.15">
      <c r="B94" s="822"/>
    </row>
    <row r="95" spans="1:24" ht="17.100000000000001" customHeight="1" x14ac:dyDescent="0.15">
      <c r="B95" s="822"/>
    </row>
    <row r="96" spans="1:24" ht="17.100000000000001" customHeight="1" x14ac:dyDescent="0.15">
      <c r="A96" s="828"/>
      <c r="B96" s="828"/>
      <c r="C96" s="828"/>
      <c r="D96" s="828"/>
      <c r="E96" s="828"/>
      <c r="F96" s="828"/>
      <c r="G96" s="828"/>
      <c r="H96" s="828"/>
      <c r="I96" s="828"/>
      <c r="J96" s="828"/>
      <c r="K96" s="828"/>
      <c r="L96" s="828"/>
      <c r="M96" s="828"/>
      <c r="N96" s="828"/>
      <c r="O96" s="828"/>
      <c r="P96" s="828"/>
      <c r="Q96" s="828"/>
      <c r="R96" s="828"/>
      <c r="S96" s="828"/>
      <c r="T96" s="828"/>
      <c r="U96" s="828"/>
      <c r="V96" s="828"/>
      <c r="W96" s="828"/>
      <c r="X96" s="828"/>
    </row>
    <row r="97" spans="1:24" ht="17.100000000000001" customHeight="1" x14ac:dyDescent="0.15">
      <c r="A97" s="822"/>
      <c r="B97" s="822" t="s">
        <v>1646</v>
      </c>
      <c r="C97" s="828"/>
      <c r="D97" s="828"/>
      <c r="E97" s="828"/>
      <c r="F97" s="828"/>
      <c r="G97" s="828"/>
      <c r="H97" s="828"/>
      <c r="I97" s="828"/>
      <c r="J97" s="828"/>
      <c r="K97" s="828"/>
      <c r="L97" s="828"/>
      <c r="M97" s="828"/>
      <c r="N97" s="828"/>
      <c r="O97" s="828"/>
      <c r="P97" s="828"/>
      <c r="Q97" s="828"/>
      <c r="R97" s="828"/>
      <c r="S97" s="828"/>
      <c r="T97" s="828"/>
      <c r="U97" s="828"/>
      <c r="V97" s="828"/>
      <c r="W97" s="828"/>
      <c r="X97" s="828"/>
    </row>
    <row r="98" spans="1:24" ht="17.100000000000001" customHeight="1" x14ac:dyDescent="0.15">
      <c r="A98" s="1429" t="s">
        <v>1928</v>
      </c>
    </row>
    <row r="99" spans="1:24" ht="17.100000000000001" customHeight="1" x14ac:dyDescent="0.15">
      <c r="A99" s="2395" t="s">
        <v>181</v>
      </c>
      <c r="B99" s="2395"/>
      <c r="C99" s="2395"/>
      <c r="D99" s="2395"/>
      <c r="E99" s="2395"/>
      <c r="F99" s="2395"/>
      <c r="G99" s="2395"/>
      <c r="H99" s="2395"/>
      <c r="I99" s="2395"/>
      <c r="J99" s="2395"/>
      <c r="K99" s="2395"/>
      <c r="L99" s="2395"/>
      <c r="M99" s="2395"/>
      <c r="N99" s="2395"/>
      <c r="O99" s="2395"/>
      <c r="P99" s="2395"/>
      <c r="Q99" s="2395"/>
      <c r="R99" s="2395"/>
      <c r="S99" s="2395"/>
      <c r="T99" s="2395"/>
      <c r="U99" s="2395"/>
      <c r="V99" s="2395"/>
      <c r="W99" s="2395"/>
      <c r="X99" s="2395"/>
    </row>
    <row r="100" spans="1:24" ht="17.100000000000001" customHeight="1" x14ac:dyDescent="0.15">
      <c r="S100" s="2450" t="s">
        <v>46</v>
      </c>
      <c r="T100" s="2450"/>
      <c r="U100" s="2450"/>
      <c r="V100" s="2450"/>
      <c r="W100" s="2450"/>
      <c r="X100" s="2450"/>
    </row>
    <row r="101" spans="1:24" ht="39.950000000000003" customHeight="1" x14ac:dyDescent="0.15">
      <c r="A101" s="2442" t="s">
        <v>252</v>
      </c>
      <c r="B101" s="2442"/>
      <c r="C101" s="2442"/>
      <c r="D101" s="2451" t="s">
        <v>182</v>
      </c>
      <c r="E101" s="2451"/>
      <c r="F101" s="2451"/>
      <c r="G101" s="2451"/>
      <c r="H101" s="2451"/>
      <c r="I101" s="2451"/>
      <c r="J101" s="2451" t="s">
        <v>183</v>
      </c>
      <c r="K101" s="2451"/>
      <c r="L101" s="2451"/>
      <c r="M101" s="2451"/>
      <c r="N101" s="2451"/>
      <c r="O101" s="2451"/>
      <c r="P101" s="2441" t="s">
        <v>184</v>
      </c>
      <c r="Q101" s="2441"/>
      <c r="R101" s="2441"/>
      <c r="S101" s="2442" t="s">
        <v>185</v>
      </c>
      <c r="T101" s="2442"/>
      <c r="U101" s="2442"/>
      <c r="V101" s="2442"/>
      <c r="W101" s="2442"/>
      <c r="X101" s="2442"/>
    </row>
    <row r="102" spans="1:24" ht="39.950000000000003" customHeight="1" x14ac:dyDescent="0.15">
      <c r="A102" s="2413" t="s">
        <v>47</v>
      </c>
      <c r="B102" s="2414"/>
      <c r="C102" s="2415"/>
      <c r="D102" s="2416">
        <f>'４-１．概略予算書（まとめ）'!C22</f>
        <v>0</v>
      </c>
      <c r="E102" s="2416"/>
      <c r="F102" s="2416"/>
      <c r="G102" s="2416"/>
      <c r="H102" s="2416"/>
      <c r="I102" s="2417"/>
      <c r="J102" s="2418">
        <f>'４-１．概略予算書（まとめ）'!D22</f>
        <v>0</v>
      </c>
      <c r="K102" s="2416"/>
      <c r="L102" s="2416"/>
      <c r="M102" s="2416"/>
      <c r="N102" s="2416"/>
      <c r="O102" s="2417"/>
      <c r="P102" s="2419">
        <v>0.66666666666666663</v>
      </c>
      <c r="Q102" s="2420"/>
      <c r="R102" s="2421"/>
      <c r="S102" s="2425">
        <f>ROUNDDOWN(J102*2/3,0)</f>
        <v>0</v>
      </c>
      <c r="T102" s="2426"/>
      <c r="U102" s="2426"/>
      <c r="V102" s="2426"/>
      <c r="W102" s="2426"/>
      <c r="X102" s="2427"/>
    </row>
    <row r="103" spans="1:24" ht="39.950000000000003" customHeight="1" x14ac:dyDescent="0.15">
      <c r="A103" s="2428" t="s">
        <v>186</v>
      </c>
      <c r="B103" s="2429"/>
      <c r="C103" s="2430"/>
      <c r="D103" s="2431">
        <f>'４-１．概略予算書（まとめ）'!C23</f>
        <v>0</v>
      </c>
      <c r="E103" s="2432"/>
      <c r="F103" s="2432"/>
      <c r="G103" s="2432"/>
      <c r="H103" s="2432"/>
      <c r="I103" s="2433"/>
      <c r="J103" s="2431">
        <f>'４-１．概略予算書（まとめ）'!D23</f>
        <v>0</v>
      </c>
      <c r="K103" s="2434"/>
      <c r="L103" s="2434"/>
      <c r="M103" s="2434"/>
      <c r="N103" s="2434"/>
      <c r="O103" s="2433"/>
      <c r="P103" s="2419"/>
      <c r="Q103" s="2420"/>
      <c r="R103" s="2421"/>
      <c r="S103" s="2435">
        <f>ROUNDDOWN(J103*2/3,0)</f>
        <v>0</v>
      </c>
      <c r="T103" s="2436"/>
      <c r="U103" s="2436"/>
      <c r="V103" s="2436"/>
      <c r="W103" s="2436"/>
      <c r="X103" s="2437"/>
    </row>
    <row r="104" spans="1:24" ht="39.950000000000003" customHeight="1" x14ac:dyDescent="0.15">
      <c r="A104" s="2438" t="s">
        <v>187</v>
      </c>
      <c r="B104" s="2439"/>
      <c r="C104" s="2440"/>
      <c r="D104" s="2404">
        <f>'４-１．概略予算書（まとめ）'!C24</f>
        <v>0</v>
      </c>
      <c r="E104" s="2405"/>
      <c r="F104" s="2405"/>
      <c r="G104" s="2405"/>
      <c r="H104" s="2405"/>
      <c r="I104" s="2406"/>
      <c r="J104" s="2404">
        <f>'４-１．概略予算書（まとめ）'!D24</f>
        <v>0</v>
      </c>
      <c r="K104" s="2405"/>
      <c r="L104" s="2405"/>
      <c r="M104" s="2405"/>
      <c r="N104" s="2405"/>
      <c r="O104" s="2406"/>
      <c r="P104" s="2422"/>
      <c r="Q104" s="2423"/>
      <c r="R104" s="2424"/>
      <c r="S104" s="2407">
        <f>ROUNDDOWN(J104*2/3,0)</f>
        <v>0</v>
      </c>
      <c r="T104" s="2408"/>
      <c r="U104" s="2408"/>
      <c r="V104" s="2408"/>
      <c r="W104" s="2408"/>
      <c r="X104" s="2409"/>
    </row>
    <row r="105" spans="1:24" ht="39.950000000000003" customHeight="1" x14ac:dyDescent="0.15">
      <c r="A105" s="2410" t="s">
        <v>48</v>
      </c>
      <c r="B105" s="2410"/>
      <c r="C105" s="2410"/>
      <c r="D105" s="2411">
        <f>'４-１．概略予算書（まとめ）'!C25</f>
        <v>0</v>
      </c>
      <c r="E105" s="2411"/>
      <c r="F105" s="2411"/>
      <c r="G105" s="2411"/>
      <c r="H105" s="2411"/>
      <c r="I105" s="2411"/>
      <c r="J105" s="2411">
        <f>'４-１．概略予算書（まとめ）'!D25</f>
        <v>0</v>
      </c>
      <c r="K105" s="2411"/>
      <c r="L105" s="2411"/>
      <c r="M105" s="2411"/>
      <c r="N105" s="2411"/>
      <c r="O105" s="2411"/>
      <c r="P105" s="973"/>
      <c r="Q105" s="829"/>
      <c r="R105" s="972"/>
      <c r="S105" s="2409">
        <f>ROUNDDOWN(S102+S103+S104,0)</f>
        <v>0</v>
      </c>
      <c r="T105" s="2412"/>
      <c r="U105" s="2412"/>
      <c r="V105" s="2412"/>
      <c r="W105" s="2412"/>
      <c r="X105" s="2412"/>
    </row>
    <row r="107" spans="1:24" ht="17.100000000000001" customHeight="1" x14ac:dyDescent="0.15">
      <c r="A107" s="830" t="s">
        <v>49</v>
      </c>
    </row>
    <row r="142" spans="1:24" ht="17.100000000000001" customHeight="1" x14ac:dyDescent="0.15">
      <c r="A142" s="974" t="s">
        <v>1647</v>
      </c>
    </row>
    <row r="143" spans="1:24" ht="17.100000000000001" customHeight="1" x14ac:dyDescent="0.15">
      <c r="A143" s="1429" t="s">
        <v>1929</v>
      </c>
    </row>
    <row r="144" spans="1:24" ht="17.100000000000001" customHeight="1" x14ac:dyDescent="0.15">
      <c r="A144" s="2392" t="s">
        <v>1343</v>
      </c>
      <c r="B144" s="2392"/>
      <c r="C144" s="2392"/>
      <c r="D144" s="2392"/>
      <c r="E144" s="2392"/>
      <c r="F144" s="2392"/>
      <c r="G144" s="2392"/>
      <c r="H144" s="2392"/>
      <c r="I144" s="2392"/>
      <c r="J144" s="2392"/>
      <c r="K144" s="2392"/>
      <c r="L144" s="2392"/>
      <c r="M144" s="2392"/>
      <c r="N144" s="2392"/>
      <c r="O144" s="2392"/>
      <c r="P144" s="2392"/>
      <c r="Q144" s="2392"/>
      <c r="R144" s="2392"/>
      <c r="S144" s="2392"/>
      <c r="T144" s="2392"/>
      <c r="U144" s="2392"/>
      <c r="V144" s="2392"/>
      <c r="W144" s="2392"/>
      <c r="X144" s="2392"/>
    </row>
    <row r="145" spans="1:37" ht="17.100000000000001" customHeight="1" x14ac:dyDescent="0.15">
      <c r="A145" s="831"/>
    </row>
    <row r="146" spans="1:37" ht="17.100000000000001" customHeight="1" x14ac:dyDescent="0.15">
      <c r="A146" s="832"/>
      <c r="B146" s="832"/>
      <c r="C146" s="832"/>
      <c r="D146" s="832"/>
      <c r="E146" s="832"/>
      <c r="F146" s="832"/>
      <c r="G146" s="832"/>
      <c r="H146" s="832"/>
      <c r="I146" s="832"/>
      <c r="J146" s="832"/>
      <c r="K146" s="832"/>
      <c r="L146" s="832"/>
      <c r="M146" s="832"/>
      <c r="N146" s="832"/>
      <c r="O146" s="832"/>
      <c r="P146" s="832"/>
      <c r="Q146" s="832"/>
      <c r="R146" s="832"/>
      <c r="S146" s="832"/>
      <c r="T146" s="832"/>
      <c r="U146" s="832"/>
      <c r="V146" s="832"/>
      <c r="W146" s="832"/>
      <c r="X146" s="832"/>
    </row>
    <row r="147" spans="1:37" ht="17.100000000000001" customHeight="1" x14ac:dyDescent="0.15">
      <c r="A147" s="2393" t="s">
        <v>1344</v>
      </c>
      <c r="B147" s="2393"/>
      <c r="C147" s="2393"/>
      <c r="D147" s="2393"/>
      <c r="E147" s="2393"/>
      <c r="F147" s="2393"/>
      <c r="G147" s="2393"/>
      <c r="H147" s="2393"/>
      <c r="I147" s="2393"/>
      <c r="J147" s="2393"/>
      <c r="K147" s="2393"/>
      <c r="L147" s="2393"/>
      <c r="M147" s="2393"/>
      <c r="N147" s="2393"/>
      <c r="O147" s="2393"/>
      <c r="P147" s="2393"/>
      <c r="Q147" s="2393"/>
      <c r="R147" s="2393"/>
      <c r="S147" s="2393"/>
      <c r="T147" s="2393"/>
      <c r="U147" s="2393"/>
      <c r="V147" s="2393"/>
      <c r="W147" s="2393"/>
      <c r="X147" s="2393"/>
    </row>
    <row r="148" spans="1:37" ht="17.100000000000001" customHeight="1" x14ac:dyDescent="0.15">
      <c r="A148" s="2393"/>
      <c r="B148" s="2393"/>
      <c r="C148" s="2393"/>
      <c r="D148" s="2393"/>
      <c r="E148" s="2393"/>
      <c r="F148" s="2393"/>
      <c r="G148" s="2393"/>
      <c r="H148" s="2393"/>
      <c r="I148" s="2393"/>
      <c r="J148" s="2393"/>
      <c r="K148" s="2393"/>
      <c r="L148" s="2393"/>
      <c r="M148" s="2393"/>
      <c r="N148" s="2393"/>
      <c r="O148" s="2393"/>
      <c r="P148" s="2393"/>
      <c r="Q148" s="2393"/>
      <c r="R148" s="2393"/>
      <c r="S148" s="2393"/>
      <c r="T148" s="2393"/>
      <c r="U148" s="2393"/>
      <c r="V148" s="2393"/>
      <c r="W148" s="2393"/>
      <c r="X148" s="2393"/>
      <c r="Y148" s="833"/>
      <c r="Z148" s="833"/>
      <c r="AA148" s="833"/>
      <c r="AB148" s="833"/>
      <c r="AC148" s="833"/>
      <c r="AD148" s="833"/>
      <c r="AE148" s="833"/>
      <c r="AF148" s="833"/>
      <c r="AG148" s="833"/>
      <c r="AH148" s="833"/>
      <c r="AI148" s="833"/>
      <c r="AJ148" s="833"/>
      <c r="AK148" s="833"/>
    </row>
    <row r="149" spans="1:37" ht="17.100000000000001" customHeight="1" x14ac:dyDescent="0.15">
      <c r="A149" s="2393"/>
      <c r="B149" s="2393"/>
      <c r="C149" s="2393"/>
      <c r="D149" s="2393"/>
      <c r="E149" s="2393"/>
      <c r="F149" s="2393"/>
      <c r="G149" s="2393"/>
      <c r="H149" s="2393"/>
      <c r="I149" s="2393"/>
      <c r="J149" s="2393"/>
      <c r="K149" s="2393"/>
      <c r="L149" s="2393"/>
      <c r="M149" s="2393"/>
      <c r="N149" s="2393"/>
      <c r="O149" s="2393"/>
      <c r="P149" s="2393"/>
      <c r="Q149" s="2393"/>
      <c r="R149" s="2393"/>
      <c r="S149" s="2393"/>
      <c r="T149" s="2393"/>
      <c r="U149" s="2393"/>
      <c r="V149" s="2393"/>
      <c r="W149" s="2393"/>
      <c r="X149" s="2393"/>
    </row>
    <row r="150" spans="1:37" ht="17.100000000000001" customHeight="1" x14ac:dyDescent="0.15">
      <c r="A150" s="834"/>
      <c r="B150" s="834"/>
      <c r="C150" s="834"/>
      <c r="D150" s="834"/>
      <c r="E150" s="834"/>
      <c r="F150" s="834"/>
      <c r="G150" s="834"/>
      <c r="H150" s="834"/>
      <c r="I150" s="834"/>
      <c r="J150" s="969"/>
      <c r="K150" s="835"/>
      <c r="L150" s="835"/>
      <c r="M150" s="835"/>
      <c r="N150" s="969"/>
      <c r="O150" s="834"/>
      <c r="P150" s="834"/>
      <c r="Q150" s="834"/>
      <c r="R150" s="834"/>
      <c r="S150" s="834"/>
      <c r="T150" s="834"/>
      <c r="U150" s="834"/>
      <c r="V150" s="834"/>
      <c r="W150" s="834"/>
      <c r="X150" s="834"/>
    </row>
    <row r="151" spans="1:37" ht="17.100000000000001" customHeight="1" x14ac:dyDescent="0.15">
      <c r="A151" s="834"/>
      <c r="B151" s="834"/>
      <c r="C151" s="834"/>
      <c r="D151" s="834"/>
      <c r="E151" s="834"/>
      <c r="F151" s="834"/>
      <c r="G151" s="834"/>
      <c r="H151" s="834"/>
      <c r="I151" s="834"/>
      <c r="J151" s="969"/>
      <c r="K151" s="835"/>
      <c r="L151" s="835"/>
      <c r="M151" s="835"/>
      <c r="N151" s="969"/>
      <c r="O151" s="834"/>
      <c r="P151" s="834"/>
      <c r="Q151" s="834"/>
      <c r="R151" s="834"/>
      <c r="S151" s="834"/>
      <c r="T151" s="834"/>
      <c r="U151" s="834"/>
      <c r="V151" s="834"/>
      <c r="W151" s="834"/>
      <c r="X151" s="834"/>
    </row>
    <row r="152" spans="1:37" ht="17.100000000000001" customHeight="1" x14ac:dyDescent="0.15">
      <c r="A152" s="2394" t="s">
        <v>2</v>
      </c>
      <c r="B152" s="2394"/>
      <c r="C152" s="2394"/>
      <c r="D152" s="2394"/>
      <c r="E152" s="2394"/>
      <c r="F152" s="2394"/>
      <c r="G152" s="2394"/>
      <c r="H152" s="2394"/>
      <c r="I152" s="2394"/>
      <c r="J152" s="2394"/>
      <c r="K152" s="2394"/>
      <c r="L152" s="2394"/>
      <c r="M152" s="2394"/>
      <c r="N152" s="2394"/>
      <c r="O152" s="2394"/>
      <c r="P152" s="2394"/>
      <c r="Q152" s="2394"/>
      <c r="R152" s="2394"/>
      <c r="S152" s="2394"/>
      <c r="T152" s="2394"/>
      <c r="U152" s="2394"/>
      <c r="V152" s="2394"/>
      <c r="W152" s="2394"/>
      <c r="X152" s="2394"/>
    </row>
    <row r="153" spans="1:37" ht="17.100000000000001" customHeight="1" x14ac:dyDescent="0.15">
      <c r="A153" s="834"/>
      <c r="B153" s="834"/>
      <c r="C153" s="834"/>
      <c r="D153" s="834"/>
      <c r="E153" s="834"/>
      <c r="F153" s="834"/>
      <c r="G153" s="834"/>
      <c r="H153" s="834"/>
      <c r="I153" s="834"/>
      <c r="J153" s="969"/>
      <c r="K153" s="835"/>
      <c r="L153" s="835"/>
      <c r="M153" s="835"/>
      <c r="N153" s="969"/>
      <c r="O153" s="834"/>
      <c r="P153" s="834"/>
      <c r="Q153" s="834"/>
      <c r="R153" s="834"/>
      <c r="S153" s="834"/>
      <c r="T153" s="834"/>
      <c r="U153" s="834"/>
      <c r="V153" s="834"/>
      <c r="W153" s="834"/>
      <c r="X153" s="834"/>
    </row>
    <row r="154" spans="1:37" ht="16.5" customHeight="1" x14ac:dyDescent="0.15">
      <c r="A154" s="2393" t="s">
        <v>1345</v>
      </c>
      <c r="B154" s="2393"/>
      <c r="C154" s="2393"/>
      <c r="D154" s="2393"/>
      <c r="E154" s="2393"/>
      <c r="F154" s="2393"/>
      <c r="G154" s="2393"/>
      <c r="H154" s="2393"/>
      <c r="I154" s="2393"/>
      <c r="J154" s="2393"/>
      <c r="K154" s="2393"/>
      <c r="L154" s="2393"/>
      <c r="M154" s="2393"/>
      <c r="N154" s="2393"/>
      <c r="O154" s="2393"/>
      <c r="P154" s="2393"/>
      <c r="Q154" s="2393"/>
      <c r="R154" s="2393"/>
      <c r="S154" s="2393"/>
      <c r="T154" s="2393"/>
      <c r="U154" s="2393"/>
      <c r="V154" s="2393"/>
      <c r="W154" s="2393"/>
      <c r="X154" s="2393"/>
    </row>
    <row r="155" spans="1:37" ht="17.100000000000001" customHeight="1" x14ac:dyDescent="0.15">
      <c r="A155" s="2393"/>
      <c r="B155" s="2393"/>
      <c r="C155" s="2393"/>
      <c r="D155" s="2393"/>
      <c r="E155" s="2393"/>
      <c r="F155" s="2393"/>
      <c r="G155" s="2393"/>
      <c r="H155" s="2393"/>
      <c r="I155" s="2393"/>
      <c r="J155" s="2393"/>
      <c r="K155" s="2393"/>
      <c r="L155" s="2393"/>
      <c r="M155" s="2393"/>
      <c r="N155" s="2393"/>
      <c r="O155" s="2393"/>
      <c r="P155" s="2393"/>
      <c r="Q155" s="2393"/>
      <c r="R155" s="2393"/>
      <c r="S155" s="2393"/>
      <c r="T155" s="2393"/>
      <c r="U155" s="2393"/>
      <c r="V155" s="2393"/>
      <c r="W155" s="2393"/>
      <c r="X155" s="2393"/>
    </row>
    <row r="156" spans="1:37" ht="17.100000000000001" customHeight="1" x14ac:dyDescent="0.15">
      <c r="A156" s="2393"/>
      <c r="B156" s="2393"/>
      <c r="C156" s="2393"/>
      <c r="D156" s="2393"/>
      <c r="E156" s="2393"/>
      <c r="F156" s="2393"/>
      <c r="G156" s="2393"/>
      <c r="H156" s="2393"/>
      <c r="I156" s="2393"/>
      <c r="J156" s="2393"/>
      <c r="K156" s="2393"/>
      <c r="L156" s="2393"/>
      <c r="M156" s="2393"/>
      <c r="N156" s="2393"/>
      <c r="O156" s="2393"/>
      <c r="P156" s="2393"/>
      <c r="Q156" s="2393"/>
      <c r="R156" s="2393"/>
      <c r="S156" s="2393"/>
      <c r="T156" s="2393"/>
      <c r="U156" s="2393"/>
      <c r="V156" s="2393"/>
      <c r="W156" s="2393"/>
      <c r="X156" s="2393"/>
    </row>
    <row r="157" spans="1:37" ht="17.100000000000001" customHeight="1" x14ac:dyDescent="0.15">
      <c r="A157" s="2393"/>
      <c r="B157" s="2393"/>
      <c r="C157" s="2393"/>
      <c r="D157" s="2393"/>
      <c r="E157" s="2393"/>
      <c r="F157" s="2393"/>
      <c r="G157" s="2393"/>
      <c r="H157" s="2393"/>
      <c r="I157" s="2393"/>
      <c r="J157" s="2393"/>
      <c r="K157" s="2393"/>
      <c r="L157" s="2393"/>
      <c r="M157" s="2393"/>
      <c r="N157" s="2393"/>
      <c r="O157" s="2393"/>
      <c r="P157" s="2393"/>
      <c r="Q157" s="2393"/>
      <c r="R157" s="2393"/>
      <c r="S157" s="2393"/>
      <c r="T157" s="2393"/>
      <c r="U157" s="2393"/>
      <c r="V157" s="2393"/>
      <c r="W157" s="2393"/>
      <c r="X157" s="2393"/>
    </row>
    <row r="158" spans="1:37" ht="17.100000000000001" customHeight="1" x14ac:dyDescent="0.15">
      <c r="A158" s="2393"/>
      <c r="B158" s="2393"/>
      <c r="C158" s="2393"/>
      <c r="D158" s="2393"/>
      <c r="E158" s="2393"/>
      <c r="F158" s="2393"/>
      <c r="G158" s="2393"/>
      <c r="H158" s="2393"/>
      <c r="I158" s="2393"/>
      <c r="J158" s="2393"/>
      <c r="K158" s="2393"/>
      <c r="L158" s="2393"/>
      <c r="M158" s="2393"/>
      <c r="N158" s="2393"/>
      <c r="O158" s="2393"/>
      <c r="P158" s="2393"/>
      <c r="Q158" s="2393"/>
      <c r="R158" s="2393"/>
      <c r="S158" s="2393"/>
      <c r="T158" s="2393"/>
      <c r="U158" s="2393"/>
      <c r="V158" s="2393"/>
      <c r="W158" s="2393"/>
      <c r="X158" s="2393"/>
    </row>
    <row r="159" spans="1:37" ht="17.100000000000001" customHeight="1" x14ac:dyDescent="0.15">
      <c r="A159" s="2393"/>
      <c r="B159" s="2393"/>
      <c r="C159" s="2393"/>
      <c r="D159" s="2393"/>
      <c r="E159" s="2393"/>
      <c r="F159" s="2393"/>
      <c r="G159" s="2393"/>
      <c r="H159" s="2393"/>
      <c r="I159" s="2393"/>
      <c r="J159" s="2393"/>
      <c r="K159" s="2393"/>
      <c r="L159" s="2393"/>
      <c r="M159" s="2393"/>
      <c r="N159" s="2393"/>
      <c r="O159" s="2393"/>
      <c r="P159" s="2393"/>
      <c r="Q159" s="2393"/>
      <c r="R159" s="2393"/>
      <c r="S159" s="2393"/>
      <c r="T159" s="2393"/>
      <c r="U159" s="2393"/>
      <c r="V159" s="2393"/>
      <c r="W159" s="2393"/>
      <c r="X159" s="2393"/>
    </row>
    <row r="160" spans="1:37" ht="17.100000000000001" customHeight="1" x14ac:dyDescent="0.15">
      <c r="A160" s="2393"/>
      <c r="B160" s="2393"/>
      <c r="C160" s="2393"/>
      <c r="D160" s="2393"/>
      <c r="E160" s="2393"/>
      <c r="F160" s="2393"/>
      <c r="G160" s="2393"/>
      <c r="H160" s="2393"/>
      <c r="I160" s="2393"/>
      <c r="J160" s="2393"/>
      <c r="K160" s="2393"/>
      <c r="L160" s="2393"/>
      <c r="M160" s="2393"/>
      <c r="N160" s="2393"/>
      <c r="O160" s="2393"/>
      <c r="P160" s="2393"/>
      <c r="Q160" s="2393"/>
      <c r="R160" s="2393"/>
      <c r="S160" s="2393"/>
      <c r="T160" s="2393"/>
      <c r="U160" s="2393"/>
      <c r="V160" s="2393"/>
      <c r="W160" s="2393"/>
      <c r="X160" s="2393"/>
    </row>
    <row r="161" spans="1:24" ht="17.100000000000001" customHeight="1" x14ac:dyDescent="0.15">
      <c r="A161" s="2393"/>
      <c r="B161" s="2393"/>
      <c r="C161" s="2393"/>
      <c r="D161" s="2393"/>
      <c r="E161" s="2393"/>
      <c r="F161" s="2393"/>
      <c r="G161" s="2393"/>
      <c r="H161" s="2393"/>
      <c r="I161" s="2393"/>
      <c r="J161" s="2393"/>
      <c r="K161" s="2393"/>
      <c r="L161" s="2393"/>
      <c r="M161" s="2393"/>
      <c r="N161" s="2393"/>
      <c r="O161" s="2393"/>
      <c r="P161" s="2393"/>
      <c r="Q161" s="2393"/>
      <c r="R161" s="2393"/>
      <c r="S161" s="2393"/>
      <c r="T161" s="2393"/>
      <c r="U161" s="2393"/>
      <c r="V161" s="2393"/>
      <c r="W161" s="2393"/>
      <c r="X161" s="2393"/>
    </row>
    <row r="162" spans="1:24" ht="17.100000000000001" customHeight="1" x14ac:dyDescent="0.15">
      <c r="A162" s="2393"/>
      <c r="B162" s="2393"/>
      <c r="C162" s="2393"/>
      <c r="D162" s="2393"/>
      <c r="E162" s="2393"/>
      <c r="F162" s="2393"/>
      <c r="G162" s="2393"/>
      <c r="H162" s="2393"/>
      <c r="I162" s="2393"/>
      <c r="J162" s="2393"/>
      <c r="K162" s="2393"/>
      <c r="L162" s="2393"/>
      <c r="M162" s="2393"/>
      <c r="N162" s="2393"/>
      <c r="O162" s="2393"/>
      <c r="P162" s="2393"/>
      <c r="Q162" s="2393"/>
      <c r="R162" s="2393"/>
      <c r="S162" s="2393"/>
      <c r="T162" s="2393"/>
      <c r="U162" s="2393"/>
      <c r="V162" s="2393"/>
      <c r="W162" s="2393"/>
      <c r="X162" s="2393"/>
    </row>
    <row r="163" spans="1:24" ht="17.100000000000001" customHeight="1" x14ac:dyDescent="0.15">
      <c r="A163" s="2393"/>
      <c r="B163" s="2393"/>
      <c r="C163" s="2393"/>
      <c r="D163" s="2393"/>
      <c r="E163" s="2393"/>
      <c r="F163" s="2393"/>
      <c r="G163" s="2393"/>
      <c r="H163" s="2393"/>
      <c r="I163" s="2393"/>
      <c r="J163" s="2393"/>
      <c r="K163" s="2393"/>
      <c r="L163" s="2393"/>
      <c r="M163" s="2393"/>
      <c r="N163" s="2393"/>
      <c r="O163" s="2393"/>
      <c r="P163" s="2393"/>
      <c r="Q163" s="2393"/>
      <c r="R163" s="2393"/>
      <c r="S163" s="2393"/>
      <c r="T163" s="2393"/>
      <c r="U163" s="2393"/>
      <c r="V163" s="2393"/>
      <c r="W163" s="2393"/>
      <c r="X163" s="2393"/>
    </row>
    <row r="164" spans="1:24" ht="17.100000000000001" customHeight="1" x14ac:dyDescent="0.15">
      <c r="A164" s="2393"/>
      <c r="B164" s="2393"/>
      <c r="C164" s="2393"/>
      <c r="D164" s="2393"/>
      <c r="E164" s="2393"/>
      <c r="F164" s="2393"/>
      <c r="G164" s="2393"/>
      <c r="H164" s="2393"/>
      <c r="I164" s="2393"/>
      <c r="J164" s="2393"/>
      <c r="K164" s="2393"/>
      <c r="L164" s="2393"/>
      <c r="M164" s="2393"/>
      <c r="N164" s="2393"/>
      <c r="O164" s="2393"/>
      <c r="P164" s="2393"/>
      <c r="Q164" s="2393"/>
      <c r="R164" s="2393"/>
      <c r="S164" s="2393"/>
      <c r="T164" s="2393"/>
      <c r="U164" s="2393"/>
      <c r="V164" s="2393"/>
      <c r="W164" s="2393"/>
      <c r="X164" s="2393"/>
    </row>
    <row r="165" spans="1:24" ht="17.100000000000001" customHeight="1" x14ac:dyDescent="0.15">
      <c r="A165" s="836"/>
      <c r="B165" s="836"/>
      <c r="C165" s="836"/>
      <c r="D165" s="836"/>
      <c r="E165" s="836"/>
      <c r="F165" s="836"/>
      <c r="G165" s="836"/>
      <c r="H165" s="836"/>
      <c r="I165" s="836"/>
      <c r="J165" s="836"/>
      <c r="K165" s="836"/>
      <c r="L165" s="836"/>
      <c r="M165" s="836"/>
      <c r="N165" s="836"/>
      <c r="O165" s="836"/>
      <c r="P165" s="836"/>
      <c r="Q165" s="836"/>
      <c r="R165" s="836"/>
      <c r="S165" s="836"/>
      <c r="T165" s="836"/>
      <c r="U165" s="836"/>
      <c r="V165" s="836"/>
      <c r="W165" s="836"/>
      <c r="X165" s="836"/>
    </row>
    <row r="166" spans="1:24" ht="17.100000000000001" customHeight="1" x14ac:dyDescent="0.15">
      <c r="A166" s="836"/>
      <c r="B166" s="836"/>
      <c r="C166" s="836"/>
      <c r="D166" s="836"/>
      <c r="E166" s="836"/>
      <c r="F166" s="836"/>
      <c r="G166" s="836"/>
      <c r="H166" s="836"/>
      <c r="I166" s="836"/>
      <c r="J166" s="836"/>
      <c r="K166" s="836"/>
      <c r="L166" s="836"/>
      <c r="M166" s="836"/>
      <c r="N166" s="836"/>
      <c r="O166" s="836"/>
      <c r="P166" s="836"/>
      <c r="Q166" s="836"/>
      <c r="R166" s="836"/>
      <c r="S166" s="836"/>
      <c r="T166" s="836"/>
      <c r="U166" s="836"/>
      <c r="V166" s="836"/>
      <c r="W166" s="836"/>
      <c r="X166" s="836"/>
    </row>
    <row r="167" spans="1:24" ht="17.100000000000001" customHeight="1" x14ac:dyDescent="0.15">
      <c r="A167" s="839"/>
      <c r="B167" s="839"/>
      <c r="C167" s="839"/>
      <c r="D167" s="839"/>
      <c r="E167" s="839"/>
      <c r="F167" s="839"/>
      <c r="G167" s="839"/>
      <c r="H167" s="839"/>
      <c r="I167" s="839"/>
      <c r="J167" s="839"/>
      <c r="K167" s="839"/>
      <c r="L167" s="839"/>
      <c r="M167" s="839"/>
      <c r="N167" s="839"/>
      <c r="O167" s="839"/>
      <c r="P167" s="839"/>
      <c r="Q167" s="839"/>
      <c r="R167" s="839"/>
      <c r="S167" s="839"/>
      <c r="T167" s="839"/>
      <c r="U167" s="839"/>
      <c r="V167" s="839"/>
      <c r="W167" s="839"/>
      <c r="X167" s="839"/>
    </row>
    <row r="168" spans="1:24" ht="17.100000000000001" customHeight="1" x14ac:dyDescent="0.15">
      <c r="A168" s="839"/>
      <c r="B168" s="839"/>
      <c r="C168" s="839"/>
      <c r="D168" s="839"/>
      <c r="E168" s="839"/>
      <c r="F168" s="839"/>
      <c r="G168" s="839"/>
      <c r="H168" s="839"/>
      <c r="I168" s="839"/>
      <c r="J168" s="839"/>
      <c r="K168" s="839"/>
      <c r="L168" s="839"/>
      <c r="M168" s="839"/>
      <c r="N168" s="839"/>
      <c r="O168" s="839"/>
      <c r="P168" s="839"/>
      <c r="Q168" s="839"/>
      <c r="R168" s="839"/>
      <c r="S168" s="839"/>
      <c r="T168" s="839"/>
      <c r="U168" s="839"/>
      <c r="V168" s="839"/>
      <c r="W168" s="839"/>
      <c r="X168" s="839"/>
    </row>
    <row r="169" spans="1:24" ht="17.100000000000001" customHeight="1" x14ac:dyDescent="0.15">
      <c r="A169" s="839"/>
      <c r="B169" s="839"/>
      <c r="C169" s="839"/>
      <c r="D169" s="839"/>
      <c r="E169" s="839"/>
      <c r="F169" s="839"/>
      <c r="G169" s="839"/>
      <c r="H169" s="839"/>
      <c r="I169" s="839"/>
      <c r="J169" s="839"/>
      <c r="K169" s="839"/>
      <c r="L169" s="839"/>
      <c r="M169" s="839"/>
      <c r="N169" s="839"/>
      <c r="O169" s="839"/>
      <c r="P169" s="839"/>
      <c r="Q169" s="839"/>
      <c r="R169" s="839"/>
      <c r="S169" s="839"/>
      <c r="T169" s="839"/>
      <c r="U169" s="839"/>
      <c r="V169" s="839"/>
      <c r="W169" s="839"/>
      <c r="X169" s="839"/>
    </row>
    <row r="170" spans="1:24" ht="17.100000000000001" customHeight="1" x14ac:dyDescent="0.15">
      <c r="A170" s="832"/>
      <c r="B170" s="832"/>
      <c r="C170" s="832"/>
      <c r="D170" s="832"/>
      <c r="E170" s="832"/>
      <c r="F170" s="832"/>
      <c r="G170" s="832"/>
      <c r="H170" s="832"/>
      <c r="I170" s="832"/>
      <c r="K170" s="837"/>
      <c r="L170" s="837"/>
      <c r="M170" s="837"/>
      <c r="O170" s="832"/>
      <c r="P170" s="832"/>
      <c r="Q170" s="832"/>
      <c r="R170" s="832"/>
      <c r="S170" s="832"/>
      <c r="T170" s="832"/>
      <c r="U170" s="832"/>
      <c r="V170" s="832"/>
      <c r="W170" s="832"/>
      <c r="X170" s="832"/>
    </row>
    <row r="171" spans="1:24" ht="17.100000000000001" customHeight="1" x14ac:dyDescent="0.15">
      <c r="A171" s="832"/>
      <c r="B171" s="832"/>
      <c r="C171" s="832"/>
      <c r="D171" s="832"/>
      <c r="E171" s="832"/>
      <c r="F171" s="832"/>
      <c r="G171" s="832"/>
      <c r="H171" s="832"/>
      <c r="I171" s="832"/>
      <c r="K171" s="837"/>
      <c r="L171" s="837"/>
      <c r="M171" s="837"/>
      <c r="O171" s="832"/>
      <c r="P171" s="832"/>
      <c r="Q171" s="832"/>
      <c r="R171" s="832"/>
      <c r="S171" s="832"/>
      <c r="T171" s="832"/>
      <c r="U171" s="832"/>
      <c r="V171" s="832"/>
      <c r="W171" s="832"/>
      <c r="X171" s="832"/>
    </row>
    <row r="172" spans="1:24" ht="17.100000000000001" customHeight="1" x14ac:dyDescent="0.15">
      <c r="A172" s="832"/>
      <c r="B172" s="832"/>
      <c r="C172" s="832"/>
      <c r="D172" s="832"/>
      <c r="E172" s="832"/>
      <c r="F172" s="832"/>
      <c r="G172" s="832"/>
      <c r="H172" s="832"/>
      <c r="I172" s="832"/>
      <c r="K172" s="837"/>
      <c r="L172" s="837"/>
      <c r="M172" s="837"/>
      <c r="O172" s="832"/>
      <c r="P172" s="832"/>
      <c r="Q172" s="832"/>
      <c r="R172" s="832"/>
      <c r="S172" s="832"/>
      <c r="T172" s="832"/>
      <c r="U172" s="832"/>
      <c r="V172" s="832"/>
      <c r="W172" s="832"/>
      <c r="X172" s="832"/>
    </row>
    <row r="173" spans="1:24" ht="17.100000000000001" customHeight="1" x14ac:dyDescent="0.15">
      <c r="A173" s="832"/>
      <c r="B173" s="832"/>
      <c r="C173" s="832"/>
      <c r="D173" s="832"/>
      <c r="E173" s="832"/>
      <c r="F173" s="832"/>
      <c r="G173" s="832"/>
      <c r="H173" s="832"/>
      <c r="I173" s="832"/>
      <c r="K173" s="837"/>
      <c r="L173" s="837"/>
      <c r="M173" s="837"/>
      <c r="O173" s="832"/>
      <c r="P173" s="832"/>
      <c r="Q173" s="832"/>
      <c r="R173" s="832"/>
      <c r="S173" s="832"/>
      <c r="T173" s="832"/>
      <c r="U173" s="832"/>
      <c r="V173" s="832"/>
      <c r="W173" s="832"/>
      <c r="X173" s="832"/>
    </row>
    <row r="174" spans="1:24" ht="17.100000000000001" customHeight="1" x14ac:dyDescent="0.15">
      <c r="A174" s="832"/>
      <c r="B174" s="832"/>
      <c r="C174" s="832"/>
      <c r="D174" s="832"/>
      <c r="E174" s="832"/>
      <c r="F174" s="832"/>
      <c r="G174" s="832"/>
      <c r="H174" s="832"/>
      <c r="I174" s="832"/>
      <c r="K174" s="837"/>
      <c r="L174" s="837"/>
      <c r="M174" s="837"/>
      <c r="O174" s="832"/>
      <c r="P174" s="832"/>
      <c r="Q174" s="832"/>
      <c r="R174" s="832"/>
      <c r="S174" s="832"/>
      <c r="T174" s="832"/>
      <c r="U174" s="832"/>
      <c r="V174" s="832"/>
      <c r="W174" s="832"/>
      <c r="X174" s="832"/>
    </row>
    <row r="175" spans="1:24" ht="17.100000000000001" customHeight="1" x14ac:dyDescent="0.15">
      <c r="A175" s="832"/>
      <c r="B175" s="832"/>
      <c r="C175" s="832"/>
      <c r="D175" s="832"/>
      <c r="E175" s="832"/>
      <c r="F175" s="832"/>
      <c r="G175" s="832"/>
      <c r="H175" s="832"/>
      <c r="I175" s="832"/>
      <c r="K175" s="837"/>
      <c r="L175" s="837"/>
      <c r="M175" s="837"/>
      <c r="O175" s="832"/>
      <c r="P175" s="832"/>
      <c r="Q175" s="832"/>
      <c r="R175" s="832"/>
      <c r="S175" s="832"/>
      <c r="T175" s="832"/>
      <c r="U175" s="832"/>
      <c r="V175" s="832"/>
      <c r="W175" s="832"/>
      <c r="X175" s="832"/>
    </row>
    <row r="176" spans="1:24" ht="17.100000000000001" customHeight="1" x14ac:dyDescent="0.15">
      <c r="A176" s="832"/>
      <c r="B176" s="832"/>
      <c r="C176" s="832"/>
      <c r="D176" s="832"/>
      <c r="E176" s="832"/>
      <c r="F176" s="832"/>
      <c r="G176" s="832"/>
      <c r="H176" s="832"/>
      <c r="I176" s="832"/>
      <c r="K176" s="837"/>
      <c r="L176" s="837"/>
      <c r="M176" s="837"/>
      <c r="O176" s="832"/>
      <c r="P176" s="832"/>
      <c r="Q176" s="832"/>
      <c r="R176" s="832"/>
      <c r="S176" s="832"/>
      <c r="T176" s="832"/>
      <c r="U176" s="832"/>
      <c r="V176" s="832"/>
      <c r="W176" s="832"/>
      <c r="X176" s="832"/>
    </row>
    <row r="177" spans="1:24" ht="17.100000000000001" customHeight="1" x14ac:dyDescent="0.15">
      <c r="A177" s="832"/>
      <c r="B177" s="832"/>
      <c r="C177" s="832"/>
      <c r="D177" s="832"/>
      <c r="E177" s="832"/>
      <c r="F177" s="832"/>
      <c r="G177" s="832"/>
      <c r="H177" s="832"/>
      <c r="I177" s="832"/>
      <c r="K177" s="837"/>
      <c r="L177" s="837"/>
      <c r="M177" s="837"/>
      <c r="O177" s="832"/>
      <c r="P177" s="832"/>
      <c r="Q177" s="832"/>
      <c r="R177" s="832"/>
      <c r="S177" s="832"/>
      <c r="T177" s="832"/>
      <c r="U177" s="832"/>
      <c r="V177" s="832"/>
      <c r="W177" s="832"/>
      <c r="X177" s="832"/>
    </row>
    <row r="178" spans="1:24" ht="17.100000000000001" customHeight="1" x14ac:dyDescent="0.15">
      <c r="A178" s="832"/>
      <c r="B178" s="832"/>
      <c r="C178" s="832"/>
      <c r="D178" s="832"/>
      <c r="E178" s="832"/>
      <c r="F178" s="832"/>
      <c r="G178" s="832"/>
      <c r="H178" s="832"/>
      <c r="I178" s="832"/>
      <c r="K178" s="837"/>
      <c r="L178" s="837"/>
      <c r="M178" s="837"/>
      <c r="O178" s="832"/>
      <c r="P178" s="832"/>
      <c r="Q178" s="832"/>
      <c r="R178" s="832"/>
      <c r="S178" s="832"/>
      <c r="T178" s="832"/>
      <c r="U178" s="832"/>
      <c r="V178" s="832"/>
      <c r="W178" s="832"/>
      <c r="X178" s="832"/>
    </row>
    <row r="179" spans="1:24" ht="17.100000000000001" customHeight="1" x14ac:dyDescent="0.15">
      <c r="A179" s="832"/>
      <c r="B179" s="832"/>
      <c r="C179" s="832"/>
      <c r="D179" s="832"/>
      <c r="E179" s="832"/>
      <c r="F179" s="832"/>
      <c r="G179" s="832"/>
      <c r="H179" s="832"/>
      <c r="I179" s="832"/>
      <c r="K179" s="837"/>
      <c r="L179" s="837"/>
      <c r="M179" s="837"/>
      <c r="O179" s="832"/>
      <c r="P179" s="832"/>
      <c r="Q179" s="832"/>
      <c r="R179" s="832"/>
      <c r="S179" s="832"/>
      <c r="T179" s="832"/>
      <c r="U179" s="832"/>
      <c r="V179" s="832"/>
      <c r="W179" s="832"/>
      <c r="X179" s="832"/>
    </row>
    <row r="180" spans="1:24" ht="17.100000000000001" customHeight="1" x14ac:dyDescent="0.15">
      <c r="A180" s="832"/>
      <c r="B180" s="832"/>
      <c r="C180" s="832"/>
      <c r="D180" s="832"/>
      <c r="E180" s="832"/>
      <c r="F180" s="832"/>
      <c r="G180" s="832"/>
      <c r="H180" s="832"/>
      <c r="I180" s="832"/>
      <c r="K180" s="837"/>
      <c r="L180" s="837"/>
      <c r="M180" s="837"/>
      <c r="O180" s="832"/>
      <c r="P180" s="832"/>
      <c r="Q180" s="832"/>
      <c r="R180" s="832"/>
      <c r="S180" s="832"/>
      <c r="T180" s="832"/>
      <c r="U180" s="832"/>
      <c r="V180" s="832"/>
      <c r="W180" s="832"/>
      <c r="X180" s="832"/>
    </row>
    <row r="181" spans="1:24" ht="17.100000000000001" customHeight="1" x14ac:dyDescent="0.15">
      <c r="A181" s="832"/>
      <c r="B181" s="832"/>
      <c r="C181" s="832"/>
      <c r="D181" s="832"/>
      <c r="E181" s="832"/>
      <c r="F181" s="832"/>
      <c r="G181" s="832"/>
      <c r="H181" s="832"/>
      <c r="I181" s="832"/>
      <c r="K181" s="837"/>
      <c r="L181" s="837"/>
      <c r="M181" s="837"/>
      <c r="O181" s="832"/>
      <c r="P181" s="832"/>
      <c r="Q181" s="832"/>
      <c r="R181" s="832"/>
      <c r="S181" s="832"/>
      <c r="T181" s="832"/>
      <c r="U181" s="832"/>
      <c r="V181" s="832"/>
      <c r="W181" s="832"/>
      <c r="X181" s="832"/>
    </row>
    <row r="182" spans="1:24" ht="17.100000000000001" customHeight="1" x14ac:dyDescent="0.15">
      <c r="A182" s="832"/>
      <c r="B182" s="832"/>
      <c r="C182" s="832"/>
      <c r="D182" s="832"/>
      <c r="E182" s="832"/>
      <c r="F182" s="832"/>
      <c r="G182" s="832"/>
      <c r="H182" s="832"/>
      <c r="I182" s="832"/>
      <c r="K182" s="837"/>
      <c r="L182" s="837"/>
      <c r="M182" s="837"/>
      <c r="O182" s="832"/>
      <c r="P182" s="832"/>
      <c r="Q182" s="832"/>
      <c r="R182" s="832"/>
      <c r="S182" s="832"/>
      <c r="T182" s="832"/>
      <c r="U182" s="832"/>
      <c r="V182" s="832"/>
      <c r="W182" s="832"/>
      <c r="X182" s="832"/>
    </row>
    <row r="184" spans="1:24" ht="17.100000000000001" customHeight="1" x14ac:dyDescent="0.15">
      <c r="A184" s="838"/>
    </row>
    <row r="185" spans="1:24" ht="17.100000000000001" customHeight="1" x14ac:dyDescent="0.15">
      <c r="A185" s="838"/>
    </row>
    <row r="186" spans="1:24" ht="17.100000000000001" customHeight="1" x14ac:dyDescent="0.15">
      <c r="A186" s="838"/>
    </row>
    <row r="187" spans="1:24" ht="17.100000000000001" customHeight="1" x14ac:dyDescent="0.15">
      <c r="A187" s="838"/>
    </row>
    <row r="188" spans="1:24" ht="17.100000000000001" customHeight="1" x14ac:dyDescent="0.15">
      <c r="A188" s="839"/>
      <c r="B188" s="839"/>
      <c r="C188" s="839"/>
      <c r="D188" s="839"/>
      <c r="E188" s="839"/>
      <c r="F188" s="839"/>
      <c r="G188" s="839"/>
      <c r="H188" s="839"/>
      <c r="I188" s="839"/>
      <c r="J188" s="839"/>
      <c r="K188" s="839"/>
      <c r="L188" s="839"/>
      <c r="M188" s="839"/>
      <c r="N188" s="839"/>
      <c r="O188" s="839"/>
      <c r="P188" s="839"/>
      <c r="Q188" s="839"/>
      <c r="R188" s="839"/>
      <c r="S188" s="839"/>
      <c r="T188" s="839"/>
      <c r="U188" s="839"/>
      <c r="V188" s="839"/>
      <c r="W188" s="839"/>
      <c r="X188" s="839"/>
    </row>
    <row r="189" spans="1:24" ht="17.100000000000001" customHeight="1" x14ac:dyDescent="0.15">
      <c r="A189" s="839"/>
      <c r="B189" s="839"/>
      <c r="C189" s="839"/>
      <c r="D189" s="839"/>
      <c r="E189" s="839"/>
      <c r="F189" s="839"/>
      <c r="G189" s="839"/>
      <c r="H189" s="839"/>
      <c r="I189" s="839"/>
      <c r="J189" s="839"/>
      <c r="K189" s="839"/>
      <c r="L189" s="839"/>
      <c r="M189" s="839"/>
      <c r="N189" s="839"/>
      <c r="O189" s="839"/>
      <c r="P189" s="839"/>
      <c r="Q189" s="839"/>
      <c r="R189" s="839"/>
      <c r="S189" s="839"/>
      <c r="T189" s="839"/>
      <c r="U189" s="839"/>
      <c r="V189" s="839"/>
      <c r="W189" s="839"/>
      <c r="X189" s="839"/>
    </row>
    <row r="190" spans="1:24" ht="17.100000000000001" customHeight="1" x14ac:dyDescent="0.15">
      <c r="A190" s="839"/>
      <c r="B190" s="839"/>
      <c r="C190" s="839"/>
      <c r="D190" s="839"/>
      <c r="E190" s="839"/>
      <c r="F190" s="839"/>
      <c r="G190" s="839"/>
      <c r="H190" s="839"/>
      <c r="I190" s="839"/>
      <c r="J190" s="839"/>
      <c r="K190" s="839"/>
      <c r="L190" s="839"/>
      <c r="M190" s="839"/>
      <c r="N190" s="839"/>
      <c r="O190" s="839"/>
      <c r="P190" s="839"/>
      <c r="Q190" s="839"/>
      <c r="R190" s="839"/>
      <c r="S190" s="839"/>
      <c r="T190" s="839"/>
      <c r="U190" s="839"/>
      <c r="V190" s="839"/>
      <c r="W190" s="839"/>
      <c r="X190" s="839"/>
    </row>
    <row r="191" spans="1:24" ht="17.100000000000001" customHeight="1" x14ac:dyDescent="0.15">
      <c r="A191" s="839"/>
      <c r="B191" s="839"/>
      <c r="C191" s="839"/>
      <c r="D191" s="839"/>
      <c r="E191" s="839"/>
      <c r="F191" s="839"/>
      <c r="G191" s="839"/>
      <c r="H191" s="839"/>
      <c r="I191" s="839"/>
      <c r="J191" s="839"/>
      <c r="K191" s="839"/>
      <c r="L191" s="839"/>
      <c r="M191" s="839"/>
      <c r="N191" s="839"/>
      <c r="O191" s="839"/>
      <c r="P191" s="839"/>
      <c r="Q191" s="839"/>
      <c r="R191" s="839"/>
      <c r="S191" s="839"/>
      <c r="T191" s="839"/>
      <c r="U191" s="839"/>
      <c r="V191" s="839"/>
      <c r="W191" s="839"/>
      <c r="X191" s="839"/>
    </row>
    <row r="192" spans="1:24" ht="17.100000000000001" customHeight="1" x14ac:dyDescent="0.15">
      <c r="A192" s="839"/>
      <c r="B192" s="839"/>
      <c r="C192" s="839"/>
      <c r="D192" s="839"/>
      <c r="E192" s="839"/>
      <c r="F192" s="839"/>
      <c r="G192" s="839"/>
      <c r="H192" s="839"/>
      <c r="I192" s="839"/>
      <c r="J192" s="839"/>
      <c r="K192" s="839"/>
      <c r="L192" s="839"/>
      <c r="M192" s="839"/>
      <c r="N192" s="839"/>
      <c r="O192" s="839"/>
      <c r="P192" s="839"/>
      <c r="Q192" s="839"/>
      <c r="R192" s="839"/>
      <c r="S192" s="839"/>
      <c r="T192" s="839"/>
      <c r="U192" s="839"/>
      <c r="V192" s="839"/>
      <c r="W192" s="839"/>
      <c r="X192" s="839"/>
    </row>
    <row r="193" spans="1:37" ht="17.100000000000001" customHeight="1" x14ac:dyDescent="0.15">
      <c r="A193" s="839" t="s">
        <v>1647</v>
      </c>
      <c r="B193" s="839"/>
      <c r="C193" s="839"/>
      <c r="D193" s="839"/>
      <c r="E193" s="839"/>
      <c r="F193" s="839"/>
      <c r="G193" s="839"/>
      <c r="H193" s="839"/>
      <c r="I193" s="839"/>
      <c r="J193" s="839"/>
      <c r="K193" s="839"/>
      <c r="L193" s="839"/>
      <c r="M193" s="839"/>
      <c r="N193" s="839"/>
      <c r="O193" s="839"/>
      <c r="P193" s="839"/>
      <c r="Q193" s="839"/>
      <c r="R193" s="839"/>
      <c r="S193" s="839"/>
      <c r="T193" s="839"/>
      <c r="U193" s="839"/>
      <c r="V193" s="839"/>
      <c r="W193" s="839"/>
      <c r="X193" s="839"/>
    </row>
    <row r="194" spans="1:37" ht="17.100000000000001" customHeight="1" x14ac:dyDescent="0.15">
      <c r="A194" s="1429" t="s">
        <v>1930</v>
      </c>
    </row>
    <row r="195" spans="1:37" ht="17.100000000000001" customHeight="1" x14ac:dyDescent="0.15">
      <c r="A195" s="968"/>
      <c r="B195" s="968"/>
      <c r="C195" s="968"/>
      <c r="D195" s="968"/>
      <c r="E195" s="968"/>
      <c r="F195" s="968"/>
      <c r="H195" s="823"/>
      <c r="I195" s="823"/>
      <c r="R195" s="2395" t="str">
        <f>IF(入力シート!$K$10&lt;&gt;"",TEXT(入力シート!$K$10,"ｙｙｙｙ"),"")</f>
        <v/>
      </c>
      <c r="S195" s="2395"/>
      <c r="T195" s="970" t="s">
        <v>163</v>
      </c>
      <c r="U195" s="970" t="str">
        <f>IF(入力シート!$K$10&lt;&gt;"",TEXT(入力シート!$K$10,"m"),"")</f>
        <v/>
      </c>
      <c r="V195" s="970" t="s">
        <v>164</v>
      </c>
      <c r="W195" s="970" t="str">
        <f>IF(入力シート!$K$10&lt;&gt;"",TEXT(入力シート!$K$10,"d"),"")</f>
        <v/>
      </c>
      <c r="X195" s="970" t="s">
        <v>3</v>
      </c>
    </row>
    <row r="196" spans="1:37" ht="17.100000000000001" customHeight="1" x14ac:dyDescent="0.15">
      <c r="A196" s="974" t="s">
        <v>188</v>
      </c>
    </row>
    <row r="197" spans="1:37" ht="17.100000000000001" customHeight="1" x14ac:dyDescent="0.15">
      <c r="A197" s="2396" t="s">
        <v>189</v>
      </c>
      <c r="B197" s="2396"/>
      <c r="C197" s="2396"/>
      <c r="D197" s="2396"/>
      <c r="E197" s="2396"/>
      <c r="F197" s="2396" t="s">
        <v>190</v>
      </c>
      <c r="G197" s="2396"/>
      <c r="H197" s="2396"/>
      <c r="I197" s="2396"/>
      <c r="J197" s="2397" t="s">
        <v>191</v>
      </c>
      <c r="K197" s="2397"/>
      <c r="L197" s="2397"/>
      <c r="M197" s="2397"/>
      <c r="N197" s="2396" t="s">
        <v>192</v>
      </c>
      <c r="O197" s="2396"/>
      <c r="P197" s="2396"/>
      <c r="Q197" s="2396"/>
      <c r="R197" s="2396"/>
      <c r="S197" s="2396"/>
      <c r="T197" s="2398" t="s">
        <v>15</v>
      </c>
      <c r="U197" s="2399"/>
      <c r="V197" s="2399"/>
      <c r="W197" s="2399"/>
      <c r="X197" s="2400"/>
    </row>
    <row r="198" spans="1:37" ht="17.100000000000001" customHeight="1" x14ac:dyDescent="0.15">
      <c r="A198" s="2396"/>
      <c r="B198" s="2396"/>
      <c r="C198" s="2396"/>
      <c r="D198" s="2396"/>
      <c r="E198" s="2396"/>
      <c r="F198" s="2396"/>
      <c r="G198" s="2396"/>
      <c r="H198" s="2396"/>
      <c r="I198" s="2396"/>
      <c r="J198" s="971" t="s">
        <v>193</v>
      </c>
      <c r="K198" s="971" t="s">
        <v>84</v>
      </c>
      <c r="L198" s="971" t="s">
        <v>178</v>
      </c>
      <c r="M198" s="971" t="s">
        <v>194</v>
      </c>
      <c r="N198" s="2396"/>
      <c r="O198" s="2396"/>
      <c r="P198" s="2396"/>
      <c r="Q198" s="2396"/>
      <c r="R198" s="2396"/>
      <c r="S198" s="2396"/>
      <c r="T198" s="2401"/>
      <c r="U198" s="2402"/>
      <c r="V198" s="2402"/>
      <c r="W198" s="2402"/>
      <c r="X198" s="2403"/>
    </row>
    <row r="199" spans="1:37" ht="17.100000000000001" customHeight="1" x14ac:dyDescent="0.15">
      <c r="A199" s="2388"/>
      <c r="B199" s="2388"/>
      <c r="C199" s="2388"/>
      <c r="D199" s="2388"/>
      <c r="E199" s="2388"/>
      <c r="F199" s="2389"/>
      <c r="G199" s="2389"/>
      <c r="H199" s="2389"/>
      <c r="I199" s="2389"/>
      <c r="J199" s="781"/>
      <c r="K199" s="782"/>
      <c r="L199" s="782"/>
      <c r="M199" s="782"/>
      <c r="N199" s="2389"/>
      <c r="O199" s="2389"/>
      <c r="P199" s="2389"/>
      <c r="Q199" s="2389"/>
      <c r="R199" s="2389"/>
      <c r="S199" s="2389"/>
      <c r="T199" s="2373"/>
      <c r="U199" s="2374"/>
      <c r="V199" s="2374"/>
      <c r="W199" s="2374"/>
      <c r="X199" s="2375"/>
      <c r="Y199" s="1252" t="s">
        <v>1694</v>
      </c>
      <c r="Z199" s="833"/>
      <c r="AA199" s="833"/>
      <c r="AB199" s="833"/>
      <c r="AC199" s="833"/>
      <c r="AD199" s="833"/>
      <c r="AE199" s="833"/>
      <c r="AF199" s="833"/>
      <c r="AG199" s="833"/>
      <c r="AH199" s="833"/>
      <c r="AI199" s="833"/>
      <c r="AJ199" s="833"/>
      <c r="AK199" s="833"/>
    </row>
    <row r="200" spans="1:37" ht="17.100000000000001" customHeight="1" x14ac:dyDescent="0.15">
      <c r="A200" s="2388"/>
      <c r="B200" s="2388"/>
      <c r="C200" s="2388"/>
      <c r="D200" s="2388"/>
      <c r="E200" s="2388"/>
      <c r="F200" s="2389"/>
      <c r="G200" s="2389"/>
      <c r="H200" s="2389"/>
      <c r="I200" s="2389"/>
      <c r="J200" s="781"/>
      <c r="K200" s="782"/>
      <c r="L200" s="782"/>
      <c r="M200" s="782"/>
      <c r="N200" s="2389"/>
      <c r="O200" s="2389"/>
      <c r="P200" s="2389"/>
      <c r="Q200" s="2389"/>
      <c r="R200" s="2389"/>
      <c r="S200" s="2389"/>
      <c r="T200" s="2373"/>
      <c r="U200" s="2374"/>
      <c r="V200" s="2374"/>
      <c r="W200" s="2374"/>
      <c r="X200" s="2375"/>
    </row>
    <row r="201" spans="1:37" ht="17.100000000000001" customHeight="1" x14ac:dyDescent="0.15">
      <c r="A201" s="2388"/>
      <c r="B201" s="2388"/>
      <c r="C201" s="2388"/>
      <c r="D201" s="2388"/>
      <c r="E201" s="2388"/>
      <c r="F201" s="2389"/>
      <c r="G201" s="2389"/>
      <c r="H201" s="2389"/>
      <c r="I201" s="2389"/>
      <c r="J201" s="781"/>
      <c r="K201" s="782"/>
      <c r="L201" s="782"/>
      <c r="M201" s="782"/>
      <c r="N201" s="2389"/>
      <c r="O201" s="2389"/>
      <c r="P201" s="2389"/>
      <c r="Q201" s="2389"/>
      <c r="R201" s="2389"/>
      <c r="S201" s="2389"/>
      <c r="T201" s="2373"/>
      <c r="U201" s="2374"/>
      <c r="V201" s="2374"/>
      <c r="W201" s="2374"/>
      <c r="X201" s="2375"/>
    </row>
    <row r="202" spans="1:37" ht="17.100000000000001" customHeight="1" x14ac:dyDescent="0.15">
      <c r="A202" s="2388"/>
      <c r="B202" s="2388"/>
      <c r="C202" s="2388"/>
      <c r="D202" s="2388"/>
      <c r="E202" s="2388"/>
      <c r="F202" s="2389"/>
      <c r="G202" s="2389"/>
      <c r="H202" s="2389"/>
      <c r="I202" s="2389"/>
      <c r="J202" s="781"/>
      <c r="K202" s="782"/>
      <c r="L202" s="782"/>
      <c r="M202" s="782"/>
      <c r="N202" s="2389"/>
      <c r="O202" s="2389"/>
      <c r="P202" s="2389"/>
      <c r="Q202" s="2389"/>
      <c r="R202" s="2389"/>
      <c r="S202" s="2389"/>
      <c r="T202" s="2373"/>
      <c r="U202" s="2374"/>
      <c r="V202" s="2374"/>
      <c r="W202" s="2374"/>
      <c r="X202" s="2375"/>
    </row>
    <row r="203" spans="1:37" ht="17.100000000000001" customHeight="1" x14ac:dyDescent="0.15">
      <c r="A203" s="2388"/>
      <c r="B203" s="2388"/>
      <c r="C203" s="2388"/>
      <c r="D203" s="2388"/>
      <c r="E203" s="2388"/>
      <c r="F203" s="2389"/>
      <c r="G203" s="2389"/>
      <c r="H203" s="2389"/>
      <c r="I203" s="2389"/>
      <c r="J203" s="781"/>
      <c r="K203" s="782"/>
      <c r="L203" s="782"/>
      <c r="M203" s="782"/>
      <c r="N203" s="2389"/>
      <c r="O203" s="2389"/>
      <c r="P203" s="2389"/>
      <c r="Q203" s="2389"/>
      <c r="R203" s="2389"/>
      <c r="S203" s="2389"/>
      <c r="T203" s="2373"/>
      <c r="U203" s="2374"/>
      <c r="V203" s="2374"/>
      <c r="W203" s="2374"/>
      <c r="X203" s="2375"/>
    </row>
    <row r="204" spans="1:37" ht="17.100000000000001" customHeight="1" x14ac:dyDescent="0.15">
      <c r="A204" s="2388"/>
      <c r="B204" s="2388"/>
      <c r="C204" s="2388"/>
      <c r="D204" s="2388"/>
      <c r="E204" s="2388"/>
      <c r="F204" s="2389"/>
      <c r="G204" s="2389"/>
      <c r="H204" s="2389"/>
      <c r="I204" s="2389"/>
      <c r="J204" s="781"/>
      <c r="K204" s="782"/>
      <c r="L204" s="782"/>
      <c r="M204" s="782"/>
      <c r="N204" s="2389"/>
      <c r="O204" s="2389"/>
      <c r="P204" s="2389"/>
      <c r="Q204" s="2389"/>
      <c r="R204" s="2389"/>
      <c r="S204" s="2389"/>
      <c r="T204" s="2373"/>
      <c r="U204" s="2374"/>
      <c r="V204" s="2374"/>
      <c r="W204" s="2374"/>
      <c r="X204" s="2375"/>
    </row>
    <row r="205" spans="1:37" ht="17.100000000000001" customHeight="1" x14ac:dyDescent="0.15">
      <c r="A205" s="2388"/>
      <c r="B205" s="2388"/>
      <c r="C205" s="2388"/>
      <c r="D205" s="2388"/>
      <c r="E205" s="2388"/>
      <c r="F205" s="2389"/>
      <c r="G205" s="2389"/>
      <c r="H205" s="2389"/>
      <c r="I205" s="2389"/>
      <c r="J205" s="781"/>
      <c r="K205" s="782"/>
      <c r="L205" s="782"/>
      <c r="M205" s="782"/>
      <c r="N205" s="2389"/>
      <c r="O205" s="2389"/>
      <c r="P205" s="2389"/>
      <c r="Q205" s="2389"/>
      <c r="R205" s="2389"/>
      <c r="S205" s="2389"/>
      <c r="T205" s="2373"/>
      <c r="U205" s="2374"/>
      <c r="V205" s="2374"/>
      <c r="W205" s="2374"/>
      <c r="X205" s="2375"/>
    </row>
    <row r="206" spans="1:37" ht="17.100000000000001" customHeight="1" x14ac:dyDescent="0.15">
      <c r="A206" s="2388"/>
      <c r="B206" s="2388"/>
      <c r="C206" s="2388"/>
      <c r="D206" s="2388"/>
      <c r="E206" s="2388"/>
      <c r="F206" s="2389"/>
      <c r="G206" s="2389"/>
      <c r="H206" s="2389"/>
      <c r="I206" s="2389"/>
      <c r="J206" s="781"/>
      <c r="K206" s="782"/>
      <c r="L206" s="782"/>
      <c r="M206" s="782"/>
      <c r="N206" s="2389"/>
      <c r="O206" s="2389"/>
      <c r="P206" s="2389"/>
      <c r="Q206" s="2389"/>
      <c r="R206" s="2389"/>
      <c r="S206" s="2389"/>
      <c r="T206" s="2373"/>
      <c r="U206" s="2374"/>
      <c r="V206" s="2374"/>
      <c r="W206" s="2374"/>
      <c r="X206" s="2375"/>
    </row>
    <row r="207" spans="1:37" ht="17.100000000000001" customHeight="1" x14ac:dyDescent="0.15">
      <c r="A207" s="2388"/>
      <c r="B207" s="2388"/>
      <c r="C207" s="2388"/>
      <c r="D207" s="2388"/>
      <c r="E207" s="2388"/>
      <c r="F207" s="2389"/>
      <c r="G207" s="2389"/>
      <c r="H207" s="2389"/>
      <c r="I207" s="2389"/>
      <c r="J207" s="781"/>
      <c r="K207" s="782"/>
      <c r="L207" s="782"/>
      <c r="M207" s="782"/>
      <c r="N207" s="2389"/>
      <c r="O207" s="2389"/>
      <c r="P207" s="2389"/>
      <c r="Q207" s="2389"/>
      <c r="R207" s="2389"/>
      <c r="S207" s="2389"/>
      <c r="T207" s="2373"/>
      <c r="U207" s="2374"/>
      <c r="V207" s="2374"/>
      <c r="W207" s="2374"/>
      <c r="X207" s="2375"/>
    </row>
    <row r="208" spans="1:37" ht="17.100000000000001" customHeight="1" x14ac:dyDescent="0.15">
      <c r="A208" s="2388"/>
      <c r="B208" s="2388"/>
      <c r="C208" s="2388"/>
      <c r="D208" s="2388"/>
      <c r="E208" s="2388"/>
      <c r="F208" s="2389"/>
      <c r="G208" s="2389"/>
      <c r="H208" s="2389"/>
      <c r="I208" s="2389"/>
      <c r="J208" s="781"/>
      <c r="K208" s="782"/>
      <c r="L208" s="782"/>
      <c r="M208" s="782"/>
      <c r="N208" s="2389"/>
      <c r="O208" s="2389"/>
      <c r="P208" s="2389"/>
      <c r="Q208" s="2389"/>
      <c r="R208" s="2389"/>
      <c r="S208" s="2389"/>
      <c r="T208" s="2373"/>
      <c r="U208" s="2374"/>
      <c r="V208" s="2374"/>
      <c r="W208" s="2374"/>
      <c r="X208" s="2375"/>
    </row>
    <row r="209" spans="1:24" ht="17.100000000000001" customHeight="1" x14ac:dyDescent="0.15">
      <c r="A209" s="2388"/>
      <c r="B209" s="2388"/>
      <c r="C209" s="2388"/>
      <c r="D209" s="2388"/>
      <c r="E209" s="2388"/>
      <c r="F209" s="2389"/>
      <c r="G209" s="2389"/>
      <c r="H209" s="2389"/>
      <c r="I209" s="2389"/>
      <c r="J209" s="781"/>
      <c r="K209" s="782"/>
      <c r="L209" s="782"/>
      <c r="M209" s="782"/>
      <c r="N209" s="2389"/>
      <c r="O209" s="2389"/>
      <c r="P209" s="2389"/>
      <c r="Q209" s="2389"/>
      <c r="R209" s="2389"/>
      <c r="S209" s="2389"/>
      <c r="T209" s="2373"/>
      <c r="U209" s="2374"/>
      <c r="V209" s="2374"/>
      <c r="W209" s="2374"/>
      <c r="X209" s="2375"/>
    </row>
    <row r="210" spans="1:24" ht="17.100000000000001" customHeight="1" x14ac:dyDescent="0.15">
      <c r="A210" s="2388"/>
      <c r="B210" s="2388"/>
      <c r="C210" s="2388"/>
      <c r="D210" s="2388"/>
      <c r="E210" s="2388"/>
      <c r="F210" s="2389"/>
      <c r="G210" s="2389"/>
      <c r="H210" s="2389"/>
      <c r="I210" s="2389"/>
      <c r="J210" s="781"/>
      <c r="K210" s="782"/>
      <c r="L210" s="782"/>
      <c r="M210" s="782"/>
      <c r="N210" s="2389"/>
      <c r="O210" s="2389"/>
      <c r="P210" s="2389"/>
      <c r="Q210" s="2389"/>
      <c r="R210" s="2389"/>
      <c r="S210" s="2389"/>
      <c r="T210" s="2373"/>
      <c r="U210" s="2374"/>
      <c r="V210" s="2374"/>
      <c r="W210" s="2374"/>
      <c r="X210" s="2375"/>
    </row>
    <row r="211" spans="1:24" ht="17.100000000000001" customHeight="1" x14ac:dyDescent="0.15">
      <c r="A211" s="2388"/>
      <c r="B211" s="2388"/>
      <c r="C211" s="2388"/>
      <c r="D211" s="2388"/>
      <c r="E211" s="2388"/>
      <c r="F211" s="2389"/>
      <c r="G211" s="2389"/>
      <c r="H211" s="2389"/>
      <c r="I211" s="2389"/>
      <c r="J211" s="781"/>
      <c r="K211" s="782"/>
      <c r="L211" s="782"/>
      <c r="M211" s="782"/>
      <c r="N211" s="2389"/>
      <c r="O211" s="2389"/>
      <c r="P211" s="2389"/>
      <c r="Q211" s="2389"/>
      <c r="R211" s="2389"/>
      <c r="S211" s="2389"/>
      <c r="T211" s="2373"/>
      <c r="U211" s="2374"/>
      <c r="V211" s="2374"/>
      <c r="W211" s="2374"/>
      <c r="X211" s="2375"/>
    </row>
    <row r="212" spans="1:24" ht="17.100000000000001" customHeight="1" x14ac:dyDescent="0.15">
      <c r="A212" s="2388"/>
      <c r="B212" s="2388"/>
      <c r="C212" s="2388"/>
      <c r="D212" s="2388"/>
      <c r="E212" s="2388"/>
      <c r="F212" s="2389"/>
      <c r="G212" s="2389"/>
      <c r="H212" s="2389"/>
      <c r="I212" s="2389"/>
      <c r="J212" s="781"/>
      <c r="K212" s="782"/>
      <c r="L212" s="782"/>
      <c r="M212" s="782"/>
      <c r="N212" s="2389"/>
      <c r="O212" s="2389"/>
      <c r="P212" s="2389"/>
      <c r="Q212" s="2389"/>
      <c r="R212" s="2389"/>
      <c r="S212" s="2389"/>
      <c r="T212" s="2373"/>
      <c r="U212" s="2374"/>
      <c r="V212" s="2374"/>
      <c r="W212" s="2374"/>
      <c r="X212" s="2375"/>
    </row>
    <row r="213" spans="1:24" ht="17.100000000000001" customHeight="1" x14ac:dyDescent="0.15">
      <c r="A213" s="2388"/>
      <c r="B213" s="2388"/>
      <c r="C213" s="2388"/>
      <c r="D213" s="2388"/>
      <c r="E213" s="2388"/>
      <c r="F213" s="2389"/>
      <c r="G213" s="2389"/>
      <c r="H213" s="2389"/>
      <c r="I213" s="2389"/>
      <c r="J213" s="781"/>
      <c r="K213" s="782"/>
      <c r="L213" s="782"/>
      <c r="M213" s="782"/>
      <c r="N213" s="2389"/>
      <c r="O213" s="2389"/>
      <c r="P213" s="2389"/>
      <c r="Q213" s="2389"/>
      <c r="R213" s="2389"/>
      <c r="S213" s="2389"/>
      <c r="T213" s="2373"/>
      <c r="U213" s="2374"/>
      <c r="V213" s="2374"/>
      <c r="W213" s="2374"/>
      <c r="X213" s="2375"/>
    </row>
    <row r="214" spans="1:24" ht="17.100000000000001" customHeight="1" x14ac:dyDescent="0.15">
      <c r="A214" s="2388"/>
      <c r="B214" s="2388"/>
      <c r="C214" s="2388"/>
      <c r="D214" s="2388"/>
      <c r="E214" s="2388"/>
      <c r="F214" s="2389"/>
      <c r="G214" s="2389"/>
      <c r="H214" s="2389"/>
      <c r="I214" s="2389"/>
      <c r="J214" s="781"/>
      <c r="K214" s="782"/>
      <c r="L214" s="782"/>
      <c r="M214" s="782"/>
      <c r="N214" s="2389"/>
      <c r="O214" s="2389"/>
      <c r="P214" s="2389"/>
      <c r="Q214" s="2389"/>
      <c r="R214" s="2389"/>
      <c r="S214" s="2389"/>
      <c r="T214" s="2373"/>
      <c r="U214" s="2374"/>
      <c r="V214" s="2374"/>
      <c r="W214" s="2374"/>
      <c r="X214" s="2375"/>
    </row>
    <row r="215" spans="1:24" ht="17.100000000000001" customHeight="1" x14ac:dyDescent="0.15">
      <c r="A215" s="2388"/>
      <c r="B215" s="2388"/>
      <c r="C215" s="2388"/>
      <c r="D215" s="2388"/>
      <c r="E215" s="2388"/>
      <c r="F215" s="2389"/>
      <c r="G215" s="2389"/>
      <c r="H215" s="2389"/>
      <c r="I215" s="2389"/>
      <c r="J215" s="781"/>
      <c r="K215" s="782"/>
      <c r="L215" s="782"/>
      <c r="M215" s="782"/>
      <c r="N215" s="2389"/>
      <c r="O215" s="2389"/>
      <c r="P215" s="2389"/>
      <c r="Q215" s="2389"/>
      <c r="R215" s="2389"/>
      <c r="S215" s="2389"/>
      <c r="T215" s="2373"/>
      <c r="U215" s="2374"/>
      <c r="V215" s="2374"/>
      <c r="W215" s="2374"/>
      <c r="X215" s="2375"/>
    </row>
    <row r="216" spans="1:24" ht="17.100000000000001" customHeight="1" x14ac:dyDescent="0.15">
      <c r="A216" s="2388"/>
      <c r="B216" s="2388"/>
      <c r="C216" s="2388"/>
      <c r="D216" s="2388"/>
      <c r="E216" s="2388"/>
      <c r="F216" s="2389"/>
      <c r="G216" s="2389"/>
      <c r="H216" s="2389"/>
      <c r="I216" s="2389"/>
      <c r="J216" s="781"/>
      <c r="K216" s="782"/>
      <c r="L216" s="782"/>
      <c r="M216" s="782"/>
      <c r="N216" s="2389"/>
      <c r="O216" s="2389"/>
      <c r="P216" s="2389"/>
      <c r="Q216" s="2389"/>
      <c r="R216" s="2389"/>
      <c r="S216" s="2389"/>
      <c r="T216" s="2373"/>
      <c r="U216" s="2374"/>
      <c r="V216" s="2374"/>
      <c r="W216" s="2374"/>
      <c r="X216" s="2375"/>
    </row>
    <row r="217" spans="1:24" ht="17.100000000000001" customHeight="1" x14ac:dyDescent="0.15">
      <c r="A217" s="2388"/>
      <c r="B217" s="2388"/>
      <c r="C217" s="2388"/>
      <c r="D217" s="2388"/>
      <c r="E217" s="2388"/>
      <c r="F217" s="2389"/>
      <c r="G217" s="2389"/>
      <c r="H217" s="2389"/>
      <c r="I217" s="2389"/>
      <c r="J217" s="781"/>
      <c r="K217" s="782"/>
      <c r="L217" s="782"/>
      <c r="M217" s="782"/>
      <c r="N217" s="2389"/>
      <c r="O217" s="2389"/>
      <c r="P217" s="2389"/>
      <c r="Q217" s="2389"/>
      <c r="R217" s="2389"/>
      <c r="S217" s="2389"/>
      <c r="T217" s="2373"/>
      <c r="U217" s="2374"/>
      <c r="V217" s="2374"/>
      <c r="W217" s="2374"/>
      <c r="X217" s="2375"/>
    </row>
    <row r="218" spans="1:24" ht="17.100000000000001" customHeight="1" x14ac:dyDescent="0.15">
      <c r="A218" s="2388"/>
      <c r="B218" s="2388"/>
      <c r="C218" s="2388"/>
      <c r="D218" s="2388"/>
      <c r="E218" s="2388"/>
      <c r="F218" s="2389"/>
      <c r="G218" s="2389"/>
      <c r="H218" s="2389"/>
      <c r="I218" s="2389"/>
      <c r="J218" s="781"/>
      <c r="K218" s="782"/>
      <c r="L218" s="782"/>
      <c r="M218" s="782"/>
      <c r="N218" s="2389"/>
      <c r="O218" s="2389"/>
      <c r="P218" s="2389"/>
      <c r="Q218" s="2389"/>
      <c r="R218" s="2389"/>
      <c r="S218" s="2389"/>
      <c r="T218" s="2373"/>
      <c r="U218" s="2374"/>
      <c r="V218" s="2374"/>
      <c r="W218" s="2374"/>
      <c r="X218" s="2375"/>
    </row>
    <row r="219" spans="1:24" ht="17.100000000000001" customHeight="1" x14ac:dyDescent="0.15">
      <c r="A219" s="2388"/>
      <c r="B219" s="2388"/>
      <c r="C219" s="2388"/>
      <c r="D219" s="2388"/>
      <c r="E219" s="2388"/>
      <c r="F219" s="2389"/>
      <c r="G219" s="2389"/>
      <c r="H219" s="2389"/>
      <c r="I219" s="2389"/>
      <c r="J219" s="781"/>
      <c r="K219" s="782"/>
      <c r="L219" s="782"/>
      <c r="M219" s="782"/>
      <c r="N219" s="2389"/>
      <c r="O219" s="2389"/>
      <c r="P219" s="2389"/>
      <c r="Q219" s="2389"/>
      <c r="R219" s="2389"/>
      <c r="S219" s="2389"/>
      <c r="T219" s="2373"/>
      <c r="U219" s="2374"/>
      <c r="V219" s="2374"/>
      <c r="W219" s="2374"/>
      <c r="X219" s="2375"/>
    </row>
    <row r="220" spans="1:24" ht="17.100000000000001" customHeight="1" x14ac:dyDescent="0.15">
      <c r="A220" s="2388"/>
      <c r="B220" s="2388"/>
      <c r="C220" s="2388"/>
      <c r="D220" s="2388"/>
      <c r="E220" s="2388"/>
      <c r="F220" s="2389"/>
      <c r="G220" s="2389"/>
      <c r="H220" s="2389"/>
      <c r="I220" s="2389"/>
      <c r="J220" s="781"/>
      <c r="K220" s="782"/>
      <c r="L220" s="782"/>
      <c r="M220" s="782"/>
      <c r="N220" s="2389"/>
      <c r="O220" s="2389"/>
      <c r="P220" s="2389"/>
      <c r="Q220" s="2389"/>
      <c r="R220" s="2389"/>
      <c r="S220" s="2389"/>
      <c r="T220" s="2373"/>
      <c r="U220" s="2374"/>
      <c r="V220" s="2374"/>
      <c r="W220" s="2374"/>
      <c r="X220" s="2375"/>
    </row>
    <row r="221" spans="1:24" ht="17.100000000000001" customHeight="1" x14ac:dyDescent="0.15">
      <c r="A221" s="2388"/>
      <c r="B221" s="2388"/>
      <c r="C221" s="2388"/>
      <c r="D221" s="2388"/>
      <c r="E221" s="2388"/>
      <c r="F221" s="2389"/>
      <c r="G221" s="2389"/>
      <c r="H221" s="2389"/>
      <c r="I221" s="2389"/>
      <c r="J221" s="781"/>
      <c r="K221" s="782"/>
      <c r="L221" s="782"/>
      <c r="M221" s="782"/>
      <c r="N221" s="2389"/>
      <c r="O221" s="2389"/>
      <c r="P221" s="2389"/>
      <c r="Q221" s="2389"/>
      <c r="R221" s="2389"/>
      <c r="S221" s="2389"/>
      <c r="T221" s="2373"/>
      <c r="U221" s="2374"/>
      <c r="V221" s="2374"/>
      <c r="W221" s="2374"/>
      <c r="X221" s="2375"/>
    </row>
    <row r="222" spans="1:24" ht="17.100000000000001" customHeight="1" x14ac:dyDescent="0.15">
      <c r="A222" s="2388"/>
      <c r="B222" s="2388"/>
      <c r="C222" s="2388"/>
      <c r="D222" s="2388"/>
      <c r="E222" s="2388"/>
      <c r="F222" s="2389"/>
      <c r="G222" s="2389"/>
      <c r="H222" s="2389"/>
      <c r="I222" s="2389"/>
      <c r="J222" s="781"/>
      <c r="K222" s="782"/>
      <c r="L222" s="782"/>
      <c r="M222" s="782"/>
      <c r="N222" s="2389"/>
      <c r="O222" s="2389"/>
      <c r="P222" s="2389"/>
      <c r="Q222" s="2389"/>
      <c r="R222" s="2389"/>
      <c r="S222" s="2389"/>
      <c r="T222" s="2373"/>
      <c r="U222" s="2374"/>
      <c r="V222" s="2374"/>
      <c r="W222" s="2374"/>
      <c r="X222" s="2375"/>
    </row>
    <row r="223" spans="1:24" ht="17.100000000000001" customHeight="1" x14ac:dyDescent="0.15">
      <c r="A223" s="2388"/>
      <c r="B223" s="2388"/>
      <c r="C223" s="2388"/>
      <c r="D223" s="2388"/>
      <c r="E223" s="2388"/>
      <c r="F223" s="2389"/>
      <c r="G223" s="2389"/>
      <c r="H223" s="2389"/>
      <c r="I223" s="2389"/>
      <c r="J223" s="781"/>
      <c r="K223" s="782"/>
      <c r="L223" s="782"/>
      <c r="M223" s="782"/>
      <c r="N223" s="2389"/>
      <c r="O223" s="2389"/>
      <c r="P223" s="2389"/>
      <c r="Q223" s="2389"/>
      <c r="R223" s="2389"/>
      <c r="S223" s="2389"/>
      <c r="T223" s="2373"/>
      <c r="U223" s="2374"/>
      <c r="V223" s="2374"/>
      <c r="W223" s="2374"/>
      <c r="X223" s="2375"/>
    </row>
    <row r="224" spans="1:24" ht="17.100000000000001" customHeight="1" x14ac:dyDescent="0.15">
      <c r="A224" s="2388"/>
      <c r="B224" s="2388"/>
      <c r="C224" s="2388"/>
      <c r="D224" s="2388"/>
      <c r="E224" s="2388"/>
      <c r="F224" s="2389"/>
      <c r="G224" s="2389"/>
      <c r="H224" s="2389"/>
      <c r="I224" s="2389"/>
      <c r="J224" s="781"/>
      <c r="K224" s="782"/>
      <c r="L224" s="782"/>
      <c r="M224" s="782"/>
      <c r="N224" s="2389"/>
      <c r="O224" s="2389"/>
      <c r="P224" s="2389"/>
      <c r="Q224" s="2389"/>
      <c r="R224" s="2389"/>
      <c r="S224" s="2389"/>
      <c r="T224" s="2373"/>
      <c r="U224" s="2374"/>
      <c r="V224" s="2374"/>
      <c r="W224" s="2374"/>
      <c r="X224" s="2375"/>
    </row>
    <row r="225" spans="1:24" ht="17.100000000000001" customHeight="1" x14ac:dyDescent="0.15">
      <c r="A225" s="2388"/>
      <c r="B225" s="2388"/>
      <c r="C225" s="2388"/>
      <c r="D225" s="2388"/>
      <c r="E225" s="2388"/>
      <c r="F225" s="2389"/>
      <c r="G225" s="2389"/>
      <c r="H225" s="2389"/>
      <c r="I225" s="2389"/>
      <c r="J225" s="781"/>
      <c r="K225" s="782"/>
      <c r="L225" s="782"/>
      <c r="M225" s="782"/>
      <c r="N225" s="2389"/>
      <c r="O225" s="2389"/>
      <c r="P225" s="2389"/>
      <c r="Q225" s="2389"/>
      <c r="R225" s="2389"/>
      <c r="S225" s="2389"/>
      <c r="T225" s="2373"/>
      <c r="U225" s="2374"/>
      <c r="V225" s="2374"/>
      <c r="W225" s="2374"/>
      <c r="X225" s="2375"/>
    </row>
    <row r="226" spans="1:24" ht="17.100000000000001" customHeight="1" x14ac:dyDescent="0.15">
      <c r="A226" s="2388"/>
      <c r="B226" s="2388"/>
      <c r="C226" s="2388"/>
      <c r="D226" s="2388"/>
      <c r="E226" s="2388"/>
      <c r="F226" s="2389"/>
      <c r="G226" s="2389"/>
      <c r="H226" s="2389"/>
      <c r="I226" s="2389"/>
      <c r="J226" s="781"/>
      <c r="K226" s="782"/>
      <c r="L226" s="782"/>
      <c r="M226" s="782"/>
      <c r="N226" s="2389"/>
      <c r="O226" s="2389"/>
      <c r="P226" s="2389"/>
      <c r="Q226" s="2389"/>
      <c r="R226" s="2389"/>
      <c r="S226" s="2389"/>
      <c r="T226" s="2373"/>
      <c r="U226" s="2374"/>
      <c r="V226" s="2374"/>
      <c r="W226" s="2374"/>
      <c r="X226" s="2375"/>
    </row>
    <row r="227" spans="1:24" ht="17.100000000000001" customHeight="1" x14ac:dyDescent="0.15">
      <c r="A227" s="2388"/>
      <c r="B227" s="2388"/>
      <c r="C227" s="2388"/>
      <c r="D227" s="2388"/>
      <c r="E227" s="2388"/>
      <c r="F227" s="2389"/>
      <c r="G227" s="2389"/>
      <c r="H227" s="2389"/>
      <c r="I227" s="2389"/>
      <c r="J227" s="781"/>
      <c r="K227" s="782"/>
      <c r="L227" s="782"/>
      <c r="M227" s="782"/>
      <c r="N227" s="2389"/>
      <c r="O227" s="2389"/>
      <c r="P227" s="2389"/>
      <c r="Q227" s="2389"/>
      <c r="R227" s="2389"/>
      <c r="S227" s="2389"/>
      <c r="T227" s="2373"/>
      <c r="U227" s="2374"/>
      <c r="V227" s="2374"/>
      <c r="W227" s="2374"/>
      <c r="X227" s="2375"/>
    </row>
    <row r="228" spans="1:24" ht="17.100000000000001" customHeight="1" x14ac:dyDescent="0.15">
      <c r="A228" s="2388"/>
      <c r="B228" s="2388"/>
      <c r="C228" s="2388"/>
      <c r="D228" s="2388"/>
      <c r="E228" s="2388"/>
      <c r="F228" s="2389"/>
      <c r="G228" s="2389"/>
      <c r="H228" s="2389"/>
      <c r="I228" s="2389"/>
      <c r="J228" s="781"/>
      <c r="K228" s="782"/>
      <c r="L228" s="782"/>
      <c r="M228" s="782"/>
      <c r="N228" s="2389"/>
      <c r="O228" s="2389"/>
      <c r="P228" s="2389"/>
      <c r="Q228" s="2389"/>
      <c r="R228" s="2389"/>
      <c r="S228" s="2389"/>
      <c r="T228" s="2373"/>
      <c r="U228" s="2374"/>
      <c r="V228" s="2374"/>
      <c r="W228" s="2374"/>
      <c r="X228" s="2375"/>
    </row>
    <row r="229" spans="1:24" ht="17.100000000000001" customHeight="1" x14ac:dyDescent="0.15">
      <c r="A229" s="2388"/>
      <c r="B229" s="2388"/>
      <c r="C229" s="2388"/>
      <c r="D229" s="2388"/>
      <c r="E229" s="2388"/>
      <c r="F229" s="2389"/>
      <c r="G229" s="2389"/>
      <c r="H229" s="2389"/>
      <c r="I229" s="2389"/>
      <c r="J229" s="781"/>
      <c r="K229" s="782"/>
      <c r="L229" s="782"/>
      <c r="M229" s="782"/>
      <c r="N229" s="2389"/>
      <c r="O229" s="2389"/>
      <c r="P229" s="2389"/>
      <c r="Q229" s="2389"/>
      <c r="R229" s="2389"/>
      <c r="S229" s="2389"/>
      <c r="T229" s="2373"/>
      <c r="U229" s="2374"/>
      <c r="V229" s="2374"/>
      <c r="W229" s="2374"/>
      <c r="X229" s="2375"/>
    </row>
    <row r="230" spans="1:24" ht="17.100000000000001" customHeight="1" x14ac:dyDescent="0.15">
      <c r="A230" s="2388"/>
      <c r="B230" s="2388"/>
      <c r="C230" s="2388"/>
      <c r="D230" s="2388"/>
      <c r="E230" s="2388"/>
      <c r="F230" s="2389"/>
      <c r="G230" s="2389"/>
      <c r="H230" s="2389"/>
      <c r="I230" s="2389"/>
      <c r="J230" s="781"/>
      <c r="K230" s="782"/>
      <c r="L230" s="782"/>
      <c r="M230" s="782"/>
      <c r="N230" s="2389"/>
      <c r="O230" s="2389"/>
      <c r="P230" s="2389"/>
      <c r="Q230" s="2389"/>
      <c r="R230" s="2389"/>
      <c r="S230" s="2389"/>
      <c r="T230" s="2373"/>
      <c r="U230" s="2374"/>
      <c r="V230" s="2374"/>
      <c r="W230" s="2374"/>
      <c r="X230" s="2375"/>
    </row>
    <row r="231" spans="1:24" ht="17.100000000000001" customHeight="1" x14ac:dyDescent="0.15">
      <c r="A231" s="2388"/>
      <c r="B231" s="2388"/>
      <c r="C231" s="2388"/>
      <c r="D231" s="2388"/>
      <c r="E231" s="2388"/>
      <c r="F231" s="2389"/>
      <c r="G231" s="2389"/>
      <c r="H231" s="2389"/>
      <c r="I231" s="2389"/>
      <c r="J231" s="781"/>
      <c r="K231" s="782"/>
      <c r="L231" s="782"/>
      <c r="M231" s="782"/>
      <c r="N231" s="2389"/>
      <c r="O231" s="2389"/>
      <c r="P231" s="2389"/>
      <c r="Q231" s="2389"/>
      <c r="R231" s="2389"/>
      <c r="S231" s="2389"/>
      <c r="T231" s="2373"/>
      <c r="U231" s="2374"/>
      <c r="V231" s="2374"/>
      <c r="W231" s="2374"/>
      <c r="X231" s="2375"/>
    </row>
    <row r="232" spans="1:24" ht="17.100000000000001" customHeight="1" x14ac:dyDescent="0.15">
      <c r="A232" s="2388"/>
      <c r="B232" s="2388"/>
      <c r="C232" s="2388"/>
      <c r="D232" s="2388"/>
      <c r="E232" s="2388"/>
      <c r="F232" s="2389"/>
      <c r="G232" s="2389"/>
      <c r="H232" s="2389"/>
      <c r="I232" s="2389"/>
      <c r="J232" s="781"/>
      <c r="K232" s="782"/>
      <c r="L232" s="782"/>
      <c r="M232" s="782"/>
      <c r="N232" s="2389"/>
      <c r="O232" s="2389"/>
      <c r="P232" s="2389"/>
      <c r="Q232" s="2389"/>
      <c r="R232" s="2389"/>
      <c r="S232" s="2389"/>
      <c r="T232" s="2373"/>
      <c r="U232" s="2374"/>
      <c r="V232" s="2374"/>
      <c r="W232" s="2374"/>
      <c r="X232" s="2375"/>
    </row>
    <row r="233" spans="1:24" ht="17.100000000000001" customHeight="1" x14ac:dyDescent="0.15">
      <c r="A233" s="2388"/>
      <c r="B233" s="2388"/>
      <c r="C233" s="2388"/>
      <c r="D233" s="2388"/>
      <c r="E233" s="2388"/>
      <c r="F233" s="2389"/>
      <c r="G233" s="2389"/>
      <c r="H233" s="2389"/>
      <c r="I233" s="2389"/>
      <c r="J233" s="781"/>
      <c r="K233" s="782"/>
      <c r="L233" s="782"/>
      <c r="M233" s="782"/>
      <c r="N233" s="2389"/>
      <c r="O233" s="2389"/>
      <c r="P233" s="2389"/>
      <c r="Q233" s="2389"/>
      <c r="R233" s="2389"/>
      <c r="S233" s="2389"/>
      <c r="T233" s="2373"/>
      <c r="U233" s="2374"/>
      <c r="V233" s="2374"/>
      <c r="W233" s="2374"/>
      <c r="X233" s="2375"/>
    </row>
    <row r="235" spans="1:24" ht="17.100000000000001" customHeight="1" x14ac:dyDescent="0.15">
      <c r="A235" s="840" t="s">
        <v>195</v>
      </c>
      <c r="B235" s="841"/>
      <c r="C235" s="841"/>
      <c r="D235" s="841"/>
      <c r="E235" s="841"/>
      <c r="F235" s="841"/>
      <c r="G235" s="841"/>
      <c r="H235" s="841"/>
      <c r="I235" s="841"/>
      <c r="J235" s="841"/>
      <c r="K235" s="841"/>
      <c r="L235" s="841"/>
      <c r="M235" s="841"/>
      <c r="N235" s="841"/>
      <c r="O235" s="841"/>
      <c r="P235" s="841"/>
      <c r="Q235" s="841"/>
      <c r="R235" s="841"/>
      <c r="S235" s="841"/>
      <c r="T235" s="841"/>
      <c r="U235" s="841"/>
      <c r="V235" s="841"/>
      <c r="W235" s="841"/>
      <c r="X235" s="841"/>
    </row>
    <row r="236" spans="1:24" ht="17.100000000000001" customHeight="1" x14ac:dyDescent="0.15">
      <c r="A236" s="2390" t="s">
        <v>1648</v>
      </c>
      <c r="B236" s="2390"/>
      <c r="C236" s="2390"/>
      <c r="D236" s="2390"/>
      <c r="E236" s="2390"/>
      <c r="F236" s="2390"/>
      <c r="G236" s="2390"/>
      <c r="H236" s="2390"/>
      <c r="I236" s="2390"/>
      <c r="J236" s="2390"/>
      <c r="K236" s="2390"/>
      <c r="L236" s="2390"/>
      <c r="M236" s="2390"/>
      <c r="N236" s="2390"/>
      <c r="O236" s="2390"/>
      <c r="P236" s="2390"/>
      <c r="Q236" s="2390"/>
      <c r="R236" s="2390"/>
      <c r="S236" s="2390"/>
      <c r="T236" s="2390"/>
      <c r="U236" s="2390"/>
      <c r="V236" s="2390"/>
      <c r="W236" s="2390"/>
      <c r="X236" s="2390"/>
    </row>
    <row r="237" spans="1:24" ht="17.100000000000001" customHeight="1" x14ac:dyDescent="0.15">
      <c r="A237" s="2390"/>
      <c r="B237" s="2390"/>
      <c r="C237" s="2390"/>
      <c r="D237" s="2390"/>
      <c r="E237" s="2390"/>
      <c r="F237" s="2390"/>
      <c r="G237" s="2390"/>
      <c r="H237" s="2390"/>
      <c r="I237" s="2390"/>
      <c r="J237" s="2390"/>
      <c r="K237" s="2390"/>
      <c r="L237" s="2390"/>
      <c r="M237" s="2390"/>
      <c r="N237" s="2390"/>
      <c r="O237" s="2390"/>
      <c r="P237" s="2390"/>
      <c r="Q237" s="2390"/>
      <c r="R237" s="2390"/>
      <c r="S237" s="2390"/>
      <c r="T237" s="2390"/>
      <c r="U237" s="2390"/>
      <c r="V237" s="2390"/>
      <c r="W237" s="2390"/>
      <c r="X237" s="2390"/>
    </row>
    <row r="238" spans="1:24" ht="17.100000000000001" customHeight="1" x14ac:dyDescent="0.15">
      <c r="A238" s="2390"/>
      <c r="B238" s="2390"/>
      <c r="C238" s="2390"/>
      <c r="D238" s="2390"/>
      <c r="E238" s="2390"/>
      <c r="F238" s="2390"/>
      <c r="G238" s="2390"/>
      <c r="H238" s="2390"/>
      <c r="I238" s="2390"/>
      <c r="J238" s="2390"/>
      <c r="K238" s="2390"/>
      <c r="L238" s="2390"/>
      <c r="M238" s="2390"/>
      <c r="N238" s="2390"/>
      <c r="O238" s="2390"/>
      <c r="P238" s="2390"/>
      <c r="Q238" s="2390"/>
      <c r="R238" s="2390"/>
      <c r="S238" s="2390"/>
      <c r="T238" s="2390"/>
      <c r="U238" s="2390"/>
      <c r="V238" s="2390"/>
      <c r="W238" s="2390"/>
      <c r="X238" s="2390"/>
    </row>
    <row r="239" spans="1:24" ht="17.100000000000001" customHeight="1" x14ac:dyDescent="0.15">
      <c r="A239" s="2390"/>
      <c r="B239" s="2390"/>
      <c r="C239" s="2390"/>
      <c r="D239" s="2390"/>
      <c r="E239" s="2390"/>
      <c r="F239" s="2390"/>
      <c r="G239" s="2390"/>
      <c r="H239" s="2390"/>
      <c r="I239" s="2390"/>
      <c r="J239" s="2390"/>
      <c r="K239" s="2390"/>
      <c r="L239" s="2390"/>
      <c r="M239" s="2390"/>
      <c r="N239" s="2390"/>
      <c r="O239" s="2390"/>
      <c r="P239" s="2390"/>
      <c r="Q239" s="2390"/>
      <c r="R239" s="2390"/>
      <c r="S239" s="2390"/>
      <c r="T239" s="2390"/>
      <c r="U239" s="2390"/>
      <c r="V239" s="2390"/>
      <c r="W239" s="2390"/>
      <c r="X239" s="2390"/>
    </row>
    <row r="240" spans="1:24" ht="17.100000000000001" customHeight="1" x14ac:dyDescent="0.15">
      <c r="A240" s="2390"/>
      <c r="B240" s="2390"/>
      <c r="C240" s="2390"/>
      <c r="D240" s="2390"/>
      <c r="E240" s="2390"/>
      <c r="F240" s="2390"/>
      <c r="G240" s="2390"/>
      <c r="H240" s="2390"/>
      <c r="I240" s="2390"/>
      <c r="J240" s="2390"/>
      <c r="K240" s="2390"/>
      <c r="L240" s="2390"/>
      <c r="M240" s="2390"/>
      <c r="N240" s="2390"/>
      <c r="O240" s="2390"/>
      <c r="P240" s="2390"/>
      <c r="Q240" s="2390"/>
      <c r="R240" s="2390"/>
      <c r="S240" s="2390"/>
      <c r="T240" s="2390"/>
      <c r="U240" s="2390"/>
      <c r="V240" s="2390"/>
      <c r="W240" s="2390"/>
      <c r="X240" s="2390"/>
    </row>
    <row r="241" spans="1:56" ht="17.100000000000001" customHeight="1" x14ac:dyDescent="0.15">
      <c r="A241" s="841"/>
      <c r="B241" s="841"/>
      <c r="C241" s="841"/>
      <c r="D241" s="841"/>
      <c r="E241" s="841"/>
      <c r="F241" s="841"/>
      <c r="G241" s="841"/>
      <c r="H241" s="841"/>
      <c r="I241" s="841"/>
      <c r="J241" s="841"/>
      <c r="K241" s="841"/>
      <c r="L241" s="841"/>
      <c r="M241" s="841"/>
      <c r="N241" s="841"/>
      <c r="O241" s="841"/>
      <c r="P241" s="841"/>
      <c r="Q241" s="841"/>
      <c r="R241" s="841"/>
      <c r="S241" s="841"/>
      <c r="T241" s="841"/>
      <c r="U241" s="841"/>
      <c r="V241" s="841"/>
      <c r="W241" s="841"/>
      <c r="X241" s="841"/>
    </row>
    <row r="242" spans="1:56" ht="17.100000000000001" customHeight="1" x14ac:dyDescent="0.15">
      <c r="A242" s="841"/>
      <c r="B242" s="841"/>
      <c r="C242" s="841"/>
      <c r="D242" s="841"/>
      <c r="E242" s="841"/>
      <c r="F242" s="841"/>
      <c r="G242" s="841"/>
      <c r="H242" s="841"/>
      <c r="I242" s="841"/>
      <c r="J242" s="841"/>
      <c r="K242" s="841"/>
      <c r="L242" s="841"/>
      <c r="M242" s="841"/>
      <c r="N242" s="841"/>
      <c r="O242" s="841"/>
      <c r="P242" s="841"/>
      <c r="Q242" s="841"/>
      <c r="R242" s="841"/>
      <c r="S242" s="841"/>
      <c r="T242" s="841"/>
      <c r="U242" s="841"/>
      <c r="V242" s="841"/>
      <c r="W242" s="841"/>
      <c r="X242" s="841"/>
    </row>
    <row r="243" spans="1:56" ht="17.100000000000001" customHeight="1" x14ac:dyDescent="0.15">
      <c r="A243" s="841"/>
      <c r="B243" s="841"/>
      <c r="C243" s="841"/>
      <c r="D243" s="841"/>
      <c r="E243" s="841"/>
      <c r="F243" s="841"/>
      <c r="G243" s="841"/>
      <c r="H243" s="841"/>
      <c r="I243" s="841"/>
      <c r="J243" s="841"/>
      <c r="K243" s="841"/>
      <c r="L243" s="841"/>
      <c r="M243" s="841"/>
      <c r="N243" s="841"/>
      <c r="O243" s="841"/>
      <c r="P243" s="841"/>
      <c r="Q243" s="841"/>
      <c r="R243" s="841"/>
      <c r="S243" s="841"/>
      <c r="T243" s="841"/>
      <c r="U243" s="841"/>
      <c r="V243" s="841"/>
      <c r="W243" s="841"/>
      <c r="X243" s="841"/>
    </row>
    <row r="244" spans="1:56" ht="17.100000000000001" customHeight="1" x14ac:dyDescent="0.15">
      <c r="A244" s="842" t="s">
        <v>1647</v>
      </c>
      <c r="B244" s="843"/>
      <c r="C244" s="843"/>
      <c r="D244" s="843"/>
      <c r="E244" s="843"/>
      <c r="F244" s="843"/>
      <c r="G244" s="843"/>
      <c r="H244" s="843"/>
      <c r="I244" s="843"/>
      <c r="J244" s="843"/>
      <c r="K244" s="843"/>
      <c r="L244" s="843"/>
      <c r="M244" s="843"/>
      <c r="N244" s="843"/>
      <c r="O244" s="843"/>
      <c r="P244" s="843"/>
      <c r="Q244" s="843"/>
      <c r="R244" s="843"/>
      <c r="S244" s="843"/>
      <c r="T244" s="843"/>
      <c r="U244" s="843"/>
      <c r="V244" s="843"/>
      <c r="W244" s="843"/>
      <c r="X244" s="843"/>
    </row>
    <row r="245" spans="1:56" ht="17.100000000000001" customHeight="1" x14ac:dyDescent="0.15">
      <c r="A245" s="1429" t="s">
        <v>1931</v>
      </c>
      <c r="B245" s="1133"/>
      <c r="C245" s="1133"/>
      <c r="D245" s="1133"/>
      <c r="E245" s="1133"/>
      <c r="F245" s="1133"/>
      <c r="G245" s="1133"/>
      <c r="H245" s="1133"/>
      <c r="I245" s="1133"/>
      <c r="J245" s="1133"/>
      <c r="K245" s="1133"/>
      <c r="L245" s="1133"/>
      <c r="M245" s="1133"/>
      <c r="N245" s="1133"/>
      <c r="O245" s="1133"/>
      <c r="P245" s="1133"/>
      <c r="Q245" s="1133"/>
      <c r="R245" s="1133"/>
      <c r="S245" s="1133"/>
      <c r="T245" s="1133"/>
      <c r="U245" s="1133"/>
      <c r="V245" s="1133"/>
      <c r="W245" s="1133"/>
      <c r="X245" s="1133"/>
    </row>
    <row r="246" spans="1:56" ht="17.100000000000001" customHeight="1" x14ac:dyDescent="0.15">
      <c r="A246" s="2391" t="s">
        <v>213</v>
      </c>
      <c r="B246" s="2391"/>
      <c r="C246" s="2391"/>
      <c r="D246" s="2391"/>
      <c r="E246" s="2391"/>
      <c r="F246" s="2391"/>
      <c r="G246" s="2391"/>
      <c r="H246" s="2391"/>
      <c r="I246" s="2391"/>
      <c r="J246" s="2391"/>
      <c r="K246" s="2391"/>
      <c r="L246" s="2391"/>
      <c r="M246" s="2391"/>
      <c r="N246" s="2391"/>
      <c r="O246" s="2391"/>
      <c r="P246" s="2391"/>
      <c r="Q246" s="2391"/>
      <c r="R246" s="2391"/>
      <c r="S246" s="2391"/>
      <c r="T246" s="2391"/>
      <c r="U246" s="2391"/>
      <c r="V246" s="2391"/>
      <c r="W246" s="2391"/>
      <c r="X246" s="2391"/>
    </row>
    <row r="247" spans="1:56" s="18" customFormat="1" ht="15" customHeight="1" x14ac:dyDescent="0.15">
      <c r="A247" s="694" t="s">
        <v>217</v>
      </c>
      <c r="B247" s="694"/>
      <c r="C247" s="694"/>
      <c r="D247" s="694"/>
      <c r="E247" s="694"/>
      <c r="F247" s="694"/>
      <c r="G247" s="694"/>
      <c r="H247" s="694"/>
      <c r="I247" s="694"/>
      <c r="J247" s="694"/>
      <c r="K247" s="694"/>
      <c r="L247" s="694"/>
      <c r="M247" s="694"/>
      <c r="N247" s="694"/>
      <c r="O247" s="694"/>
      <c r="P247" s="694"/>
      <c r="Q247" s="38"/>
      <c r="R247" s="38"/>
      <c r="S247" s="38"/>
      <c r="T247" s="38"/>
      <c r="U247" s="38"/>
      <c r="V247" s="695"/>
      <c r="W247" s="2386"/>
      <c r="X247" s="2386"/>
      <c r="Y247" s="703"/>
      <c r="Z247" s="703"/>
      <c r="AA247" s="703"/>
      <c r="AB247" s="703"/>
      <c r="AC247" s="703"/>
      <c r="AD247" s="703"/>
      <c r="AE247" s="703"/>
      <c r="AF247" s="703"/>
      <c r="AG247" s="703"/>
      <c r="AH247" s="703"/>
      <c r="AI247" s="703"/>
      <c r="AJ247" s="703"/>
      <c r="AK247" s="703"/>
      <c r="AL247" s="703"/>
      <c r="AM247" s="703"/>
      <c r="AN247" s="703"/>
      <c r="AO247" s="703"/>
      <c r="AP247" s="703"/>
      <c r="AQ247" s="703"/>
      <c r="AR247" s="703"/>
      <c r="AS247" s="703"/>
      <c r="AT247" s="703"/>
      <c r="AU247" s="703"/>
      <c r="AV247" s="703"/>
      <c r="AW247" s="703"/>
      <c r="AX247" s="703"/>
      <c r="AY247" s="703"/>
      <c r="AZ247" s="703"/>
      <c r="BA247" s="703"/>
      <c r="BB247" s="703"/>
      <c r="BC247" s="703"/>
      <c r="BD247" s="703"/>
    </row>
    <row r="248" spans="1:56" s="18" customFormat="1" ht="16.5" customHeight="1" x14ac:dyDescent="0.15">
      <c r="A248" s="929" t="s">
        <v>841</v>
      </c>
      <c r="B248" s="929"/>
      <c r="C248" s="929"/>
      <c r="D248" s="929"/>
      <c r="E248" s="929"/>
      <c r="F248" s="929"/>
      <c r="G248" s="929"/>
      <c r="H248" s="929"/>
      <c r="I248" s="929"/>
      <c r="J248" s="929"/>
      <c r="K248" s="929"/>
      <c r="L248" s="929"/>
      <c r="M248" s="929"/>
      <c r="N248" s="929"/>
      <c r="O248" s="929"/>
      <c r="P248" s="929"/>
      <c r="Q248" s="39"/>
      <c r="R248" s="39"/>
      <c r="S248" s="39"/>
      <c r="T248" s="39"/>
      <c r="U248" s="39"/>
      <c r="V248" s="930"/>
      <c r="W248" s="2387" t="s">
        <v>214</v>
      </c>
      <c r="X248" s="2387"/>
      <c r="Y248" s="703"/>
      <c r="Z248" s="703"/>
      <c r="AA248" s="703"/>
      <c r="AB248" s="703"/>
      <c r="AC248" s="703"/>
      <c r="AD248" s="703"/>
      <c r="AE248" s="703"/>
      <c r="AF248" s="703"/>
      <c r="AG248" s="703"/>
      <c r="AH248" s="703"/>
      <c r="AI248" s="703"/>
      <c r="AJ248" s="703"/>
      <c r="AK248" s="703"/>
      <c r="AL248" s="703"/>
      <c r="AM248" s="703"/>
      <c r="AN248" s="703"/>
      <c r="AO248" s="703"/>
      <c r="AP248" s="703"/>
      <c r="AQ248" s="703"/>
      <c r="AR248" s="703"/>
      <c r="AS248" s="703"/>
      <c r="AT248" s="703"/>
      <c r="AU248" s="703"/>
      <c r="AV248" s="703"/>
      <c r="AW248" s="703"/>
      <c r="AX248" s="703"/>
      <c r="AY248" s="703"/>
      <c r="AZ248" s="703"/>
      <c r="BA248" s="703"/>
      <c r="BB248" s="703"/>
      <c r="BC248" s="703"/>
      <c r="BD248" s="703"/>
    </row>
    <row r="249" spans="1:56" s="18" customFormat="1" ht="15" customHeight="1" x14ac:dyDescent="0.15">
      <c r="A249" s="2382" t="s">
        <v>1041</v>
      </c>
      <c r="B249" s="2382"/>
      <c r="C249" s="2382"/>
      <c r="D249" s="2382"/>
      <c r="E249" s="2382"/>
      <c r="F249" s="2382"/>
      <c r="G249" s="2382"/>
      <c r="H249" s="2382"/>
      <c r="I249" s="2382"/>
      <c r="J249" s="2382"/>
      <c r="K249" s="2382"/>
      <c r="L249" s="2382"/>
      <c r="M249" s="2382"/>
      <c r="N249" s="2382"/>
      <c r="O249" s="2382"/>
      <c r="P249" s="2382"/>
      <c r="Q249" s="2382"/>
      <c r="R249" s="2382"/>
      <c r="S249" s="2382"/>
      <c r="T249" s="2382"/>
      <c r="U249" s="2382"/>
      <c r="V249" s="2382"/>
      <c r="W249" s="2383" t="s">
        <v>720</v>
      </c>
      <c r="X249" s="2384"/>
      <c r="Y249" s="1252" t="s">
        <v>1686</v>
      </c>
      <c r="Z249" s="1122"/>
      <c r="AA249" s="1122"/>
      <c r="AB249" s="1122"/>
      <c r="AC249" s="1122"/>
      <c r="AD249" s="1122"/>
      <c r="AE249" s="1122"/>
      <c r="AF249" s="1122"/>
      <c r="AG249" s="1122"/>
      <c r="AH249" s="1122"/>
      <c r="AJ249" s="703"/>
      <c r="AK249" s="703"/>
      <c r="AL249" s="703"/>
      <c r="AM249" s="703"/>
      <c r="AN249" s="703"/>
      <c r="AO249" s="703"/>
      <c r="AP249" s="703"/>
      <c r="AQ249" s="703"/>
      <c r="AR249" s="703"/>
      <c r="AS249" s="703"/>
      <c r="AT249" s="703"/>
      <c r="AU249" s="703"/>
      <c r="AV249" s="703"/>
      <c r="AW249" s="703"/>
      <c r="AX249" s="703"/>
      <c r="AY249" s="703"/>
      <c r="AZ249" s="703"/>
      <c r="BA249" s="703"/>
      <c r="BB249" s="703"/>
      <c r="BC249" s="703"/>
      <c r="BD249" s="703"/>
    </row>
    <row r="250" spans="1:56" s="18" customFormat="1" ht="16.5" customHeight="1" x14ac:dyDescent="0.15">
      <c r="A250" s="44" t="s">
        <v>221</v>
      </c>
      <c r="B250" s="44"/>
      <c r="C250" s="44"/>
      <c r="D250" s="44"/>
      <c r="E250" s="44"/>
      <c r="F250" s="44"/>
      <c r="G250" s="44"/>
      <c r="H250" s="44"/>
      <c r="I250" s="44"/>
      <c r="J250" s="44"/>
      <c r="K250" s="44"/>
      <c r="L250" s="44"/>
      <c r="M250" s="44"/>
      <c r="N250" s="44"/>
      <c r="O250" s="44"/>
      <c r="P250" s="44"/>
      <c r="Q250" s="39"/>
      <c r="R250" s="39"/>
      <c r="S250" s="39"/>
      <c r="T250" s="39"/>
      <c r="U250" s="39"/>
      <c r="V250" s="43"/>
      <c r="W250" s="931"/>
      <c r="X250" s="844"/>
      <c r="Y250" s="703"/>
      <c r="Z250" s="703"/>
      <c r="AA250" s="703"/>
      <c r="AB250" s="703"/>
      <c r="AC250" s="703"/>
      <c r="AD250" s="703"/>
      <c r="AE250" s="703"/>
      <c r="AF250" s="703"/>
      <c r="AG250" s="703"/>
      <c r="AH250" s="703"/>
      <c r="AI250" s="703"/>
      <c r="AJ250" s="703"/>
      <c r="AK250" s="703"/>
      <c r="AL250" s="703"/>
      <c r="AM250" s="703"/>
      <c r="AN250" s="703"/>
      <c r="AO250" s="703"/>
      <c r="AP250" s="703"/>
      <c r="AQ250" s="703"/>
      <c r="AR250" s="703"/>
      <c r="AS250" s="703"/>
      <c r="AT250" s="703"/>
      <c r="AU250" s="703"/>
      <c r="AV250" s="703"/>
      <c r="AW250" s="703"/>
      <c r="AX250" s="703"/>
      <c r="AY250" s="703"/>
      <c r="AZ250" s="703"/>
      <c r="BA250" s="703"/>
      <c r="BB250" s="703"/>
      <c r="BC250" s="703"/>
      <c r="BD250" s="703"/>
    </row>
    <row r="251" spans="1:56" s="18" customFormat="1" ht="15" customHeight="1" x14ac:dyDescent="0.15">
      <c r="A251" s="2382" t="s">
        <v>1977</v>
      </c>
      <c r="B251" s="2382"/>
      <c r="C251" s="2382"/>
      <c r="D251" s="2382"/>
      <c r="E251" s="2382"/>
      <c r="F251" s="2382"/>
      <c r="G251" s="2382"/>
      <c r="H251" s="2382"/>
      <c r="I251" s="2382"/>
      <c r="J251" s="2382"/>
      <c r="K251" s="2382"/>
      <c r="L251" s="2382"/>
      <c r="M251" s="2382"/>
      <c r="N251" s="2382"/>
      <c r="O251" s="2382"/>
      <c r="P251" s="2382"/>
      <c r="Q251" s="2382"/>
      <c r="R251" s="2382"/>
      <c r="S251" s="2382"/>
      <c r="T251" s="2382"/>
      <c r="U251" s="2382"/>
      <c r="V251" s="2382"/>
      <c r="W251" s="2383" t="s">
        <v>720</v>
      </c>
      <c r="X251" s="2384"/>
      <c r="Y251" s="703"/>
      <c r="Z251" s="703"/>
      <c r="AA251" s="703"/>
      <c r="AB251" s="703"/>
      <c r="AC251" s="703"/>
      <c r="AD251" s="703"/>
      <c r="AE251" s="703"/>
      <c r="AF251" s="703"/>
      <c r="AG251" s="703"/>
      <c r="AH251" s="703"/>
      <c r="AI251" s="703"/>
      <c r="AJ251" s="703"/>
      <c r="AK251" s="703"/>
      <c r="AL251" s="703"/>
      <c r="AM251" s="703"/>
      <c r="AN251" s="703"/>
      <c r="AO251" s="703"/>
      <c r="AP251" s="703"/>
      <c r="AQ251" s="703"/>
      <c r="AR251" s="703"/>
      <c r="AS251" s="703"/>
      <c r="AT251" s="703"/>
      <c r="AU251" s="703"/>
      <c r="AV251" s="703"/>
      <c r="AW251" s="703"/>
      <c r="AX251" s="703"/>
      <c r="AY251" s="703"/>
      <c r="AZ251" s="703"/>
      <c r="BA251" s="703"/>
      <c r="BB251" s="703"/>
      <c r="BC251" s="703"/>
      <c r="BD251" s="703"/>
    </row>
    <row r="252" spans="1:56" s="18" customFormat="1" ht="16.5" customHeight="1" x14ac:dyDescent="0.15">
      <c r="A252" s="44" t="s">
        <v>1042</v>
      </c>
      <c r="B252" s="44"/>
      <c r="C252" s="44"/>
      <c r="D252" s="44"/>
      <c r="E252" s="44"/>
      <c r="F252" s="44"/>
      <c r="G252" s="44"/>
      <c r="H252" s="44"/>
      <c r="I252" s="44"/>
      <c r="J252" s="44"/>
      <c r="K252" s="44"/>
      <c r="L252" s="44"/>
      <c r="M252" s="44"/>
      <c r="N252" s="44"/>
      <c r="O252" s="44"/>
      <c r="P252" s="44"/>
      <c r="Q252" s="39"/>
      <c r="R252" s="39"/>
      <c r="S252" s="39"/>
      <c r="T252" s="39"/>
      <c r="U252" s="39"/>
      <c r="V252" s="43"/>
      <c r="W252" s="931"/>
      <c r="X252" s="844"/>
      <c r="Y252" s="703"/>
      <c r="Z252" s="703"/>
      <c r="AA252" s="703"/>
      <c r="AB252" s="703"/>
      <c r="AC252" s="703"/>
      <c r="AD252" s="703"/>
      <c r="AE252" s="703"/>
      <c r="AF252" s="703"/>
      <c r="AG252" s="703"/>
      <c r="AH252" s="703"/>
      <c r="AI252" s="703"/>
      <c r="AJ252" s="703"/>
      <c r="AK252" s="703"/>
      <c r="AL252" s="703"/>
      <c r="AM252" s="703"/>
      <c r="AN252" s="703"/>
      <c r="AO252" s="703"/>
      <c r="AP252" s="703"/>
      <c r="AQ252" s="703"/>
      <c r="AR252" s="703"/>
      <c r="AS252" s="703"/>
      <c r="AT252" s="703"/>
      <c r="AU252" s="703"/>
      <c r="AV252" s="703"/>
      <c r="AW252" s="703"/>
      <c r="AX252" s="703"/>
      <c r="AY252" s="703"/>
      <c r="AZ252" s="703"/>
      <c r="BA252" s="703"/>
      <c r="BB252" s="703"/>
      <c r="BC252" s="703"/>
      <c r="BD252" s="703"/>
    </row>
    <row r="253" spans="1:56" s="18" customFormat="1" ht="15" customHeight="1" x14ac:dyDescent="0.15">
      <c r="A253" s="2382" t="s">
        <v>42</v>
      </c>
      <c r="B253" s="2382"/>
      <c r="C253" s="2382"/>
      <c r="D253" s="2382"/>
      <c r="E253" s="2382"/>
      <c r="F253" s="2382"/>
      <c r="G253" s="2382"/>
      <c r="H253" s="2382"/>
      <c r="I253" s="2382"/>
      <c r="J253" s="2382"/>
      <c r="K253" s="2382"/>
      <c r="L253" s="2382"/>
      <c r="M253" s="2382"/>
      <c r="N253" s="2382"/>
      <c r="O253" s="2382"/>
      <c r="P253" s="2382"/>
      <c r="Q253" s="2382"/>
      <c r="R253" s="2382"/>
      <c r="S253" s="2382"/>
      <c r="T253" s="2382"/>
      <c r="U253" s="2382"/>
      <c r="V253" s="2382"/>
      <c r="W253" s="2383" t="s">
        <v>720</v>
      </c>
      <c r="X253" s="2384"/>
      <c r="Y253" s="703"/>
      <c r="Z253" s="703"/>
      <c r="AA253" s="703"/>
      <c r="AB253" s="703"/>
      <c r="AC253" s="703"/>
      <c r="AD253" s="703"/>
      <c r="AE253" s="703"/>
      <c r="AF253" s="703"/>
      <c r="AG253" s="703"/>
      <c r="AH253" s="703"/>
      <c r="AI253" s="703"/>
      <c r="AJ253" s="703"/>
      <c r="AK253" s="703"/>
      <c r="AL253" s="703"/>
      <c r="AM253" s="703"/>
      <c r="AN253" s="703"/>
      <c r="AO253" s="703"/>
      <c r="AP253" s="703"/>
      <c r="AQ253" s="703"/>
      <c r="AR253" s="703"/>
      <c r="AS253" s="703"/>
      <c r="AT253" s="703"/>
      <c r="AU253" s="703"/>
      <c r="AV253" s="703"/>
      <c r="AW253" s="703"/>
      <c r="AX253" s="703"/>
      <c r="AY253" s="703"/>
      <c r="AZ253" s="703"/>
      <c r="BA253" s="703"/>
      <c r="BB253" s="703"/>
      <c r="BC253" s="703"/>
      <c r="BD253" s="703"/>
    </row>
    <row r="254" spans="1:56" s="18" customFormat="1" ht="27" customHeight="1" x14ac:dyDescent="0.15">
      <c r="A254" s="2382" t="s">
        <v>1563</v>
      </c>
      <c r="B254" s="2382"/>
      <c r="C254" s="2382"/>
      <c r="D254" s="2382"/>
      <c r="E254" s="2382"/>
      <c r="F254" s="2382"/>
      <c r="G254" s="2382"/>
      <c r="H254" s="2382"/>
      <c r="I254" s="2382"/>
      <c r="J254" s="2382"/>
      <c r="K254" s="2382"/>
      <c r="L254" s="2382"/>
      <c r="M254" s="2382"/>
      <c r="N254" s="2382"/>
      <c r="O254" s="2382"/>
      <c r="P254" s="2382"/>
      <c r="Q254" s="2382"/>
      <c r="R254" s="2382"/>
      <c r="S254" s="2382"/>
      <c r="T254" s="2382"/>
      <c r="U254" s="2382"/>
      <c r="V254" s="2382"/>
      <c r="W254" s="2383" t="s">
        <v>720</v>
      </c>
      <c r="X254" s="2384"/>
      <c r="Y254" s="703"/>
      <c r="Z254" s="703"/>
      <c r="AA254" s="703"/>
      <c r="AB254" s="703"/>
      <c r="AC254" s="703"/>
      <c r="AD254" s="703"/>
      <c r="AE254" s="703"/>
      <c r="AF254" s="703"/>
      <c r="AG254" s="703"/>
      <c r="AH254" s="703"/>
      <c r="AI254" s="703"/>
      <c r="AJ254" s="703"/>
      <c r="AK254" s="703"/>
      <c r="AL254" s="703"/>
      <c r="AM254" s="703"/>
      <c r="AN254" s="703"/>
      <c r="AO254" s="703"/>
      <c r="AP254" s="703"/>
      <c r="AQ254" s="703"/>
      <c r="AR254" s="703"/>
      <c r="AS254" s="703"/>
      <c r="AT254" s="703"/>
      <c r="AU254" s="703"/>
      <c r="AV254" s="703"/>
      <c r="AW254" s="703"/>
      <c r="AX254" s="703"/>
      <c r="AY254" s="703"/>
      <c r="AZ254" s="703"/>
      <c r="BA254" s="703"/>
      <c r="BB254" s="703"/>
      <c r="BC254" s="703"/>
      <c r="BD254" s="703"/>
    </row>
    <row r="255" spans="1:56" s="18" customFormat="1" ht="16.5" customHeight="1" x14ac:dyDescent="0.15">
      <c r="A255" s="44" t="s">
        <v>1043</v>
      </c>
      <c r="B255" s="44"/>
      <c r="C255" s="44"/>
      <c r="D255" s="44"/>
      <c r="E255" s="44"/>
      <c r="F255" s="44"/>
      <c r="G255" s="44"/>
      <c r="H255" s="44"/>
      <c r="I255" s="44"/>
      <c r="J255" s="44"/>
      <c r="K255" s="44"/>
      <c r="L255" s="44"/>
      <c r="M255" s="44"/>
      <c r="N255" s="44"/>
      <c r="O255" s="44"/>
      <c r="P255" s="44"/>
      <c r="Q255" s="40"/>
      <c r="R255" s="40"/>
      <c r="S255" s="40"/>
      <c r="T255" s="40"/>
      <c r="U255" s="40"/>
      <c r="V255" s="43"/>
      <c r="W255" s="931"/>
      <c r="X255" s="845"/>
      <c r="Y255" s="703"/>
      <c r="Z255" s="703"/>
      <c r="AA255" s="703"/>
      <c r="AB255" s="703"/>
      <c r="AC255" s="703"/>
      <c r="AD255" s="703"/>
      <c r="AE255" s="703"/>
      <c r="AF255" s="703"/>
      <c r="AG255" s="703"/>
      <c r="AH255" s="703"/>
      <c r="AI255" s="703"/>
      <c r="AJ255" s="703"/>
      <c r="AK255" s="703"/>
      <c r="AL255" s="703"/>
      <c r="AM255" s="703"/>
      <c r="AN255" s="703"/>
      <c r="AO255" s="703"/>
      <c r="AP255" s="703"/>
      <c r="AQ255" s="703"/>
      <c r="AR255" s="703"/>
      <c r="AS255" s="703"/>
      <c r="AT255" s="703"/>
      <c r="AU255" s="703"/>
      <c r="AV255" s="703"/>
      <c r="AW255" s="703"/>
      <c r="AX255" s="703"/>
      <c r="AY255" s="703"/>
      <c r="AZ255" s="703"/>
      <c r="BA255" s="703"/>
      <c r="BB255" s="703"/>
      <c r="BC255" s="703"/>
      <c r="BD255" s="703"/>
    </row>
    <row r="256" spans="1:56" s="18" customFormat="1" ht="27" customHeight="1" x14ac:dyDescent="0.15">
      <c r="A256" s="2382" t="s">
        <v>1073</v>
      </c>
      <c r="B256" s="2382"/>
      <c r="C256" s="2382"/>
      <c r="D256" s="2382"/>
      <c r="E256" s="2382"/>
      <c r="F256" s="2382"/>
      <c r="G256" s="2382"/>
      <c r="H256" s="2382"/>
      <c r="I256" s="2382"/>
      <c r="J256" s="2382"/>
      <c r="K256" s="2382"/>
      <c r="L256" s="2382"/>
      <c r="M256" s="2382"/>
      <c r="N256" s="2382"/>
      <c r="O256" s="2382"/>
      <c r="P256" s="2382"/>
      <c r="Q256" s="2382"/>
      <c r="R256" s="2382"/>
      <c r="S256" s="2382"/>
      <c r="T256" s="2382"/>
      <c r="U256" s="2382"/>
      <c r="V256" s="2382"/>
      <c r="W256" s="2383" t="s">
        <v>720</v>
      </c>
      <c r="X256" s="2384"/>
      <c r="Y256" s="703"/>
      <c r="Z256" s="703"/>
      <c r="AA256" s="703"/>
      <c r="AB256" s="703"/>
      <c r="AC256" s="703"/>
      <c r="AD256" s="703"/>
      <c r="AE256" s="703"/>
      <c r="AF256" s="703"/>
      <c r="AG256" s="703"/>
      <c r="AH256" s="703"/>
      <c r="AI256" s="703"/>
      <c r="AJ256" s="703"/>
      <c r="AK256" s="703"/>
      <c r="AL256" s="703"/>
      <c r="AM256" s="703"/>
      <c r="AN256" s="703"/>
      <c r="AO256" s="703"/>
      <c r="AP256" s="703"/>
      <c r="AQ256" s="703"/>
      <c r="AR256" s="703"/>
      <c r="AS256" s="703"/>
      <c r="AT256" s="703"/>
      <c r="AU256" s="703"/>
      <c r="AV256" s="703"/>
      <c r="AW256" s="703"/>
      <c r="AX256" s="703"/>
      <c r="AY256" s="703"/>
      <c r="AZ256" s="703"/>
      <c r="BA256" s="703"/>
      <c r="BB256" s="703"/>
      <c r="BC256" s="703"/>
      <c r="BD256" s="703"/>
    </row>
    <row r="257" spans="1:56" s="1300" customFormat="1" ht="37.5" customHeight="1" x14ac:dyDescent="0.15">
      <c r="A257" s="2385" t="s">
        <v>1865</v>
      </c>
      <c r="B257" s="2385"/>
      <c r="C257" s="2385"/>
      <c r="D257" s="2385"/>
      <c r="E257" s="2385"/>
      <c r="F257" s="2385"/>
      <c r="G257" s="2385"/>
      <c r="H257" s="2385"/>
      <c r="I257" s="2385"/>
      <c r="J257" s="2385"/>
      <c r="K257" s="2385"/>
      <c r="L257" s="2385"/>
      <c r="M257" s="2385"/>
      <c r="N257" s="2385"/>
      <c r="O257" s="2385"/>
      <c r="P257" s="2385"/>
      <c r="Q257" s="2385"/>
      <c r="R257" s="2385"/>
      <c r="S257" s="2385"/>
      <c r="T257" s="2385"/>
      <c r="U257" s="2385"/>
      <c r="V257" s="2385"/>
      <c r="W257" s="2383" t="s">
        <v>720</v>
      </c>
      <c r="X257" s="2384"/>
    </row>
    <row r="258" spans="1:56" s="18" customFormat="1" ht="16.5" customHeight="1" x14ac:dyDescent="0.15">
      <c r="A258" s="41" t="s">
        <v>842</v>
      </c>
      <c r="B258" s="42"/>
      <c r="C258" s="1135"/>
      <c r="D258" s="1135"/>
      <c r="E258" s="1135"/>
      <c r="F258" s="1135"/>
      <c r="G258" s="1135"/>
      <c r="H258" s="1135"/>
      <c r="I258" s="1135"/>
      <c r="J258" s="1135"/>
      <c r="K258" s="1135"/>
      <c r="L258" s="1135"/>
      <c r="M258" s="1135"/>
      <c r="N258" s="1135"/>
      <c r="O258" s="1135"/>
      <c r="P258" s="1135"/>
      <c r="Q258" s="40"/>
      <c r="R258" s="40"/>
      <c r="S258" s="40"/>
      <c r="T258" s="40"/>
      <c r="U258" s="40"/>
      <c r="V258" s="43"/>
      <c r="W258" s="931"/>
      <c r="X258" s="845"/>
      <c r="Y258" s="703"/>
      <c r="Z258" s="703"/>
      <c r="AA258" s="703"/>
      <c r="AB258" s="703"/>
      <c r="AC258" s="703"/>
      <c r="AD258" s="703"/>
      <c r="AE258" s="703"/>
      <c r="AF258" s="703"/>
      <c r="AG258" s="703"/>
      <c r="AH258" s="703"/>
      <c r="AI258" s="703"/>
      <c r="AJ258" s="703"/>
      <c r="AK258" s="703"/>
      <c r="AL258" s="703"/>
      <c r="AM258" s="703"/>
      <c r="AN258" s="703"/>
      <c r="AO258" s="703"/>
      <c r="AP258" s="703"/>
      <c r="AQ258" s="703"/>
      <c r="AR258" s="703"/>
      <c r="AS258" s="703"/>
      <c r="AT258" s="703"/>
      <c r="AU258" s="703"/>
      <c r="AV258" s="703"/>
      <c r="AW258" s="703"/>
      <c r="AX258" s="703"/>
      <c r="AY258" s="703"/>
      <c r="AZ258" s="703"/>
      <c r="BA258" s="703"/>
      <c r="BB258" s="703"/>
      <c r="BC258" s="703"/>
      <c r="BD258" s="703"/>
    </row>
    <row r="259" spans="1:56" s="18" customFormat="1" ht="30" customHeight="1" x14ac:dyDescent="0.15">
      <c r="A259" s="2382" t="s">
        <v>843</v>
      </c>
      <c r="B259" s="2382"/>
      <c r="C259" s="2382"/>
      <c r="D259" s="2382"/>
      <c r="E259" s="2382"/>
      <c r="F259" s="2382"/>
      <c r="G259" s="2382"/>
      <c r="H259" s="2382"/>
      <c r="I259" s="2382"/>
      <c r="J259" s="2382"/>
      <c r="K259" s="2382"/>
      <c r="L259" s="2382"/>
      <c r="M259" s="2382"/>
      <c r="N259" s="2382"/>
      <c r="O259" s="2382"/>
      <c r="P259" s="2382"/>
      <c r="Q259" s="2382"/>
      <c r="R259" s="2382"/>
      <c r="S259" s="2382"/>
      <c r="T259" s="2382"/>
      <c r="U259" s="2382"/>
      <c r="V259" s="2382"/>
      <c r="W259" s="2383" t="s">
        <v>720</v>
      </c>
      <c r="X259" s="2384"/>
      <c r="Y259" s="703"/>
      <c r="Z259" s="703"/>
      <c r="AA259" s="703"/>
      <c r="AB259" s="703"/>
      <c r="AC259" s="703"/>
      <c r="AD259" s="703"/>
      <c r="AE259" s="703"/>
      <c r="AF259" s="703"/>
      <c r="AG259" s="703"/>
      <c r="AH259" s="703"/>
      <c r="AI259" s="703"/>
      <c r="AJ259" s="703"/>
      <c r="AK259" s="703"/>
      <c r="AL259" s="703"/>
      <c r="AM259" s="703"/>
      <c r="AN259" s="703"/>
      <c r="AO259" s="703"/>
      <c r="AP259" s="703"/>
      <c r="AQ259" s="703"/>
      <c r="AR259" s="703"/>
      <c r="AS259" s="703"/>
      <c r="AT259" s="703"/>
      <c r="AU259" s="703"/>
      <c r="AV259" s="703"/>
      <c r="AW259" s="703"/>
      <c r="AX259" s="703"/>
      <c r="AY259" s="703"/>
      <c r="AZ259" s="703"/>
      <c r="BA259" s="703"/>
      <c r="BB259" s="703"/>
      <c r="BC259" s="703"/>
      <c r="BD259" s="703"/>
    </row>
    <row r="260" spans="1:56" s="18" customFormat="1" ht="16.5" customHeight="1" x14ac:dyDescent="0.15">
      <c r="A260" s="41" t="s">
        <v>844</v>
      </c>
      <c r="B260" s="41"/>
      <c r="C260" s="41"/>
      <c r="D260" s="41"/>
      <c r="E260" s="41"/>
      <c r="F260" s="41"/>
      <c r="G260" s="41"/>
      <c r="H260" s="41"/>
      <c r="I260" s="41"/>
      <c r="J260" s="41"/>
      <c r="K260" s="41"/>
      <c r="L260" s="41"/>
      <c r="M260" s="41"/>
      <c r="N260" s="41"/>
      <c r="O260" s="41"/>
      <c r="P260" s="41"/>
      <c r="Q260" s="40"/>
      <c r="R260" s="40"/>
      <c r="S260" s="40"/>
      <c r="T260" s="40"/>
      <c r="U260" s="40"/>
      <c r="V260" s="43"/>
      <c r="W260" s="931"/>
      <c r="X260" s="845"/>
      <c r="Y260" s="703"/>
      <c r="Z260" s="703"/>
      <c r="AA260" s="703"/>
      <c r="AB260" s="703"/>
      <c r="AC260" s="703"/>
      <c r="AD260" s="703"/>
      <c r="AE260" s="703"/>
      <c r="AF260" s="703"/>
      <c r="AG260" s="703"/>
      <c r="AH260" s="703"/>
      <c r="AI260" s="703"/>
      <c r="AJ260" s="703"/>
      <c r="AK260" s="703"/>
      <c r="AL260" s="703"/>
      <c r="AM260" s="703"/>
      <c r="AN260" s="703"/>
      <c r="AO260" s="703"/>
      <c r="AP260" s="703"/>
      <c r="AQ260" s="703"/>
      <c r="AR260" s="703"/>
      <c r="AS260" s="703"/>
      <c r="AT260" s="703"/>
      <c r="AU260" s="703"/>
      <c r="AV260" s="703"/>
      <c r="AW260" s="703"/>
      <c r="AX260" s="703"/>
      <c r="AY260" s="703"/>
      <c r="AZ260" s="703"/>
      <c r="BA260" s="703"/>
      <c r="BB260" s="703"/>
      <c r="BC260" s="703"/>
      <c r="BD260" s="703"/>
    </row>
    <row r="261" spans="1:56" s="18" customFormat="1" ht="30" customHeight="1" x14ac:dyDescent="0.15">
      <c r="A261" s="2382" t="s">
        <v>220</v>
      </c>
      <c r="B261" s="2382"/>
      <c r="C261" s="2382"/>
      <c r="D261" s="2382"/>
      <c r="E261" s="2382"/>
      <c r="F261" s="2382"/>
      <c r="G261" s="2382"/>
      <c r="H261" s="2382"/>
      <c r="I261" s="2382"/>
      <c r="J261" s="2382"/>
      <c r="K261" s="2382"/>
      <c r="L261" s="2382"/>
      <c r="M261" s="2382"/>
      <c r="N261" s="2382"/>
      <c r="O261" s="2382"/>
      <c r="P261" s="2382"/>
      <c r="Q261" s="2382"/>
      <c r="R261" s="2382"/>
      <c r="S261" s="2382"/>
      <c r="T261" s="2382"/>
      <c r="U261" s="2382"/>
      <c r="V261" s="2382"/>
      <c r="W261" s="2383" t="s">
        <v>720</v>
      </c>
      <c r="X261" s="2384"/>
      <c r="Y261" s="703"/>
      <c r="Z261" s="703"/>
      <c r="AA261" s="703"/>
      <c r="AB261" s="703"/>
      <c r="AC261" s="703"/>
      <c r="AD261" s="703"/>
      <c r="AE261" s="703"/>
      <c r="AF261" s="703"/>
      <c r="AG261" s="703"/>
      <c r="AH261" s="703"/>
      <c r="AI261" s="703"/>
      <c r="AJ261" s="703"/>
      <c r="AK261" s="703"/>
      <c r="AL261" s="703"/>
      <c r="AM261" s="703"/>
      <c r="AN261" s="703"/>
      <c r="AO261" s="703"/>
      <c r="AP261" s="703"/>
      <c r="AQ261" s="703"/>
      <c r="AR261" s="703"/>
      <c r="AS261" s="703"/>
      <c r="AT261" s="703"/>
      <c r="AU261" s="703"/>
      <c r="AV261" s="703"/>
      <c r="AW261" s="703"/>
      <c r="AX261" s="703"/>
      <c r="AY261" s="703"/>
      <c r="AZ261" s="703"/>
      <c r="BA261" s="703"/>
      <c r="BB261" s="703"/>
      <c r="BC261" s="703"/>
      <c r="BD261" s="703"/>
    </row>
    <row r="262" spans="1:56" s="1300" customFormat="1" ht="16.5" customHeight="1" x14ac:dyDescent="0.15">
      <c r="A262" s="1230" t="s">
        <v>1770</v>
      </c>
      <c r="B262" s="1230"/>
      <c r="C262" s="1230"/>
      <c r="D262" s="1230"/>
      <c r="E262" s="1230"/>
      <c r="F262" s="1230"/>
      <c r="G262" s="1230"/>
      <c r="H262" s="1230"/>
      <c r="I262" s="1230"/>
      <c r="J262" s="1230"/>
      <c r="K262" s="1230"/>
      <c r="L262" s="1230"/>
      <c r="M262" s="1230"/>
      <c r="N262" s="1230"/>
      <c r="O262" s="1230"/>
      <c r="P262" s="1230"/>
      <c r="Q262" s="1231"/>
      <c r="R262" s="1231"/>
      <c r="S262" s="1231"/>
      <c r="T262" s="1231"/>
      <c r="U262" s="1231"/>
      <c r="V262" s="1232"/>
      <c r="W262" s="1232"/>
      <c r="X262" s="1298"/>
      <c r="Y262" s="1299"/>
    </row>
    <row r="263" spans="1:56" s="1300" customFormat="1" ht="27.75" customHeight="1" x14ac:dyDescent="0.15">
      <c r="A263" s="2385" t="s">
        <v>1850</v>
      </c>
      <c r="B263" s="2385"/>
      <c r="C263" s="2385"/>
      <c r="D263" s="2385"/>
      <c r="E263" s="2385"/>
      <c r="F263" s="2385"/>
      <c r="G263" s="2385"/>
      <c r="H263" s="2385"/>
      <c r="I263" s="2385"/>
      <c r="J263" s="2385"/>
      <c r="K263" s="2385"/>
      <c r="L263" s="2385"/>
      <c r="M263" s="2385"/>
      <c r="N263" s="2385"/>
      <c r="O263" s="2385"/>
      <c r="P263" s="2385"/>
      <c r="Q263" s="2385"/>
      <c r="R263" s="2385"/>
      <c r="S263" s="2385"/>
      <c r="T263" s="2385"/>
      <c r="U263" s="2385"/>
      <c r="V263" s="2385"/>
      <c r="W263" s="2383" t="s">
        <v>720</v>
      </c>
      <c r="X263" s="2384"/>
      <c r="Y263" s="1299"/>
    </row>
    <row r="264" spans="1:56" s="18" customFormat="1" ht="16.5" customHeight="1" x14ac:dyDescent="0.15">
      <c r="A264" s="1230" t="s">
        <v>1771</v>
      </c>
      <c r="B264" s="1230"/>
      <c r="C264" s="1230"/>
      <c r="D264" s="1230"/>
      <c r="E264" s="1230"/>
      <c r="F264" s="1230"/>
      <c r="G264" s="1230"/>
      <c r="H264" s="1230"/>
      <c r="I264" s="1230"/>
      <c r="J264" s="1230"/>
      <c r="K264" s="1230"/>
      <c r="L264" s="1230"/>
      <c r="M264" s="1230"/>
      <c r="N264" s="1230"/>
      <c r="O264" s="1230"/>
      <c r="P264" s="1230"/>
      <c r="Q264" s="1231"/>
      <c r="R264" s="1231"/>
      <c r="S264" s="1231"/>
      <c r="T264" s="1231"/>
      <c r="U264" s="1231"/>
      <c r="V264" s="1232"/>
      <c r="W264" s="931"/>
      <c r="X264" s="844"/>
      <c r="Y264" s="703"/>
      <c r="Z264" s="703"/>
      <c r="AA264" s="703"/>
      <c r="AB264" s="703"/>
      <c r="AC264" s="703"/>
      <c r="AD264" s="703"/>
      <c r="AE264" s="703"/>
      <c r="AF264" s="703"/>
      <c r="AG264" s="703"/>
      <c r="AH264" s="703"/>
      <c r="AI264" s="703"/>
      <c r="AJ264" s="703"/>
      <c r="AK264" s="703"/>
      <c r="AL264" s="703"/>
      <c r="AM264" s="703"/>
      <c r="AN264" s="703"/>
      <c r="AO264" s="703"/>
      <c r="AP264" s="703"/>
      <c r="AQ264" s="703"/>
      <c r="AR264" s="703"/>
      <c r="AS264" s="703"/>
      <c r="AT264" s="703"/>
      <c r="AU264" s="703"/>
      <c r="AV264" s="703"/>
      <c r="AW264" s="703"/>
      <c r="AX264" s="703"/>
      <c r="AY264" s="703"/>
      <c r="AZ264" s="703"/>
      <c r="BA264" s="703"/>
      <c r="BB264" s="703"/>
      <c r="BC264" s="703"/>
      <c r="BD264" s="703"/>
    </row>
    <row r="265" spans="1:56" s="18" customFormat="1" ht="30" customHeight="1" x14ac:dyDescent="0.15">
      <c r="A265" s="2385" t="s">
        <v>1684</v>
      </c>
      <c r="B265" s="2385"/>
      <c r="C265" s="2385"/>
      <c r="D265" s="2385"/>
      <c r="E265" s="2385"/>
      <c r="F265" s="2385"/>
      <c r="G265" s="2385"/>
      <c r="H265" s="2385"/>
      <c r="I265" s="2385"/>
      <c r="J265" s="2385"/>
      <c r="K265" s="2385"/>
      <c r="L265" s="2385"/>
      <c r="M265" s="2385"/>
      <c r="N265" s="2385"/>
      <c r="O265" s="2385"/>
      <c r="P265" s="2385"/>
      <c r="Q265" s="2385"/>
      <c r="R265" s="2385"/>
      <c r="S265" s="2385"/>
      <c r="T265" s="2385"/>
      <c r="U265" s="2385"/>
      <c r="V265" s="2385"/>
      <c r="W265" s="2383" t="s">
        <v>720</v>
      </c>
      <c r="X265" s="2384"/>
      <c r="Y265" s="703"/>
      <c r="Z265" s="703"/>
      <c r="AA265" s="703"/>
      <c r="AB265" s="703"/>
      <c r="AC265" s="703"/>
      <c r="AD265" s="703"/>
      <c r="AE265" s="703"/>
      <c r="AF265" s="703"/>
      <c r="AG265" s="703"/>
      <c r="AH265" s="703"/>
      <c r="AI265" s="703"/>
      <c r="AJ265" s="703"/>
      <c r="AK265" s="703"/>
      <c r="AL265" s="703"/>
      <c r="AM265" s="703"/>
      <c r="AN265" s="703"/>
      <c r="AO265" s="703"/>
      <c r="AP265" s="703"/>
      <c r="AQ265" s="703"/>
      <c r="AR265" s="703"/>
      <c r="AS265" s="703"/>
      <c r="AT265" s="703"/>
      <c r="AU265" s="703"/>
      <c r="AV265" s="703"/>
      <c r="AW265" s="703"/>
      <c r="AX265" s="703"/>
      <c r="AY265" s="703"/>
      <c r="AZ265" s="703"/>
      <c r="BA265" s="703"/>
      <c r="BB265" s="703"/>
      <c r="BC265" s="703"/>
      <c r="BD265" s="703"/>
    </row>
    <row r="266" spans="1:56" s="18" customFormat="1" ht="16.5" customHeight="1" x14ac:dyDescent="0.15">
      <c r="A266" s="1135" t="s">
        <v>1772</v>
      </c>
      <c r="B266" s="1135"/>
      <c r="C266" s="1135"/>
      <c r="D266" s="1135"/>
      <c r="E266" s="1135"/>
      <c r="F266" s="1135"/>
      <c r="G266" s="1135"/>
      <c r="H266" s="1135"/>
      <c r="I266" s="1135"/>
      <c r="J266" s="1135"/>
      <c r="K266" s="1135"/>
      <c r="L266" s="1135"/>
      <c r="M266" s="1135"/>
      <c r="N266" s="1135"/>
      <c r="O266" s="1135"/>
      <c r="P266" s="1135"/>
      <c r="Q266" s="40"/>
      <c r="R266" s="40"/>
      <c r="S266" s="40"/>
      <c r="T266" s="40"/>
      <c r="U266" s="40"/>
      <c r="V266" s="43"/>
      <c r="W266" s="931"/>
      <c r="X266" s="845"/>
      <c r="Y266" s="703"/>
      <c r="Z266" s="703"/>
      <c r="AA266" s="703"/>
      <c r="AB266" s="703"/>
      <c r="AC266" s="703"/>
      <c r="AD266" s="703"/>
      <c r="AE266" s="703"/>
      <c r="AF266" s="703"/>
      <c r="AG266" s="703"/>
      <c r="AH266" s="703"/>
      <c r="AI266" s="703"/>
      <c r="AJ266" s="703"/>
      <c r="AK266" s="703"/>
      <c r="AL266" s="703"/>
      <c r="AM266" s="703"/>
      <c r="AN266" s="703"/>
      <c r="AO266" s="703"/>
      <c r="AP266" s="703"/>
      <c r="AQ266" s="703"/>
      <c r="AR266" s="703"/>
      <c r="AS266" s="703"/>
      <c r="AT266" s="703"/>
      <c r="AU266" s="703"/>
      <c r="AV266" s="703"/>
      <c r="AW266" s="703"/>
      <c r="AX266" s="703"/>
      <c r="AY266" s="703"/>
      <c r="AZ266" s="703"/>
      <c r="BA266" s="703"/>
      <c r="BB266" s="703"/>
      <c r="BC266" s="703"/>
      <c r="BD266" s="703"/>
    </row>
    <row r="267" spans="1:56" s="18" customFormat="1" ht="36.75" customHeight="1" x14ac:dyDescent="0.15">
      <c r="A267" s="2382" t="s">
        <v>1512</v>
      </c>
      <c r="B267" s="2382"/>
      <c r="C267" s="2382"/>
      <c r="D267" s="2382"/>
      <c r="E267" s="2382"/>
      <c r="F267" s="2382"/>
      <c r="G267" s="2382"/>
      <c r="H267" s="2382"/>
      <c r="I267" s="2382"/>
      <c r="J267" s="2382"/>
      <c r="K267" s="2382"/>
      <c r="L267" s="2382"/>
      <c r="M267" s="2382"/>
      <c r="N267" s="2382"/>
      <c r="O267" s="2382"/>
      <c r="P267" s="2382"/>
      <c r="Q267" s="2382"/>
      <c r="R267" s="2382"/>
      <c r="S267" s="2382"/>
      <c r="T267" s="2382"/>
      <c r="U267" s="2382"/>
      <c r="V267" s="2382"/>
      <c r="W267" s="2383" t="s">
        <v>720</v>
      </c>
      <c r="X267" s="2384"/>
      <c r="Y267" s="703"/>
      <c r="Z267" s="703"/>
      <c r="AA267" s="703"/>
      <c r="AB267" s="703"/>
      <c r="AC267" s="703"/>
      <c r="AD267" s="703"/>
      <c r="AE267" s="703"/>
      <c r="AF267" s="703"/>
      <c r="AG267" s="703"/>
      <c r="AH267" s="703"/>
      <c r="AI267" s="703"/>
      <c r="AJ267" s="703"/>
      <c r="AK267" s="703"/>
      <c r="AL267" s="703"/>
      <c r="AM267" s="703"/>
      <c r="AN267" s="703"/>
      <c r="AO267" s="703"/>
      <c r="AP267" s="703"/>
      <c r="AQ267" s="703"/>
      <c r="AR267" s="703"/>
      <c r="AS267" s="703"/>
      <c r="AT267" s="703"/>
      <c r="AU267" s="703"/>
      <c r="AV267" s="703"/>
      <c r="AW267" s="703"/>
      <c r="AX267" s="703"/>
      <c r="AY267" s="703"/>
      <c r="AZ267" s="703"/>
      <c r="BA267" s="703"/>
      <c r="BB267" s="703"/>
      <c r="BC267" s="703"/>
      <c r="BD267" s="703"/>
    </row>
    <row r="268" spans="1:56" s="18" customFormat="1" ht="16.5" customHeight="1" x14ac:dyDescent="0.15">
      <c r="A268" s="41" t="s">
        <v>1773</v>
      </c>
      <c r="B268" s="41"/>
      <c r="C268" s="41"/>
      <c r="D268" s="41"/>
      <c r="E268" s="41"/>
      <c r="F268" s="41"/>
      <c r="G268" s="41"/>
      <c r="H268" s="41"/>
      <c r="I268" s="41"/>
      <c r="J268" s="41"/>
      <c r="K268" s="41"/>
      <c r="L268" s="41"/>
      <c r="M268" s="41"/>
      <c r="N268" s="41"/>
      <c r="O268" s="41"/>
      <c r="P268" s="41"/>
      <c r="Q268" s="40"/>
      <c r="R268" s="40"/>
      <c r="S268" s="40"/>
      <c r="T268" s="40"/>
      <c r="U268" s="40"/>
      <c r="V268" s="43"/>
      <c r="W268" s="931"/>
      <c r="X268" s="845"/>
      <c r="Y268" s="703"/>
      <c r="Z268" s="703"/>
      <c r="AA268" s="703"/>
      <c r="AB268" s="703"/>
      <c r="AC268" s="703"/>
      <c r="AD268" s="703"/>
      <c r="AE268" s="703"/>
      <c r="AF268" s="703"/>
      <c r="AG268" s="703"/>
      <c r="AH268" s="703"/>
      <c r="AI268" s="703"/>
      <c r="AJ268" s="703"/>
      <c r="AK268" s="703"/>
      <c r="AL268" s="703"/>
      <c r="AM268" s="703"/>
      <c r="AN268" s="703"/>
      <c r="AO268" s="703"/>
      <c r="AP268" s="703"/>
      <c r="AQ268" s="703"/>
      <c r="AR268" s="703"/>
      <c r="AS268" s="703"/>
      <c r="AT268" s="703"/>
      <c r="AU268" s="703"/>
      <c r="AV268" s="703"/>
      <c r="AW268" s="703"/>
      <c r="AX268" s="703"/>
      <c r="AY268" s="703"/>
      <c r="AZ268" s="703"/>
      <c r="BA268" s="703"/>
      <c r="BB268" s="703"/>
      <c r="BC268" s="703"/>
      <c r="BD268" s="703"/>
    </row>
    <row r="269" spans="1:56" s="18" customFormat="1" ht="48.75" customHeight="1" x14ac:dyDescent="0.15">
      <c r="A269" s="2382" t="s">
        <v>1682</v>
      </c>
      <c r="B269" s="2382"/>
      <c r="C269" s="2382"/>
      <c r="D269" s="2382"/>
      <c r="E269" s="2382"/>
      <c r="F269" s="2382"/>
      <c r="G269" s="2382"/>
      <c r="H269" s="2382"/>
      <c r="I269" s="2382"/>
      <c r="J269" s="2382"/>
      <c r="K269" s="2382"/>
      <c r="L269" s="2382"/>
      <c r="M269" s="2382"/>
      <c r="N269" s="2382"/>
      <c r="O269" s="2382"/>
      <c r="P269" s="2382"/>
      <c r="Q269" s="2382"/>
      <c r="R269" s="2382"/>
      <c r="S269" s="2382"/>
      <c r="T269" s="2382"/>
      <c r="U269" s="2382"/>
      <c r="V269" s="2382"/>
      <c r="W269" s="2383" t="s">
        <v>720</v>
      </c>
      <c r="X269" s="2384"/>
      <c r="Y269" s="703"/>
      <c r="Z269" s="703"/>
      <c r="AA269" s="703"/>
      <c r="AB269" s="703"/>
      <c r="AC269" s="703"/>
      <c r="AD269" s="703"/>
      <c r="AE269" s="703"/>
      <c r="AF269" s="703"/>
      <c r="AG269" s="703"/>
      <c r="AH269" s="703"/>
      <c r="AI269" s="703"/>
      <c r="AJ269" s="703"/>
      <c r="AK269" s="703"/>
      <c r="AL269" s="703"/>
      <c r="AM269" s="703"/>
      <c r="AN269" s="703"/>
      <c r="AO269" s="703"/>
      <c r="AP269" s="703"/>
      <c r="AQ269" s="703"/>
      <c r="AR269" s="703"/>
      <c r="AS269" s="703"/>
      <c r="AT269" s="703"/>
      <c r="AU269" s="703"/>
      <c r="AV269" s="703"/>
      <c r="AW269" s="703"/>
      <c r="AX269" s="703"/>
      <c r="AY269" s="703"/>
      <c r="AZ269" s="703"/>
      <c r="BA269" s="703"/>
      <c r="BB269" s="703"/>
      <c r="BC269" s="703"/>
      <c r="BD269" s="703"/>
    </row>
    <row r="270" spans="1:56" s="18" customFormat="1" ht="15" customHeight="1" x14ac:dyDescent="0.15">
      <c r="A270" s="692"/>
      <c r="B270" s="692"/>
      <c r="C270" s="692"/>
      <c r="D270" s="692"/>
      <c r="E270" s="692"/>
      <c r="F270" s="692"/>
      <c r="G270" s="692"/>
      <c r="H270" s="692"/>
      <c r="I270" s="692"/>
      <c r="J270" s="692"/>
      <c r="K270" s="692"/>
      <c r="L270" s="692"/>
      <c r="M270" s="692"/>
      <c r="N270" s="692"/>
      <c r="O270" s="692"/>
      <c r="P270" s="692"/>
      <c r="Q270" s="45"/>
      <c r="R270" s="45"/>
      <c r="S270" s="45"/>
      <c r="T270" s="45"/>
      <c r="U270" s="45"/>
      <c r="V270" s="693"/>
      <c r="W270" s="932"/>
      <c r="X270" s="846"/>
      <c r="Y270" s="703"/>
      <c r="Z270" s="703"/>
      <c r="AA270" s="703"/>
      <c r="AB270" s="703"/>
      <c r="AC270" s="703"/>
      <c r="AD270" s="703"/>
      <c r="AE270" s="703"/>
      <c r="AF270" s="703"/>
      <c r="AG270" s="703"/>
      <c r="AH270" s="703"/>
      <c r="AI270" s="703"/>
      <c r="AJ270" s="703"/>
      <c r="AK270" s="703"/>
      <c r="AL270" s="703"/>
      <c r="AM270" s="703"/>
      <c r="AN270" s="703"/>
      <c r="AO270" s="703"/>
      <c r="AP270" s="703"/>
      <c r="AQ270" s="703"/>
      <c r="AR270" s="703"/>
      <c r="AS270" s="703"/>
      <c r="AT270" s="703"/>
      <c r="AU270" s="703"/>
      <c r="AV270" s="703"/>
      <c r="AW270" s="703"/>
      <c r="AX270" s="703"/>
      <c r="AY270" s="703"/>
      <c r="AZ270" s="703"/>
      <c r="BA270" s="703"/>
      <c r="BB270" s="703"/>
      <c r="BC270" s="703"/>
      <c r="BD270" s="703"/>
    </row>
    <row r="271" spans="1:56" s="18" customFormat="1" ht="16.5" customHeight="1" x14ac:dyDescent="0.15">
      <c r="A271" s="694" t="s">
        <v>1774</v>
      </c>
      <c r="B271" s="695"/>
      <c r="C271" s="695"/>
      <c r="D271" s="695"/>
      <c r="E271" s="695"/>
      <c r="F271" s="695"/>
      <c r="G271" s="695"/>
      <c r="H271" s="695"/>
      <c r="I271" s="696"/>
      <c r="J271" s="696"/>
      <c r="K271" s="695"/>
      <c r="L271" s="695"/>
      <c r="M271" s="695"/>
      <c r="N271" s="695"/>
      <c r="O271" s="695"/>
      <c r="P271" s="695"/>
      <c r="Q271" s="40"/>
      <c r="R271" s="40"/>
      <c r="S271" s="40"/>
      <c r="T271" s="40"/>
      <c r="U271" s="40"/>
      <c r="V271" s="43"/>
      <c r="W271" s="931"/>
      <c r="X271" s="847" t="s">
        <v>219</v>
      </c>
      <c r="Y271" s="703"/>
      <c r="Z271" s="703"/>
      <c r="AA271" s="703"/>
      <c r="AB271" s="703"/>
      <c r="AC271" s="703"/>
      <c r="AD271" s="703"/>
      <c r="AE271" s="703"/>
      <c r="AF271" s="703"/>
      <c r="AG271" s="703"/>
      <c r="AH271" s="703"/>
      <c r="AI271" s="703"/>
      <c r="AJ271" s="703"/>
      <c r="AK271" s="703"/>
      <c r="AL271" s="703"/>
      <c r="AM271" s="703"/>
      <c r="AN271" s="703"/>
      <c r="AO271" s="703"/>
      <c r="AP271" s="703"/>
      <c r="AQ271" s="703"/>
      <c r="AR271" s="703"/>
      <c r="AS271" s="703"/>
      <c r="AT271" s="703"/>
      <c r="AU271" s="703"/>
      <c r="AV271" s="703"/>
      <c r="AW271" s="703"/>
      <c r="AX271" s="703"/>
      <c r="AY271" s="703"/>
      <c r="AZ271" s="703"/>
      <c r="BA271" s="703"/>
      <c r="BB271" s="703"/>
      <c r="BC271" s="703"/>
      <c r="BD271" s="703"/>
    </row>
    <row r="272" spans="1:56" s="18" customFormat="1" ht="15" customHeight="1" x14ac:dyDescent="0.15">
      <c r="A272" s="2382" t="s">
        <v>43</v>
      </c>
      <c r="B272" s="2382"/>
      <c r="C272" s="2382"/>
      <c r="D272" s="2382"/>
      <c r="E272" s="2382"/>
      <c r="F272" s="2382"/>
      <c r="G272" s="2382"/>
      <c r="H272" s="2382"/>
      <c r="I272" s="2382"/>
      <c r="J272" s="2382"/>
      <c r="K272" s="2382"/>
      <c r="L272" s="2382"/>
      <c r="M272" s="2382"/>
      <c r="N272" s="2382"/>
      <c r="O272" s="2382"/>
      <c r="P272" s="2382"/>
      <c r="Q272" s="2382"/>
      <c r="R272" s="2382"/>
      <c r="S272" s="2382"/>
      <c r="T272" s="2382"/>
      <c r="U272" s="2382"/>
      <c r="V272" s="2382"/>
      <c r="W272" s="2383" t="s">
        <v>720</v>
      </c>
      <c r="X272" s="2384"/>
      <c r="Y272" s="703"/>
      <c r="Z272" s="703"/>
      <c r="AA272" s="703"/>
      <c r="AB272" s="703"/>
      <c r="AC272" s="703"/>
      <c r="AD272" s="703"/>
      <c r="AE272" s="703"/>
      <c r="AF272" s="703"/>
      <c r="AG272" s="703"/>
      <c r="AH272" s="703"/>
      <c r="AI272" s="703"/>
      <c r="AJ272" s="703"/>
      <c r="AK272" s="703"/>
      <c r="AL272" s="703"/>
      <c r="AM272" s="703"/>
      <c r="AN272" s="703"/>
      <c r="AO272" s="703"/>
      <c r="AP272" s="703"/>
      <c r="AQ272" s="703"/>
      <c r="AR272" s="703"/>
      <c r="AS272" s="703"/>
      <c r="AT272" s="703"/>
      <c r="AU272" s="703"/>
      <c r="AV272" s="703"/>
      <c r="AW272" s="703"/>
      <c r="AX272" s="703"/>
      <c r="AY272" s="703"/>
      <c r="AZ272" s="703"/>
      <c r="BA272" s="703"/>
      <c r="BB272" s="703"/>
      <c r="BC272" s="703"/>
      <c r="BD272" s="703"/>
    </row>
    <row r="273" spans="1:56" s="18" customFormat="1" ht="37.5" customHeight="1" x14ac:dyDescent="0.15">
      <c r="A273" s="2382" t="s">
        <v>604</v>
      </c>
      <c r="B273" s="2382"/>
      <c r="C273" s="2382"/>
      <c r="D273" s="2382"/>
      <c r="E273" s="2382"/>
      <c r="F273" s="2382"/>
      <c r="G273" s="2382"/>
      <c r="H273" s="2382"/>
      <c r="I273" s="2382"/>
      <c r="J273" s="2382"/>
      <c r="K273" s="2382"/>
      <c r="L273" s="2382"/>
      <c r="M273" s="2382"/>
      <c r="N273" s="2382"/>
      <c r="O273" s="2382"/>
      <c r="P273" s="2382"/>
      <c r="Q273" s="2382"/>
      <c r="R273" s="2382"/>
      <c r="S273" s="2382"/>
      <c r="T273" s="2382"/>
      <c r="U273" s="2382"/>
      <c r="V273" s="2382"/>
      <c r="W273" s="2383" t="s">
        <v>720</v>
      </c>
      <c r="X273" s="2384"/>
      <c r="Y273" s="703"/>
      <c r="Z273" s="703"/>
      <c r="AA273" s="703"/>
      <c r="AB273" s="703"/>
      <c r="AC273" s="703"/>
      <c r="AD273" s="703"/>
      <c r="AE273" s="703"/>
      <c r="AF273" s="703"/>
      <c r="AG273" s="703"/>
      <c r="AH273" s="703"/>
      <c r="AI273" s="703"/>
      <c r="AJ273" s="703"/>
      <c r="AK273" s="703"/>
      <c r="AL273" s="703"/>
      <c r="AM273" s="703"/>
      <c r="AN273" s="703"/>
      <c r="AO273" s="703"/>
      <c r="AP273" s="703"/>
      <c r="AQ273" s="703"/>
      <c r="AR273" s="703"/>
      <c r="AS273" s="703"/>
      <c r="AT273" s="703"/>
      <c r="AU273" s="703"/>
      <c r="AV273" s="703"/>
      <c r="AW273" s="703"/>
      <c r="AX273" s="703"/>
      <c r="AY273" s="703"/>
      <c r="AZ273" s="703"/>
      <c r="BA273" s="703"/>
      <c r="BB273" s="703"/>
      <c r="BC273" s="703"/>
      <c r="BD273" s="703"/>
    </row>
    <row r="274" spans="1:56" s="18" customFormat="1" ht="15" customHeight="1" x14ac:dyDescent="0.15">
      <c r="A274" s="2380" t="s">
        <v>44</v>
      </c>
      <c r="B274" s="2380"/>
      <c r="C274" s="2380"/>
      <c r="D274" s="2380"/>
      <c r="E274" s="2380"/>
      <c r="F274" s="2380"/>
      <c r="G274" s="2380"/>
      <c r="H274" s="2380"/>
      <c r="I274" s="2380"/>
      <c r="J274" s="2380"/>
      <c r="K274" s="2380"/>
      <c r="L274" s="2380"/>
      <c r="M274" s="2380"/>
      <c r="N274" s="2380"/>
      <c r="O274" s="2380"/>
      <c r="P274" s="2380"/>
      <c r="Q274" s="933"/>
      <c r="R274" s="933"/>
      <c r="S274" s="40"/>
      <c r="T274" s="40"/>
      <c r="U274" s="40"/>
      <c r="V274" s="40"/>
      <c r="W274" s="40"/>
      <c r="X274" s="40"/>
      <c r="Y274" s="703"/>
      <c r="Z274" s="703"/>
      <c r="AA274" s="703"/>
      <c r="AB274" s="703"/>
      <c r="AC274" s="703"/>
      <c r="AD274" s="703"/>
      <c r="AE274" s="703"/>
      <c r="AF274" s="703"/>
      <c r="AG274" s="703"/>
      <c r="AH274" s="703"/>
      <c r="AI274" s="703"/>
      <c r="AJ274" s="703"/>
      <c r="AK274" s="703"/>
      <c r="AL274" s="703"/>
      <c r="AM274" s="703"/>
      <c r="AN274" s="703"/>
      <c r="AO274" s="703"/>
      <c r="AP274" s="703"/>
      <c r="AQ274" s="703"/>
      <c r="AR274" s="703"/>
      <c r="AS274" s="703"/>
      <c r="AT274" s="703"/>
      <c r="AU274" s="703"/>
      <c r="AV274" s="703"/>
      <c r="AW274" s="703"/>
      <c r="AX274" s="703"/>
      <c r="AY274" s="703"/>
      <c r="AZ274" s="703"/>
      <c r="BA274" s="703"/>
      <c r="BB274" s="703"/>
      <c r="BC274" s="703"/>
      <c r="BD274" s="703"/>
    </row>
    <row r="275" spans="1:56" s="18" customFormat="1" ht="15" customHeight="1" x14ac:dyDescent="0.15">
      <c r="A275" s="2381" t="s">
        <v>225</v>
      </c>
      <c r="B275" s="2381"/>
      <c r="C275" s="2381"/>
      <c r="D275" s="2381"/>
      <c r="E275" s="2381"/>
      <c r="F275" s="2381"/>
      <c r="G275" s="2381"/>
      <c r="H275" s="2381"/>
      <c r="I275" s="2381"/>
      <c r="J275" s="2381"/>
      <c r="K275" s="2381"/>
      <c r="L275" s="2381"/>
      <c r="M275" s="2381"/>
      <c r="N275" s="2381"/>
      <c r="O275" s="2381"/>
      <c r="P275" s="2381"/>
      <c r="Q275" s="2381"/>
      <c r="R275" s="2381"/>
      <c r="S275" s="40"/>
      <c r="T275" s="40"/>
      <c r="U275" s="40"/>
      <c r="V275" s="40"/>
      <c r="W275" s="40"/>
      <c r="X275" s="40"/>
      <c r="Y275" s="703"/>
      <c r="Z275" s="703"/>
      <c r="AA275" s="703"/>
      <c r="AB275" s="703"/>
      <c r="AC275" s="703"/>
      <c r="AD275" s="703"/>
      <c r="AE275" s="703"/>
      <c r="AF275" s="703"/>
      <c r="AG275" s="703"/>
      <c r="AH275" s="703"/>
      <c r="AI275" s="703"/>
      <c r="AJ275" s="703"/>
      <c r="AK275" s="703"/>
      <c r="AL275" s="703"/>
      <c r="AM275" s="703"/>
      <c r="AN275" s="703"/>
      <c r="AO275" s="703"/>
      <c r="AP275" s="703"/>
      <c r="AQ275" s="703"/>
      <c r="AR275" s="703"/>
      <c r="AS275" s="703"/>
      <c r="AT275" s="703"/>
      <c r="AU275" s="703"/>
      <c r="AV275" s="703"/>
      <c r="AW275" s="703"/>
      <c r="AX275" s="703"/>
      <c r="AY275" s="703"/>
      <c r="AZ275" s="703"/>
      <c r="BA275" s="703"/>
      <c r="BB275" s="703"/>
      <c r="BC275" s="703"/>
      <c r="BD275" s="703"/>
    </row>
    <row r="276" spans="1:56" s="18" customFormat="1" ht="15" customHeight="1" x14ac:dyDescent="0.15">
      <c r="A276" s="1136"/>
      <c r="B276" s="1136"/>
      <c r="C276" s="1136"/>
      <c r="D276" s="1136"/>
      <c r="E276" s="1136"/>
      <c r="F276" s="1136"/>
      <c r="G276" s="1136"/>
      <c r="H276" s="1136"/>
      <c r="I276" s="1136"/>
      <c r="J276" s="1136"/>
      <c r="K276" s="1136"/>
      <c r="L276" s="1136"/>
      <c r="M276" s="1136"/>
      <c r="N276" s="1136"/>
      <c r="O276" s="1136"/>
      <c r="P276" s="1136"/>
      <c r="Q276" s="1136"/>
      <c r="R276" s="1136"/>
      <c r="S276" s="40"/>
      <c r="T276" s="40"/>
      <c r="U276" s="40"/>
      <c r="V276" s="40"/>
      <c r="W276" s="40"/>
      <c r="X276" s="40"/>
      <c r="Y276" s="703"/>
      <c r="Z276" s="703"/>
      <c r="AA276" s="703"/>
      <c r="AB276" s="703"/>
      <c r="AC276" s="703"/>
      <c r="AD276" s="703"/>
      <c r="AE276" s="703"/>
      <c r="AF276" s="703"/>
      <c r="AG276" s="703"/>
      <c r="AH276" s="703"/>
      <c r="AI276" s="703"/>
      <c r="AJ276" s="703"/>
      <c r="AK276" s="703"/>
      <c r="AL276" s="703"/>
      <c r="AM276" s="703"/>
      <c r="AN276" s="703"/>
      <c r="AO276" s="703"/>
      <c r="AP276" s="703"/>
      <c r="AQ276" s="703"/>
      <c r="AR276" s="703"/>
      <c r="AS276" s="703"/>
      <c r="AT276" s="703"/>
      <c r="AU276" s="703"/>
      <c r="AV276" s="703"/>
      <c r="AW276" s="703"/>
      <c r="AX276" s="703"/>
      <c r="AY276" s="703"/>
      <c r="AZ276" s="703"/>
      <c r="BA276" s="703"/>
      <c r="BB276" s="703"/>
      <c r="BC276" s="703"/>
      <c r="BD276" s="703"/>
    </row>
    <row r="277" spans="1:56" s="18" customFormat="1" ht="15" customHeight="1" x14ac:dyDescent="0.15">
      <c r="A277" s="934" t="s">
        <v>1649</v>
      </c>
      <c r="B277" s="934"/>
      <c r="C277" s="934"/>
      <c r="D277" s="934"/>
      <c r="E277" s="934"/>
      <c r="F277" s="934"/>
      <c r="G277" s="934"/>
      <c r="H277" s="934"/>
      <c r="I277" s="934"/>
      <c r="J277" s="934"/>
      <c r="K277" s="934"/>
      <c r="L277" s="933"/>
      <c r="M277" s="933"/>
      <c r="N277" s="933"/>
      <c r="O277" s="933"/>
      <c r="P277" s="933"/>
      <c r="Q277" s="933"/>
      <c r="R277" s="933"/>
      <c r="S277" s="40"/>
      <c r="T277" s="40"/>
      <c r="U277" s="40"/>
      <c r="V277" s="40"/>
      <c r="W277" s="40"/>
      <c r="X277" s="40"/>
      <c r="Y277" s="703"/>
      <c r="Z277" s="703"/>
      <c r="AA277" s="703"/>
      <c r="AB277" s="703"/>
      <c r="AC277" s="703"/>
      <c r="AD277" s="703"/>
      <c r="AE277" s="703"/>
      <c r="AF277" s="703"/>
      <c r="AG277" s="703"/>
      <c r="AH277" s="703"/>
      <c r="AI277" s="703"/>
      <c r="AJ277" s="703"/>
      <c r="AK277" s="703"/>
      <c r="AL277" s="703"/>
      <c r="AM277" s="703"/>
      <c r="AN277" s="703"/>
      <c r="AO277" s="703"/>
      <c r="AP277" s="703"/>
      <c r="AQ277" s="703"/>
      <c r="AR277" s="703"/>
      <c r="AS277" s="703"/>
      <c r="AT277" s="703"/>
      <c r="AU277" s="703"/>
      <c r="AV277" s="703"/>
      <c r="AW277" s="703"/>
      <c r="AX277" s="703"/>
      <c r="AY277" s="703"/>
      <c r="AZ277" s="703"/>
      <c r="BA277" s="703"/>
      <c r="BB277" s="703"/>
      <c r="BC277" s="703"/>
      <c r="BD277" s="703"/>
    </row>
    <row r="278" spans="1:56" s="18" customFormat="1" ht="15" customHeight="1" x14ac:dyDescent="0.15">
      <c r="A278" s="40"/>
      <c r="B278" s="40"/>
      <c r="C278" s="40"/>
      <c r="D278" s="1130"/>
      <c r="E278" s="1130"/>
      <c r="F278" s="1131"/>
      <c r="G278" s="40"/>
      <c r="H278" s="40"/>
      <c r="I278" s="40"/>
      <c r="J278" s="40"/>
      <c r="K278" s="40"/>
      <c r="L278" s="40"/>
      <c r="M278" s="40"/>
      <c r="N278" s="40"/>
      <c r="O278" s="40"/>
      <c r="P278" s="40"/>
      <c r="Q278" s="1131"/>
      <c r="R278" s="1131"/>
      <c r="S278" s="1131"/>
      <c r="T278" s="1131"/>
      <c r="U278" s="1131"/>
      <c r="V278" s="1131"/>
      <c r="W278" s="1131"/>
      <c r="X278" s="1131"/>
      <c r="Y278" s="703"/>
      <c r="Z278" s="703"/>
      <c r="AA278" s="703"/>
      <c r="AB278" s="703"/>
      <c r="AC278" s="703"/>
      <c r="AD278" s="703"/>
      <c r="AE278" s="703"/>
      <c r="AF278" s="703"/>
      <c r="AG278" s="703"/>
      <c r="AH278" s="703"/>
      <c r="AI278" s="703"/>
      <c r="AJ278" s="703"/>
      <c r="AK278" s="703"/>
      <c r="AL278" s="703"/>
      <c r="AM278" s="703"/>
      <c r="AN278" s="703"/>
      <c r="AO278" s="703"/>
      <c r="AP278" s="703"/>
      <c r="AQ278" s="703"/>
      <c r="AR278" s="703"/>
      <c r="AS278" s="703"/>
      <c r="AT278" s="703"/>
      <c r="AU278" s="703"/>
      <c r="AV278" s="703"/>
      <c r="AW278" s="703"/>
      <c r="AX278" s="703"/>
      <c r="AY278" s="703"/>
      <c r="AZ278" s="703"/>
      <c r="BA278" s="703"/>
      <c r="BB278" s="703"/>
      <c r="BC278" s="703"/>
      <c r="BD278" s="703"/>
    </row>
    <row r="279" spans="1:56" s="18" customFormat="1" ht="15" customHeight="1" x14ac:dyDescent="0.15">
      <c r="A279" s="40"/>
      <c r="B279" s="40"/>
      <c r="C279" s="40"/>
      <c r="D279" s="40"/>
      <c r="E279" s="40"/>
      <c r="F279" s="40"/>
      <c r="G279" s="934" t="s">
        <v>69</v>
      </c>
      <c r="H279" s="1224"/>
      <c r="I279" s="2376" t="s">
        <v>273</v>
      </c>
      <c r="J279" s="2376"/>
      <c r="K279" s="2376"/>
      <c r="L279" s="2377" t="str">
        <f>IF(M9="","",M9)</f>
        <v/>
      </c>
      <c r="M279" s="2377"/>
      <c r="N279" s="2377"/>
      <c r="O279" s="2377"/>
      <c r="P279" s="2377"/>
      <c r="Q279" s="2377"/>
      <c r="R279" s="2377"/>
      <c r="S279" s="2377"/>
      <c r="T279" s="2377"/>
      <c r="U279" s="2377"/>
      <c r="V279" s="2377"/>
      <c r="W279" s="2377"/>
      <c r="X279" s="2376"/>
      <c r="Y279" s="704"/>
      <c r="Z279" s="704"/>
      <c r="AA279" s="704"/>
      <c r="AB279" s="704"/>
      <c r="AC279" s="704"/>
      <c r="AD279" s="704"/>
      <c r="AE279" s="704"/>
      <c r="AF279" s="704"/>
      <c r="AG279" s="704"/>
      <c r="AH279" s="704"/>
      <c r="AI279" s="704"/>
      <c r="AJ279" s="704"/>
      <c r="AK279" s="704"/>
      <c r="AL279" s="704"/>
      <c r="AM279" s="703"/>
      <c r="AN279" s="703"/>
      <c r="AO279" s="703"/>
      <c r="AP279" s="703"/>
      <c r="AQ279" s="703"/>
      <c r="AR279" s="703"/>
      <c r="AS279" s="703"/>
      <c r="AT279" s="703"/>
      <c r="AU279" s="703"/>
      <c r="AV279" s="703"/>
      <c r="AW279" s="703"/>
      <c r="AX279" s="703"/>
      <c r="AY279" s="703"/>
      <c r="AZ279" s="703"/>
      <c r="BA279" s="703"/>
      <c r="BB279" s="703"/>
      <c r="BC279" s="703"/>
      <c r="BD279" s="703"/>
    </row>
    <row r="280" spans="1:56" s="18" customFormat="1" ht="15" customHeight="1" x14ac:dyDescent="0.15">
      <c r="A280" s="40"/>
      <c r="B280" s="40"/>
      <c r="C280" s="40"/>
      <c r="D280" s="40"/>
      <c r="E280" s="40"/>
      <c r="F280" s="40"/>
      <c r="G280" s="1224"/>
      <c r="H280" s="1224"/>
      <c r="I280" s="2376" t="s">
        <v>45</v>
      </c>
      <c r="J280" s="2376"/>
      <c r="K280" s="2376"/>
      <c r="L280" s="2379" t="str">
        <f>IF(M11="","",M11)</f>
        <v/>
      </c>
      <c r="M280" s="2379"/>
      <c r="N280" s="2379"/>
      <c r="O280" s="2379"/>
      <c r="P280" s="2379"/>
      <c r="Q280" s="2379"/>
      <c r="R280" s="2379"/>
      <c r="S280" s="2379"/>
      <c r="T280" s="2379"/>
      <c r="U280" s="2379"/>
      <c r="V280" s="2379"/>
      <c r="W280" s="2379"/>
      <c r="X280" s="2378"/>
      <c r="Y280" s="704"/>
      <c r="Z280" s="704"/>
      <c r="AA280" s="704"/>
      <c r="AB280" s="704"/>
      <c r="AC280" s="704"/>
      <c r="AD280" s="704"/>
      <c r="AE280" s="704"/>
      <c r="AF280" s="704"/>
      <c r="AG280" s="704"/>
      <c r="AH280" s="704"/>
      <c r="AI280" s="704"/>
      <c r="AJ280" s="704"/>
      <c r="AK280" s="704"/>
      <c r="AL280" s="704"/>
      <c r="AM280" s="703"/>
      <c r="AN280" s="703"/>
      <c r="AO280" s="703"/>
      <c r="AP280" s="703"/>
      <c r="AQ280" s="703"/>
      <c r="AR280" s="703"/>
      <c r="AS280" s="703"/>
      <c r="AT280" s="703"/>
      <c r="AU280" s="703"/>
      <c r="AV280" s="703"/>
      <c r="AW280" s="703"/>
      <c r="AX280" s="703"/>
      <c r="AY280" s="703"/>
      <c r="AZ280" s="703"/>
      <c r="BA280" s="703"/>
      <c r="BB280" s="703"/>
      <c r="BC280" s="703"/>
      <c r="BD280" s="703"/>
    </row>
    <row r="281" spans="1:56" s="18" customFormat="1" ht="15" customHeight="1" x14ac:dyDescent="0.15">
      <c r="A281" s="40"/>
      <c r="B281" s="40"/>
      <c r="C281" s="40"/>
      <c r="D281" s="40"/>
      <c r="E281" s="40"/>
      <c r="F281" s="40"/>
      <c r="G281" s="933"/>
      <c r="H281" s="933"/>
      <c r="J281" s="935"/>
      <c r="K281" s="46"/>
      <c r="L281" s="40"/>
      <c r="M281" s="40"/>
      <c r="N281" s="40"/>
      <c r="O281" s="40"/>
      <c r="P281" s="40"/>
      <c r="Q281" s="1131"/>
      <c r="R281" s="1131"/>
      <c r="S281" s="1131"/>
      <c r="T281" s="1131"/>
      <c r="U281" s="1131"/>
      <c r="V281" s="1131"/>
      <c r="W281" s="1131"/>
      <c r="X281" s="1131"/>
      <c r="Y281" s="704"/>
      <c r="Z281" s="704"/>
      <c r="AA281" s="704"/>
      <c r="AB281" s="704"/>
      <c r="AC281" s="704"/>
      <c r="AD281" s="704"/>
      <c r="AE281" s="704"/>
      <c r="AF281" s="704"/>
      <c r="AG281" s="704"/>
      <c r="AH281" s="704"/>
      <c r="AI281" s="704"/>
      <c r="AJ281" s="704"/>
      <c r="AK281" s="704"/>
      <c r="AL281" s="704"/>
      <c r="AM281" s="703"/>
      <c r="AN281" s="703"/>
      <c r="AO281" s="703"/>
      <c r="AP281" s="703"/>
      <c r="AQ281" s="703"/>
      <c r="AR281" s="703"/>
      <c r="AS281" s="703"/>
      <c r="AT281" s="703"/>
      <c r="AU281" s="703"/>
      <c r="AV281" s="703"/>
      <c r="AW281" s="703"/>
      <c r="AX281" s="703"/>
      <c r="AY281" s="703"/>
      <c r="AZ281" s="703"/>
      <c r="BA281" s="703"/>
      <c r="BB281" s="703"/>
      <c r="BC281" s="703"/>
      <c r="BD281" s="703"/>
    </row>
    <row r="282" spans="1:56" s="18" customFormat="1" ht="15" hidden="1" customHeight="1" outlineLevel="1" x14ac:dyDescent="0.15">
      <c r="A282" s="40"/>
      <c r="B282" s="40"/>
      <c r="C282" s="40"/>
      <c r="D282" s="40"/>
      <c r="E282" s="40"/>
      <c r="F282" s="40"/>
      <c r="G282" s="934" t="s">
        <v>70</v>
      </c>
      <c r="H282" s="934"/>
      <c r="I282" s="2376" t="s">
        <v>273</v>
      </c>
      <c r="J282" s="2376"/>
      <c r="K282" s="2376"/>
      <c r="L282" s="2377" t="str">
        <f>IF(M15="","",M15)</f>
        <v/>
      </c>
      <c r="M282" s="2377"/>
      <c r="N282" s="2377"/>
      <c r="O282" s="2377"/>
      <c r="P282" s="2377"/>
      <c r="Q282" s="2377"/>
      <c r="R282" s="2377"/>
      <c r="S282" s="2377"/>
      <c r="T282" s="2377"/>
      <c r="U282" s="2377"/>
      <c r="V282" s="2377"/>
      <c r="W282" s="2377"/>
      <c r="X282" s="2376"/>
      <c r="Y282" s="704"/>
      <c r="Z282" s="704"/>
      <c r="AA282" s="704"/>
      <c r="AB282" s="704"/>
      <c r="AC282" s="704"/>
      <c r="AD282" s="704"/>
      <c r="AE282" s="704"/>
      <c r="AF282" s="704"/>
      <c r="AG282" s="704"/>
      <c r="AH282" s="704"/>
      <c r="AI282" s="704"/>
      <c r="AJ282" s="704"/>
      <c r="AK282" s="704"/>
      <c r="AL282" s="704"/>
      <c r="AM282" s="703"/>
      <c r="AN282" s="703"/>
      <c r="AO282" s="703"/>
      <c r="AP282" s="703"/>
      <c r="AQ282" s="703"/>
      <c r="AR282" s="703"/>
      <c r="AS282" s="703"/>
      <c r="AT282" s="703"/>
      <c r="AU282" s="703"/>
      <c r="AV282" s="703"/>
      <c r="AW282" s="703"/>
      <c r="AX282" s="703"/>
      <c r="AY282" s="703"/>
      <c r="AZ282" s="703"/>
      <c r="BA282" s="703"/>
      <c r="BB282" s="703"/>
      <c r="BC282" s="703"/>
      <c r="BD282" s="703"/>
    </row>
    <row r="283" spans="1:56" s="18" customFormat="1" ht="15" hidden="1" customHeight="1" outlineLevel="1" x14ac:dyDescent="0.15">
      <c r="A283" s="40"/>
      <c r="B283" s="40"/>
      <c r="C283" s="40"/>
      <c r="D283" s="40"/>
      <c r="E283" s="40"/>
      <c r="F283" s="40"/>
      <c r="G283" s="934"/>
      <c r="H283" s="934"/>
      <c r="I283" s="2376" t="s">
        <v>45</v>
      </c>
      <c r="J283" s="2376"/>
      <c r="K283" s="2376"/>
      <c r="L283" s="2379" t="str">
        <f>IF(M17="","",M17)</f>
        <v/>
      </c>
      <c r="M283" s="2379"/>
      <c r="N283" s="2379"/>
      <c r="O283" s="2379"/>
      <c r="P283" s="2379"/>
      <c r="Q283" s="2379"/>
      <c r="R283" s="2379"/>
      <c r="S283" s="2379"/>
      <c r="T283" s="2379"/>
      <c r="U283" s="2379"/>
      <c r="V283" s="2379"/>
      <c r="W283" s="2379"/>
      <c r="X283" s="2378"/>
      <c r="Y283" s="704"/>
      <c r="Z283" s="704"/>
      <c r="AA283" s="704"/>
      <c r="AB283" s="704"/>
      <c r="AC283" s="704"/>
      <c r="AD283" s="704"/>
      <c r="AE283" s="704"/>
      <c r="AF283" s="704"/>
      <c r="AG283" s="704"/>
      <c r="AH283" s="704"/>
      <c r="AI283" s="704"/>
      <c r="AJ283" s="704"/>
      <c r="AK283" s="704"/>
      <c r="AL283" s="704"/>
      <c r="AM283" s="703"/>
      <c r="AN283" s="703"/>
      <c r="AO283" s="703"/>
      <c r="AP283" s="703"/>
      <c r="AQ283" s="703"/>
      <c r="AR283" s="703"/>
      <c r="AS283" s="703"/>
      <c r="AT283" s="703"/>
      <c r="AU283" s="703"/>
      <c r="AV283" s="703"/>
      <c r="AW283" s="703"/>
      <c r="AX283" s="703"/>
      <c r="AY283" s="703"/>
      <c r="AZ283" s="703"/>
      <c r="BA283" s="703"/>
      <c r="BB283" s="703"/>
      <c r="BC283" s="703"/>
      <c r="BD283" s="703"/>
    </row>
    <row r="284" spans="1:56" s="18" customFormat="1" ht="15" customHeight="1" collapsed="1" x14ac:dyDescent="0.15">
      <c r="A284" s="40"/>
      <c r="B284" s="40"/>
      <c r="C284" s="40"/>
      <c r="D284" s="40"/>
      <c r="E284" s="40"/>
      <c r="F284" s="40"/>
      <c r="G284" s="933"/>
      <c r="H284" s="933"/>
      <c r="J284" s="935"/>
      <c r="K284" s="46"/>
      <c r="L284" s="40"/>
      <c r="M284" s="40"/>
      <c r="N284" s="40"/>
      <c r="O284" s="40"/>
      <c r="P284" s="40"/>
      <c r="Q284" s="1131"/>
      <c r="R284" s="1131"/>
      <c r="S284" s="1131"/>
      <c r="T284" s="1131"/>
      <c r="U284" s="1131"/>
      <c r="V284" s="1131"/>
      <c r="W284" s="1131"/>
      <c r="X284" s="1131"/>
      <c r="Y284" s="704"/>
      <c r="Z284" s="704"/>
      <c r="AA284" s="704"/>
      <c r="AB284" s="704"/>
      <c r="AC284" s="704"/>
      <c r="AD284" s="704"/>
      <c r="AE284" s="704"/>
      <c r="AF284" s="704"/>
      <c r="AG284" s="704"/>
      <c r="AH284" s="704"/>
      <c r="AI284" s="704"/>
      <c r="AJ284" s="704"/>
      <c r="AK284" s="704"/>
      <c r="AL284" s="704"/>
      <c r="AM284" s="703"/>
      <c r="AN284" s="703"/>
      <c r="AO284" s="703"/>
      <c r="AP284" s="703"/>
      <c r="AQ284" s="703"/>
      <c r="AR284" s="703"/>
      <c r="AS284" s="703"/>
      <c r="AT284" s="703"/>
      <c r="AU284" s="703"/>
      <c r="AV284" s="703"/>
      <c r="AW284" s="703"/>
      <c r="AX284" s="703"/>
      <c r="AY284" s="703"/>
      <c r="AZ284" s="703"/>
      <c r="BA284" s="703"/>
      <c r="BB284" s="703"/>
      <c r="BC284" s="703"/>
      <c r="BD284" s="703"/>
    </row>
    <row r="285" spans="1:56" s="18" customFormat="1" ht="15" hidden="1" customHeight="1" outlineLevel="1" x14ac:dyDescent="0.15">
      <c r="A285" s="40"/>
      <c r="B285" s="40"/>
      <c r="C285" s="40"/>
      <c r="D285" s="40"/>
      <c r="E285" s="40"/>
      <c r="F285" s="40"/>
      <c r="G285" s="934" t="s">
        <v>71</v>
      </c>
      <c r="H285" s="934"/>
      <c r="I285" s="2376" t="s">
        <v>273</v>
      </c>
      <c r="J285" s="2376"/>
      <c r="K285" s="2376"/>
      <c r="L285" s="2377" t="str">
        <f>IF(M21="","",M21)</f>
        <v/>
      </c>
      <c r="M285" s="2377"/>
      <c r="N285" s="2377"/>
      <c r="O285" s="2377"/>
      <c r="P285" s="2377"/>
      <c r="Q285" s="2377"/>
      <c r="R285" s="2377"/>
      <c r="S285" s="2377"/>
      <c r="T285" s="2377"/>
      <c r="U285" s="2377"/>
      <c r="V285" s="2377"/>
      <c r="W285" s="2377"/>
      <c r="X285" s="2376"/>
      <c r="Y285" s="704"/>
      <c r="Z285" s="704"/>
      <c r="AA285" s="704"/>
      <c r="AB285" s="704"/>
      <c r="AC285" s="704"/>
      <c r="AD285" s="704"/>
      <c r="AE285" s="704"/>
      <c r="AF285" s="704"/>
      <c r="AG285" s="704"/>
      <c r="AH285" s="704"/>
      <c r="AI285" s="704"/>
      <c r="AJ285" s="704"/>
      <c r="AK285" s="704"/>
      <c r="AL285" s="704"/>
      <c r="AM285" s="703"/>
      <c r="AN285" s="703"/>
      <c r="AO285" s="703"/>
      <c r="AP285" s="703"/>
      <c r="AQ285" s="703"/>
      <c r="AR285" s="703"/>
      <c r="AS285" s="703"/>
      <c r="AT285" s="703"/>
      <c r="AU285" s="703"/>
      <c r="AV285" s="703"/>
      <c r="AW285" s="703"/>
      <c r="AX285" s="703"/>
      <c r="AY285" s="703"/>
      <c r="AZ285" s="703"/>
      <c r="BA285" s="703"/>
      <c r="BB285" s="703"/>
      <c r="BC285" s="703"/>
      <c r="BD285" s="703"/>
    </row>
    <row r="286" spans="1:56" s="18" customFormat="1" ht="17.100000000000001" hidden="1" customHeight="1" outlineLevel="1" x14ac:dyDescent="0.15">
      <c r="A286" s="40"/>
      <c r="B286" s="40"/>
      <c r="C286" s="40"/>
      <c r="D286" s="40"/>
      <c r="E286" s="40"/>
      <c r="F286" s="40"/>
      <c r="G286" s="934"/>
      <c r="H286" s="934"/>
      <c r="I286" s="2376" t="s">
        <v>45</v>
      </c>
      <c r="J286" s="2376"/>
      <c r="K286" s="2376"/>
      <c r="L286" s="2379" t="str">
        <f>IF(M23="","",M23)</f>
        <v/>
      </c>
      <c r="M286" s="2379"/>
      <c r="N286" s="2379"/>
      <c r="O286" s="2379"/>
      <c r="P286" s="2379"/>
      <c r="Q286" s="2379"/>
      <c r="R286" s="2379"/>
      <c r="S286" s="2379"/>
      <c r="T286" s="2379"/>
      <c r="U286" s="2379"/>
      <c r="V286" s="2379"/>
      <c r="W286" s="2379"/>
      <c r="X286" s="2378"/>
      <c r="Y286" s="704"/>
      <c r="Z286" s="704"/>
      <c r="AA286" s="704"/>
      <c r="AB286" s="704"/>
      <c r="AC286" s="704"/>
      <c r="AD286" s="704"/>
      <c r="AE286" s="704"/>
      <c r="AF286" s="704"/>
      <c r="AG286" s="704"/>
      <c r="AH286" s="704"/>
      <c r="AI286" s="704"/>
      <c r="AJ286" s="704"/>
      <c r="AK286" s="704"/>
      <c r="AL286" s="704"/>
      <c r="AM286" s="703"/>
      <c r="AN286" s="703"/>
      <c r="AO286" s="703"/>
      <c r="AP286" s="703"/>
      <c r="AQ286" s="703"/>
      <c r="AR286" s="703"/>
      <c r="AS286" s="703"/>
      <c r="AT286" s="703"/>
      <c r="AU286" s="703"/>
      <c r="AV286" s="703"/>
      <c r="AW286" s="703"/>
      <c r="AX286" s="703"/>
      <c r="AY286" s="703"/>
      <c r="AZ286" s="703"/>
      <c r="BA286" s="703"/>
      <c r="BB286" s="703"/>
      <c r="BC286" s="703"/>
      <c r="BD286" s="703"/>
    </row>
    <row r="287" spans="1:56" ht="17.100000000000001" customHeight="1" collapsed="1" x14ac:dyDescent="0.15">
      <c r="A287" s="1133"/>
      <c r="B287" s="1133"/>
      <c r="C287" s="1133"/>
      <c r="D287" s="1133"/>
      <c r="E287" s="1133"/>
      <c r="F287" s="1133"/>
      <c r="G287" s="1133"/>
      <c r="H287" s="1133"/>
      <c r="I287" s="1133"/>
      <c r="J287" s="1133"/>
      <c r="K287" s="1133"/>
      <c r="L287" s="1133"/>
      <c r="M287" s="1133"/>
      <c r="N287" s="1133"/>
      <c r="O287" s="1133"/>
      <c r="P287" s="1133"/>
      <c r="Q287" s="1133"/>
      <c r="R287" s="1133"/>
      <c r="S287" s="1133"/>
      <c r="T287" s="1133"/>
      <c r="U287" s="1133"/>
      <c r="V287" s="1133"/>
      <c r="W287" s="1133"/>
      <c r="X287" s="1133"/>
      <c r="Y287" s="974"/>
      <c r="Z287" s="974"/>
      <c r="AA287" s="974"/>
      <c r="AB287" s="974"/>
      <c r="AC287" s="974"/>
      <c r="AD287" s="974"/>
      <c r="AE287" s="974"/>
      <c r="AF287" s="974"/>
      <c r="AG287" s="974"/>
      <c r="AH287" s="974"/>
      <c r="AI287" s="974"/>
      <c r="AJ287" s="974"/>
      <c r="AK287" s="974"/>
      <c r="AL287" s="974"/>
    </row>
    <row r="288" spans="1:56" s="18" customFormat="1" ht="15" hidden="1" customHeight="1" outlineLevel="1" x14ac:dyDescent="0.15">
      <c r="A288" s="40"/>
      <c r="B288" s="40"/>
      <c r="C288" s="40"/>
      <c r="D288" s="40"/>
      <c r="E288" s="40"/>
      <c r="F288" s="40"/>
      <c r="G288" s="934" t="s">
        <v>1591</v>
      </c>
      <c r="H288" s="934"/>
      <c r="I288" s="2376" t="s">
        <v>273</v>
      </c>
      <c r="J288" s="2376"/>
      <c r="K288" s="2376"/>
      <c r="L288" s="2377" t="str">
        <f>IF(M27="","",M27)</f>
        <v/>
      </c>
      <c r="M288" s="2377"/>
      <c r="N288" s="2377"/>
      <c r="O288" s="2377"/>
      <c r="P288" s="2377"/>
      <c r="Q288" s="2377"/>
      <c r="R288" s="2377"/>
      <c r="S288" s="2377"/>
      <c r="T288" s="2377"/>
      <c r="U288" s="2377"/>
      <c r="V288" s="2377"/>
      <c r="W288" s="2377"/>
      <c r="X288" s="2376"/>
      <c r="Y288" s="704"/>
      <c r="Z288" s="704"/>
      <c r="AA288" s="704"/>
      <c r="AB288" s="704"/>
      <c r="AC288" s="704"/>
      <c r="AD288" s="704"/>
      <c r="AE288" s="704"/>
      <c r="AF288" s="704"/>
      <c r="AG288" s="704"/>
      <c r="AH288" s="704"/>
      <c r="AI288" s="704"/>
      <c r="AJ288" s="704"/>
      <c r="AK288" s="704"/>
      <c r="AL288" s="704"/>
      <c r="AM288" s="703"/>
      <c r="AN288" s="703"/>
      <c r="AO288" s="703"/>
      <c r="AP288" s="703"/>
      <c r="AQ288" s="703"/>
      <c r="AR288" s="703"/>
      <c r="AS288" s="703"/>
      <c r="AT288" s="703"/>
      <c r="AU288" s="703"/>
      <c r="AV288" s="703"/>
      <c r="AW288" s="703"/>
      <c r="AX288" s="703"/>
      <c r="AY288" s="703"/>
      <c r="AZ288" s="703"/>
      <c r="BA288" s="703"/>
      <c r="BB288" s="703"/>
      <c r="BC288" s="703"/>
      <c r="BD288" s="703"/>
    </row>
    <row r="289" spans="1:56" s="18" customFormat="1" ht="15" hidden="1" customHeight="1" outlineLevel="1" x14ac:dyDescent="0.15">
      <c r="A289" s="40"/>
      <c r="B289" s="40"/>
      <c r="C289" s="40"/>
      <c r="D289" s="40"/>
      <c r="E289" s="40"/>
      <c r="F289" s="40"/>
      <c r="G289" s="934"/>
      <c r="H289" s="934"/>
      <c r="I289" s="2376" t="s">
        <v>45</v>
      </c>
      <c r="J289" s="2376"/>
      <c r="K289" s="2376"/>
      <c r="L289" s="2379" t="str">
        <f>IF(M29="","",M29)</f>
        <v/>
      </c>
      <c r="M289" s="2379"/>
      <c r="N289" s="2379"/>
      <c r="O289" s="2379"/>
      <c r="P289" s="2379"/>
      <c r="Q289" s="2379"/>
      <c r="R289" s="2379"/>
      <c r="S289" s="2379"/>
      <c r="T289" s="2379"/>
      <c r="U289" s="2379"/>
      <c r="V289" s="2379"/>
      <c r="W289" s="2379"/>
      <c r="X289" s="2378"/>
      <c r="Y289" s="704"/>
      <c r="Z289" s="704"/>
      <c r="AA289" s="704"/>
      <c r="AB289" s="704"/>
      <c r="AC289" s="704"/>
      <c r="AD289" s="704"/>
      <c r="AE289" s="704"/>
      <c r="AF289" s="704"/>
      <c r="AG289" s="704"/>
      <c r="AH289" s="704"/>
      <c r="AI289" s="704"/>
      <c r="AJ289" s="704"/>
      <c r="AK289" s="704"/>
      <c r="AL289" s="704"/>
      <c r="AM289" s="703"/>
      <c r="AN289" s="703"/>
      <c r="AO289" s="703"/>
      <c r="AP289" s="703"/>
      <c r="AQ289" s="703"/>
      <c r="AR289" s="703"/>
      <c r="AS289" s="703"/>
      <c r="AT289" s="703"/>
      <c r="AU289" s="703"/>
      <c r="AV289" s="703"/>
      <c r="AW289" s="703"/>
      <c r="AX289" s="703"/>
      <c r="AY289" s="703"/>
      <c r="AZ289" s="703"/>
      <c r="BA289" s="703"/>
      <c r="BB289" s="703"/>
      <c r="BC289" s="703"/>
      <c r="BD289" s="703"/>
    </row>
    <row r="290" spans="1:56" ht="17.100000000000001" customHeight="1" collapsed="1" x14ac:dyDescent="0.15">
      <c r="A290" s="1133"/>
      <c r="B290" s="1133"/>
      <c r="C290" s="1133"/>
      <c r="D290" s="1133"/>
      <c r="E290" s="1133"/>
      <c r="F290" s="1133"/>
      <c r="G290" s="1133"/>
      <c r="H290" s="1133"/>
      <c r="I290" s="1133"/>
      <c r="J290" s="1133"/>
      <c r="K290" s="1133"/>
      <c r="L290" s="1133"/>
      <c r="M290" s="1133"/>
      <c r="N290" s="1133"/>
      <c r="O290" s="1133"/>
      <c r="P290" s="1133"/>
      <c r="Q290" s="1133"/>
      <c r="R290" s="1133"/>
      <c r="S290" s="1133"/>
      <c r="T290" s="1133"/>
      <c r="U290" s="1133"/>
      <c r="V290" s="1133"/>
      <c r="W290" s="1133"/>
      <c r="X290" s="1133"/>
    </row>
    <row r="291" spans="1:56" s="18" customFormat="1" ht="15" hidden="1" customHeight="1" outlineLevel="1" x14ac:dyDescent="0.15">
      <c r="A291" s="40"/>
      <c r="B291" s="40"/>
      <c r="C291" s="40"/>
      <c r="D291" s="40"/>
      <c r="E291" s="40"/>
      <c r="F291" s="40"/>
      <c r="G291" s="934" t="s">
        <v>1592</v>
      </c>
      <c r="H291" s="934"/>
      <c r="I291" s="2376" t="s">
        <v>273</v>
      </c>
      <c r="J291" s="2376"/>
      <c r="K291" s="2376"/>
      <c r="L291" s="2377" t="str">
        <f>IF(M33="","",M33)</f>
        <v/>
      </c>
      <c r="M291" s="2377"/>
      <c r="N291" s="2377"/>
      <c r="O291" s="2377"/>
      <c r="P291" s="2377"/>
      <c r="Q291" s="2377"/>
      <c r="R291" s="2377"/>
      <c r="S291" s="2377"/>
      <c r="T291" s="2377"/>
      <c r="U291" s="2377"/>
      <c r="V291" s="2377"/>
      <c r="W291" s="2377"/>
      <c r="X291" s="2376"/>
      <c r="Y291" s="704"/>
      <c r="Z291" s="704"/>
      <c r="AA291" s="704"/>
      <c r="AB291" s="704"/>
      <c r="AC291" s="704"/>
      <c r="AD291" s="704"/>
      <c r="AE291" s="704"/>
      <c r="AF291" s="704"/>
      <c r="AG291" s="704"/>
      <c r="AH291" s="704"/>
      <c r="AI291" s="704"/>
      <c r="AJ291" s="704"/>
      <c r="AK291" s="704"/>
      <c r="AL291" s="704"/>
      <c r="AM291" s="703"/>
      <c r="AN291" s="703"/>
      <c r="AO291" s="703"/>
      <c r="AP291" s="703"/>
      <c r="AQ291" s="703"/>
      <c r="AR291" s="703"/>
      <c r="AS291" s="703"/>
      <c r="AT291" s="703"/>
      <c r="AU291" s="703"/>
      <c r="AV291" s="703"/>
      <c r="AW291" s="703"/>
      <c r="AX291" s="703"/>
      <c r="AY291" s="703"/>
      <c r="AZ291" s="703"/>
      <c r="BA291" s="703"/>
      <c r="BB291" s="703"/>
      <c r="BC291" s="703"/>
      <c r="BD291" s="703"/>
    </row>
    <row r="292" spans="1:56" s="18" customFormat="1" ht="15" hidden="1" customHeight="1" outlineLevel="1" x14ac:dyDescent="0.15">
      <c r="A292" s="40"/>
      <c r="B292" s="40"/>
      <c r="C292" s="40"/>
      <c r="D292" s="40"/>
      <c r="E292" s="40"/>
      <c r="F292" s="40"/>
      <c r="G292" s="934"/>
      <c r="H292" s="934"/>
      <c r="I292" s="2376" t="s">
        <v>45</v>
      </c>
      <c r="J292" s="2376"/>
      <c r="K292" s="2376"/>
      <c r="L292" s="2379" t="str">
        <f>IF(M35="","",M35)</f>
        <v/>
      </c>
      <c r="M292" s="2379"/>
      <c r="N292" s="2379"/>
      <c r="O292" s="2379"/>
      <c r="P292" s="2379"/>
      <c r="Q292" s="2379"/>
      <c r="R292" s="2379"/>
      <c r="S292" s="2379"/>
      <c r="T292" s="2379"/>
      <c r="U292" s="2379"/>
      <c r="V292" s="2379"/>
      <c r="W292" s="2379"/>
      <c r="X292" s="2378"/>
      <c r="Y292" s="704"/>
      <c r="Z292" s="704"/>
      <c r="AA292" s="704"/>
      <c r="AB292" s="704"/>
      <c r="AC292" s="704"/>
      <c r="AD292" s="704"/>
      <c r="AE292" s="704"/>
      <c r="AF292" s="704"/>
      <c r="AG292" s="704"/>
      <c r="AH292" s="704"/>
      <c r="AI292" s="704"/>
      <c r="AJ292" s="704"/>
      <c r="AK292" s="704"/>
      <c r="AL292" s="704"/>
      <c r="AM292" s="703"/>
      <c r="AN292" s="703"/>
      <c r="AO292" s="703"/>
      <c r="AP292" s="703"/>
      <c r="AQ292" s="703"/>
      <c r="AR292" s="703"/>
      <c r="AS292" s="703"/>
      <c r="AT292" s="703"/>
      <c r="AU292" s="703"/>
      <c r="AV292" s="703"/>
      <c r="AW292" s="703"/>
      <c r="AX292" s="703"/>
      <c r="AY292" s="703"/>
      <c r="AZ292" s="703"/>
      <c r="BA292" s="703"/>
      <c r="BB292" s="703"/>
      <c r="BC292" s="703"/>
      <c r="BD292" s="703"/>
    </row>
    <row r="293" spans="1:56" ht="17.100000000000001" customHeight="1" collapsed="1" x14ac:dyDescent="0.15">
      <c r="A293" s="1133"/>
      <c r="B293" s="1133"/>
      <c r="C293" s="1133"/>
      <c r="D293" s="1133"/>
      <c r="E293" s="1133"/>
      <c r="F293" s="1133"/>
      <c r="G293" s="1133"/>
      <c r="H293" s="1133"/>
      <c r="I293" s="1133"/>
      <c r="J293" s="1133"/>
      <c r="K293" s="1133"/>
      <c r="L293" s="1133"/>
      <c r="M293" s="1133"/>
      <c r="N293" s="1133"/>
      <c r="O293" s="1133"/>
      <c r="P293" s="1133"/>
      <c r="Q293" s="1133"/>
      <c r="R293" s="1133"/>
      <c r="S293" s="1133"/>
      <c r="T293" s="1133"/>
      <c r="U293" s="1133"/>
      <c r="V293" s="1133"/>
      <c r="W293" s="1133"/>
      <c r="X293" s="1133"/>
    </row>
  </sheetData>
  <sheetProtection sheet="1" objects="1" scenarios="1"/>
  <mergeCells count="302">
    <mergeCell ref="I288:K288"/>
    <mergeCell ref="L288:W288"/>
    <mergeCell ref="X288:X289"/>
    <mergeCell ref="I289:K289"/>
    <mergeCell ref="L289:W289"/>
    <mergeCell ref="I291:K291"/>
    <mergeCell ref="L291:W291"/>
    <mergeCell ref="X291:X292"/>
    <mergeCell ref="I292:K292"/>
    <mergeCell ref="L292:W292"/>
    <mergeCell ref="F15:H15"/>
    <mergeCell ref="I15:K16"/>
    <mergeCell ref="M15:X16"/>
    <mergeCell ref="AC16:AE16"/>
    <mergeCell ref="AF16:AH17"/>
    <mergeCell ref="I17:K17"/>
    <mergeCell ref="M17:X17"/>
    <mergeCell ref="I11:K11"/>
    <mergeCell ref="M11:X11"/>
    <mergeCell ref="AF12:AH12"/>
    <mergeCell ref="I13:K14"/>
    <mergeCell ref="M13:X14"/>
    <mergeCell ref="AF14:AH15"/>
    <mergeCell ref="F13:H14"/>
    <mergeCell ref="Q2:X2"/>
    <mergeCell ref="R3:S3"/>
    <mergeCell ref="I7:K8"/>
    <mergeCell ref="M7:X8"/>
    <mergeCell ref="AF8:AH9"/>
    <mergeCell ref="F9:H9"/>
    <mergeCell ref="I9:K10"/>
    <mergeCell ref="M9:X10"/>
    <mergeCell ref="AC10:AE10"/>
    <mergeCell ref="AF10:AH11"/>
    <mergeCell ref="F7:H8"/>
    <mergeCell ref="I19:K20"/>
    <mergeCell ref="M19:X20"/>
    <mergeCell ref="AF20:AH21"/>
    <mergeCell ref="F21:H21"/>
    <mergeCell ref="I21:K22"/>
    <mergeCell ref="M21:X22"/>
    <mergeCell ref="AC22:AE22"/>
    <mergeCell ref="AF22:AH23"/>
    <mergeCell ref="I23:K23"/>
    <mergeCell ref="M23:X23"/>
    <mergeCell ref="F19:H20"/>
    <mergeCell ref="A101:C101"/>
    <mergeCell ref="D101:I101"/>
    <mergeCell ref="J101:O101"/>
    <mergeCell ref="I25:K26"/>
    <mergeCell ref="M25:X26"/>
    <mergeCell ref="AF26:AH27"/>
    <mergeCell ref="F27:H27"/>
    <mergeCell ref="I27:K28"/>
    <mergeCell ref="M27:X28"/>
    <mergeCell ref="AC28:AE28"/>
    <mergeCell ref="AF28:AH29"/>
    <mergeCell ref="A99:X99"/>
    <mergeCell ref="AF34:AH35"/>
    <mergeCell ref="AC34:AE34"/>
    <mergeCell ref="AF32:AH33"/>
    <mergeCell ref="M31:X32"/>
    <mergeCell ref="I31:K32"/>
    <mergeCell ref="A38:X38"/>
    <mergeCell ref="A39:X39"/>
    <mergeCell ref="A40:X40"/>
    <mergeCell ref="A43:X43"/>
    <mergeCell ref="A46:X46"/>
    <mergeCell ref="F25:H26"/>
    <mergeCell ref="F31:H32"/>
    <mergeCell ref="P101:R101"/>
    <mergeCell ref="S101:X101"/>
    <mergeCell ref="D50:X50"/>
    <mergeCell ref="D53:X57"/>
    <mergeCell ref="M64:P64"/>
    <mergeCell ref="M66:P66"/>
    <mergeCell ref="J76:N76"/>
    <mergeCell ref="J78:N78"/>
    <mergeCell ref="I29:K29"/>
    <mergeCell ref="M29:X29"/>
    <mergeCell ref="M35:X35"/>
    <mergeCell ref="I35:K35"/>
    <mergeCell ref="M33:X34"/>
    <mergeCell ref="I33:K34"/>
    <mergeCell ref="F33:H33"/>
    <mergeCell ref="S100:X100"/>
    <mergeCell ref="D104:I104"/>
    <mergeCell ref="J104:O104"/>
    <mergeCell ref="S104:X104"/>
    <mergeCell ref="A105:C105"/>
    <mergeCell ref="D105:I105"/>
    <mergeCell ref="J105:O105"/>
    <mergeCell ref="S105:X105"/>
    <mergeCell ref="A102:C102"/>
    <mergeCell ref="D102:I102"/>
    <mergeCell ref="J102:O102"/>
    <mergeCell ref="P102:R104"/>
    <mergeCell ref="S102:X102"/>
    <mergeCell ref="A103:C103"/>
    <mergeCell ref="D103:I103"/>
    <mergeCell ref="J103:O103"/>
    <mergeCell ref="S103:X103"/>
    <mergeCell ref="A104:C104"/>
    <mergeCell ref="A199:E199"/>
    <mergeCell ref="F199:I199"/>
    <mergeCell ref="N199:S199"/>
    <mergeCell ref="A200:E200"/>
    <mergeCell ref="F200:I200"/>
    <mergeCell ref="N200:S200"/>
    <mergeCell ref="A144:X144"/>
    <mergeCell ref="A147:X149"/>
    <mergeCell ref="A152:X152"/>
    <mergeCell ref="A154:X164"/>
    <mergeCell ref="R195:S195"/>
    <mergeCell ref="A197:E198"/>
    <mergeCell ref="F197:I198"/>
    <mergeCell ref="J197:M197"/>
    <mergeCell ref="N197:S198"/>
    <mergeCell ref="T197:X198"/>
    <mergeCell ref="T199:X199"/>
    <mergeCell ref="T200:X200"/>
    <mergeCell ref="A203:E203"/>
    <mergeCell ref="F203:I203"/>
    <mergeCell ref="N203:S203"/>
    <mergeCell ref="A204:E204"/>
    <mergeCell ref="F204:I204"/>
    <mergeCell ref="N204:S204"/>
    <mergeCell ref="A201:E201"/>
    <mergeCell ref="F201:I201"/>
    <mergeCell ref="N201:S201"/>
    <mergeCell ref="A202:E202"/>
    <mergeCell ref="F202:I202"/>
    <mergeCell ref="N202:S202"/>
    <mergeCell ref="A207:E207"/>
    <mergeCell ref="F207:I207"/>
    <mergeCell ref="N207:S207"/>
    <mergeCell ref="A208:E208"/>
    <mergeCell ref="F208:I208"/>
    <mergeCell ref="N208:S208"/>
    <mergeCell ref="A205:E205"/>
    <mergeCell ref="F205:I205"/>
    <mergeCell ref="N205:S205"/>
    <mergeCell ref="A206:E206"/>
    <mergeCell ref="F206:I206"/>
    <mergeCell ref="N206:S206"/>
    <mergeCell ref="A211:E211"/>
    <mergeCell ref="F211:I211"/>
    <mergeCell ref="N211:S211"/>
    <mergeCell ref="A212:E212"/>
    <mergeCell ref="F212:I212"/>
    <mergeCell ref="N212:S212"/>
    <mergeCell ref="A209:E209"/>
    <mergeCell ref="F209:I209"/>
    <mergeCell ref="N209:S209"/>
    <mergeCell ref="A210:E210"/>
    <mergeCell ref="F210:I210"/>
    <mergeCell ref="N210:S210"/>
    <mergeCell ref="A215:E215"/>
    <mergeCell ref="F215:I215"/>
    <mergeCell ref="N215:S215"/>
    <mergeCell ref="A216:E216"/>
    <mergeCell ref="F216:I216"/>
    <mergeCell ref="N216:S216"/>
    <mergeCell ref="A213:E213"/>
    <mergeCell ref="F213:I213"/>
    <mergeCell ref="N213:S213"/>
    <mergeCell ref="A214:E214"/>
    <mergeCell ref="F214:I214"/>
    <mergeCell ref="N214:S214"/>
    <mergeCell ref="A219:E219"/>
    <mergeCell ref="F219:I219"/>
    <mergeCell ref="N219:S219"/>
    <mergeCell ref="A220:E220"/>
    <mergeCell ref="F220:I220"/>
    <mergeCell ref="N220:S220"/>
    <mergeCell ref="A217:E217"/>
    <mergeCell ref="F217:I217"/>
    <mergeCell ref="N217:S217"/>
    <mergeCell ref="A218:E218"/>
    <mergeCell ref="F218:I218"/>
    <mergeCell ref="N218:S218"/>
    <mergeCell ref="A223:E223"/>
    <mergeCell ref="F223:I223"/>
    <mergeCell ref="N223:S223"/>
    <mergeCell ref="A224:E224"/>
    <mergeCell ref="F224:I224"/>
    <mergeCell ref="N224:S224"/>
    <mergeCell ref="A221:E221"/>
    <mergeCell ref="F221:I221"/>
    <mergeCell ref="N221:S221"/>
    <mergeCell ref="A222:E222"/>
    <mergeCell ref="F222:I222"/>
    <mergeCell ref="N222:S222"/>
    <mergeCell ref="A227:E227"/>
    <mergeCell ref="F227:I227"/>
    <mergeCell ref="N227:S227"/>
    <mergeCell ref="A228:E228"/>
    <mergeCell ref="F228:I228"/>
    <mergeCell ref="N228:S228"/>
    <mergeCell ref="A225:E225"/>
    <mergeCell ref="F225:I225"/>
    <mergeCell ref="N225:S225"/>
    <mergeCell ref="A226:E226"/>
    <mergeCell ref="F226:I226"/>
    <mergeCell ref="N226:S226"/>
    <mergeCell ref="A231:E231"/>
    <mergeCell ref="F231:I231"/>
    <mergeCell ref="N231:S231"/>
    <mergeCell ref="A232:E232"/>
    <mergeCell ref="F232:I232"/>
    <mergeCell ref="N232:S232"/>
    <mergeCell ref="A229:E229"/>
    <mergeCell ref="F229:I229"/>
    <mergeCell ref="N229:S229"/>
    <mergeCell ref="A230:E230"/>
    <mergeCell ref="F230:I230"/>
    <mergeCell ref="N230:S230"/>
    <mergeCell ref="W247:X247"/>
    <mergeCell ref="W248:X248"/>
    <mergeCell ref="A249:V249"/>
    <mergeCell ref="W249:X249"/>
    <mergeCell ref="A251:V251"/>
    <mergeCell ref="W251:X251"/>
    <mergeCell ref="A233:E233"/>
    <mergeCell ref="F233:I233"/>
    <mergeCell ref="N233:S233"/>
    <mergeCell ref="A236:X240"/>
    <mergeCell ref="A246:X246"/>
    <mergeCell ref="A265:V265"/>
    <mergeCell ref="W265:X265"/>
    <mergeCell ref="A267:V267"/>
    <mergeCell ref="W267:X267"/>
    <mergeCell ref="A259:V259"/>
    <mergeCell ref="W259:X259"/>
    <mergeCell ref="A261:V261"/>
    <mergeCell ref="W261:X261"/>
    <mergeCell ref="A253:V253"/>
    <mergeCell ref="W253:X253"/>
    <mergeCell ref="A254:V254"/>
    <mergeCell ref="W254:X254"/>
    <mergeCell ref="A263:V263"/>
    <mergeCell ref="W263:X263"/>
    <mergeCell ref="A257:V257"/>
    <mergeCell ref="W257:X257"/>
    <mergeCell ref="A256:V256"/>
    <mergeCell ref="W256:X256"/>
    <mergeCell ref="A274:P274"/>
    <mergeCell ref="A275:R275"/>
    <mergeCell ref="I279:K279"/>
    <mergeCell ref="L279:W279"/>
    <mergeCell ref="X279:X280"/>
    <mergeCell ref="I280:K280"/>
    <mergeCell ref="L280:W280"/>
    <mergeCell ref="A269:V269"/>
    <mergeCell ref="W269:X269"/>
    <mergeCell ref="A272:V272"/>
    <mergeCell ref="W272:X272"/>
    <mergeCell ref="A273:V273"/>
    <mergeCell ref="W273:X273"/>
    <mergeCell ref="I285:K285"/>
    <mergeCell ref="L285:W285"/>
    <mergeCell ref="X285:X286"/>
    <mergeCell ref="I286:K286"/>
    <mergeCell ref="L286:W286"/>
    <mergeCell ref="I282:K282"/>
    <mergeCell ref="L282:W282"/>
    <mergeCell ref="X282:X283"/>
    <mergeCell ref="I283:K283"/>
    <mergeCell ref="L283:W283"/>
    <mergeCell ref="T201:X201"/>
    <mergeCell ref="T202:X202"/>
    <mergeCell ref="T203:X203"/>
    <mergeCell ref="T204:X204"/>
    <mergeCell ref="T205:X205"/>
    <mergeCell ref="T206:X206"/>
    <mergeCell ref="T207:X207"/>
    <mergeCell ref="T208:X208"/>
    <mergeCell ref="T209:X209"/>
    <mergeCell ref="T210:X210"/>
    <mergeCell ref="T211:X211"/>
    <mergeCell ref="T212:X212"/>
    <mergeCell ref="T213:X213"/>
    <mergeCell ref="T214:X214"/>
    <mergeCell ref="T215:X215"/>
    <mergeCell ref="T216:X216"/>
    <mergeCell ref="T226:X226"/>
    <mergeCell ref="T227:X227"/>
    <mergeCell ref="T228:X228"/>
    <mergeCell ref="T229:X229"/>
    <mergeCell ref="T230:X230"/>
    <mergeCell ref="T231:X231"/>
    <mergeCell ref="T232:X232"/>
    <mergeCell ref="T233:X233"/>
    <mergeCell ref="T217:X217"/>
    <mergeCell ref="T218:X218"/>
    <mergeCell ref="T219:X219"/>
    <mergeCell ref="T220:X220"/>
    <mergeCell ref="T221:X221"/>
    <mergeCell ref="T222:X222"/>
    <mergeCell ref="T223:X223"/>
    <mergeCell ref="T224:X224"/>
    <mergeCell ref="T225:X225"/>
  </mergeCells>
  <phoneticPr fontId="21"/>
  <conditionalFormatting sqref="D53:X57">
    <cfRule type="containsBlanks" dxfId="56" priority="12">
      <formula>LEN(TRIM(D53))=0</formula>
    </cfRule>
  </conditionalFormatting>
  <conditionalFormatting sqref="Q2:X2">
    <cfRule type="expression" dxfId="55" priority="11">
      <formula>$Q$2="番号"</formula>
    </cfRule>
  </conditionalFormatting>
  <conditionalFormatting sqref="A199:E233">
    <cfRule type="expression" dxfId="54" priority="6">
      <formula>$A$199=""</formula>
    </cfRule>
  </conditionalFormatting>
  <conditionalFormatting sqref="F199:I233">
    <cfRule type="expression" dxfId="53" priority="5">
      <formula>$F$199=""</formula>
    </cfRule>
  </conditionalFormatting>
  <conditionalFormatting sqref="J199:M233">
    <cfRule type="expression" dxfId="52" priority="4">
      <formula>$J$199=""</formula>
    </cfRule>
  </conditionalFormatting>
  <conditionalFormatting sqref="N199:S233">
    <cfRule type="expression" dxfId="51" priority="3">
      <formula>$N$199=""</formula>
    </cfRule>
  </conditionalFormatting>
  <conditionalFormatting sqref="T199:X233">
    <cfRule type="expression" dxfId="50" priority="1">
      <formula>$T$199=""</formula>
    </cfRule>
  </conditionalFormatting>
  <dataValidations count="8">
    <dataValidation type="list" imeMode="halfAlpha" allowBlank="1" showInputMessage="1" showErrorMessage="1" sqref="J199:J233" xr:uid="{F55F5477-6785-4C6F-95A8-3902BF5375BA}">
      <formula1>"　,Ｔ,Ｓ,Ｈ"</formula1>
    </dataValidation>
    <dataValidation type="whole" imeMode="halfAlpha" allowBlank="1" showInputMessage="1" showErrorMessage="1" sqref="L199:L233" xr:uid="{0536A758-CCEB-4B1B-B7AF-E29D1AB2BA57}">
      <formula1>1</formula1>
      <formula2>12</formula2>
    </dataValidation>
    <dataValidation type="whole" imeMode="halfAlpha" allowBlank="1" showInputMessage="1" showErrorMessage="1" sqref="K199:K233" xr:uid="{231133BC-5799-4B18-86CD-E41E1818C5E0}">
      <formula1>1</formula1>
      <formula2>64</formula2>
    </dataValidation>
    <dataValidation allowBlank="1" showInputMessage="1" showErrorMessage="1" promptTitle="文書番号" prompt="申請者が管理するための文書番号です。_x000a_必要ない場合は_x000a_「番号」の文字を削除してください。" sqref="Q2:X2" xr:uid="{8B2E4400-07C8-45BD-B949-C3662554CBA3}"/>
    <dataValidation imeMode="disabled" operator="greaterThanOrEqual" allowBlank="1" showInputMessage="1" showErrorMessage="1" sqref="R3 U3 W3 R195 U195 W195" xr:uid="{AA7FEA0B-7AFD-444A-8A5A-52AC91DB7E4B}"/>
    <dataValidation type="whole" imeMode="halfAlpha" allowBlank="1" showInputMessage="1" showErrorMessage="1" sqref="M199:M233" xr:uid="{8AE5461C-BDC5-4771-97B4-303EE6975CF4}">
      <formula1>1</formula1>
      <formula2>31</formula2>
    </dataValidation>
    <dataValidation type="custom" imeMode="hiragana" allowBlank="1" showInputMessage="1" showErrorMessage="1" error="全角で入力してください。" sqref="F199:I233 N199:T233" xr:uid="{3BCE1E6C-9131-45F8-922B-1BAD784E072E}">
      <formula1>DBCS(F199)=F199</formula1>
    </dataValidation>
    <dataValidation type="custom" imeMode="fullKatakana" allowBlank="1" showInputMessage="1" showErrorMessage="1" error="全角カタカナで入力してください。_x000a_" sqref="A199:E233" xr:uid="{582B4065-7259-4FB1-A9E7-25592149F080}">
      <formula1>AND(A199=PHONETIC(A199), LEN(A199)*2=LENB(A199))</formula1>
    </dataValidation>
  </dataValidations>
  <printOptions horizontalCentered="1"/>
  <pageMargins left="0.68" right="0.57999999999999996" top="0.74803149606299213" bottom="0.74803149606299213" header="0.31496062992125984" footer="0.31496062992125984"/>
  <pageSetup paperSize="9" scale="84" orientation="portrait" r:id="rId1"/>
  <rowBreaks count="5" manualBreakCount="5">
    <brk id="45" max="23" man="1"/>
    <brk id="97" max="23" man="1"/>
    <brk id="142" max="23" man="1"/>
    <brk id="193" max="23" man="1"/>
    <brk id="244"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JG286"/>
  <sheetViews>
    <sheetView showGridLines="0" view="pageBreakPreview" zoomScaleNormal="90" zoomScaleSheetLayoutView="100" workbookViewId="0">
      <selection sqref="A1:AH1"/>
    </sheetView>
  </sheetViews>
  <sheetFormatPr defaultColWidth="2.875" defaultRowHeight="16.5" customHeight="1" x14ac:dyDescent="0.15"/>
  <cols>
    <col min="1" max="1" width="1.875" style="467" customWidth="1"/>
    <col min="2" max="11" width="2.875" style="467"/>
    <col min="12" max="12" width="2.875" style="467" customWidth="1"/>
    <col min="13" max="26" width="2.875" style="467"/>
    <col min="27" max="27" width="2.875" style="33"/>
    <col min="28" max="34" width="2.875" style="467"/>
    <col min="35" max="91" width="2.875" style="121"/>
    <col min="92" max="16384" width="2.875" style="467"/>
  </cols>
  <sheetData>
    <row r="1" spans="1:47" s="121" customFormat="1" ht="16.5" customHeight="1" x14ac:dyDescent="0.15">
      <c r="A1" s="2589" t="s">
        <v>208</v>
      </c>
      <c r="B1" s="2589"/>
      <c r="C1" s="2589"/>
      <c r="D1" s="2589"/>
      <c r="E1" s="2589"/>
      <c r="F1" s="2589"/>
      <c r="G1" s="2589"/>
      <c r="H1" s="2589"/>
      <c r="I1" s="2589"/>
      <c r="J1" s="2589"/>
      <c r="K1" s="2589"/>
      <c r="L1" s="2589"/>
      <c r="M1" s="2589"/>
      <c r="N1" s="2589"/>
      <c r="O1" s="2589"/>
      <c r="P1" s="2589"/>
      <c r="Q1" s="2589"/>
      <c r="R1" s="2589"/>
      <c r="S1" s="2589"/>
      <c r="T1" s="2589"/>
      <c r="U1" s="2589"/>
      <c r="V1" s="2589"/>
      <c r="W1" s="2589"/>
      <c r="X1" s="2589"/>
      <c r="Y1" s="2589"/>
      <c r="Z1" s="2589"/>
      <c r="AA1" s="2589"/>
      <c r="AB1" s="2589"/>
      <c r="AC1" s="2589"/>
      <c r="AD1" s="2589"/>
      <c r="AE1" s="2589"/>
      <c r="AF1" s="2589"/>
      <c r="AG1" s="2589"/>
      <c r="AH1" s="2589"/>
    </row>
    <row r="2" spans="1:47" s="121" customFormat="1" ht="16.5" customHeight="1" x14ac:dyDescent="0.15"/>
    <row r="3" spans="1:47" s="121" customFormat="1" ht="16.5" customHeight="1" x14ac:dyDescent="0.15">
      <c r="A3" s="6"/>
      <c r="B3" s="121" t="s">
        <v>67</v>
      </c>
      <c r="C3" s="461"/>
      <c r="D3" s="461"/>
      <c r="E3" s="461"/>
      <c r="F3" s="461"/>
      <c r="G3" s="461"/>
      <c r="H3" s="461"/>
      <c r="I3" s="460"/>
      <c r="J3" s="460"/>
      <c r="K3" s="461"/>
      <c r="L3" s="461"/>
    </row>
    <row r="4" spans="1:47" s="121" customFormat="1" ht="16.5" customHeight="1" x14ac:dyDescent="0.15">
      <c r="A4" s="6"/>
      <c r="C4" s="461"/>
      <c r="D4" s="461"/>
      <c r="E4" s="461"/>
      <c r="F4" s="461"/>
      <c r="G4" s="461"/>
      <c r="H4" s="461"/>
      <c r="I4" s="460"/>
      <c r="J4" s="460"/>
      <c r="K4" s="461"/>
      <c r="L4" s="461"/>
    </row>
    <row r="5" spans="1:47" s="121" customFormat="1" ht="16.5" customHeight="1" x14ac:dyDescent="0.15">
      <c r="C5" s="6" t="s">
        <v>226</v>
      </c>
      <c r="D5" s="2" t="s">
        <v>227</v>
      </c>
      <c r="E5" s="461"/>
      <c r="F5" s="461"/>
      <c r="G5" s="461"/>
      <c r="H5" s="461"/>
      <c r="I5" s="460"/>
      <c r="J5" s="460"/>
      <c r="K5" s="461"/>
      <c r="L5" s="461"/>
    </row>
    <row r="6" spans="1:47" ht="16.5" customHeight="1" x14ac:dyDescent="0.15">
      <c r="C6" s="16"/>
      <c r="D6" s="16"/>
      <c r="E6" s="16"/>
      <c r="F6" s="16"/>
      <c r="G6" s="16"/>
      <c r="H6" s="16"/>
      <c r="I6" s="16"/>
      <c r="J6" s="16"/>
      <c r="K6" s="16"/>
      <c r="L6" s="16"/>
      <c r="M6" s="16"/>
      <c r="N6" s="16"/>
      <c r="O6" s="16"/>
      <c r="P6" s="16"/>
      <c r="Q6" s="16"/>
      <c r="R6" s="16"/>
      <c r="S6" s="16"/>
      <c r="T6" s="16"/>
      <c r="U6" s="16"/>
      <c r="V6" s="16"/>
      <c r="W6" s="16"/>
      <c r="X6" s="16"/>
      <c r="Y6" s="16"/>
      <c r="Z6" s="16"/>
      <c r="AA6" s="121"/>
      <c r="AB6" s="121"/>
      <c r="AC6" s="121"/>
      <c r="AD6" s="121"/>
      <c r="AE6" s="121"/>
      <c r="AF6" s="121"/>
    </row>
    <row r="7" spans="1:47" s="121" customFormat="1" ht="19.5" customHeight="1" x14ac:dyDescent="0.15">
      <c r="B7" s="2526" t="s">
        <v>338</v>
      </c>
      <c r="C7" s="2499" t="s">
        <v>199</v>
      </c>
      <c r="D7" s="2500"/>
      <c r="E7" s="2500"/>
      <c r="F7" s="2500"/>
      <c r="G7" s="2501"/>
      <c r="H7" s="2583" t="str">
        <f>IF(入力シート!K16="","",入力シート!K16)</f>
        <v/>
      </c>
      <c r="I7" s="2504"/>
      <c r="J7" s="2504"/>
      <c r="K7" s="2504"/>
      <c r="L7" s="2504"/>
      <c r="M7" s="2504"/>
      <c r="N7" s="2504"/>
      <c r="O7" s="2504"/>
      <c r="P7" s="2504"/>
      <c r="Q7" s="2504"/>
      <c r="R7" s="2504"/>
      <c r="S7" s="2504"/>
      <c r="T7" s="2504"/>
      <c r="U7" s="2504"/>
      <c r="V7" s="2504"/>
      <c r="W7" s="2504"/>
      <c r="X7" s="2504"/>
      <c r="Y7" s="2504"/>
      <c r="Z7" s="2504"/>
      <c r="AA7" s="2504"/>
      <c r="AB7" s="2504"/>
      <c r="AC7" s="2504"/>
      <c r="AD7" s="2504"/>
      <c r="AE7" s="2504"/>
      <c r="AF7" s="2505"/>
      <c r="AI7" s="14"/>
      <c r="AJ7" s="14"/>
      <c r="AK7" s="14"/>
      <c r="AL7" s="14"/>
      <c r="AM7" s="703"/>
    </row>
    <row r="8" spans="1:47" s="121" customFormat="1" ht="19.5" customHeight="1" x14ac:dyDescent="0.15">
      <c r="B8" s="2526"/>
      <c r="C8" s="2530" t="s">
        <v>51</v>
      </c>
      <c r="D8" s="2531"/>
      <c r="E8" s="2531"/>
      <c r="F8" s="2531"/>
      <c r="G8" s="2532"/>
      <c r="H8" s="2533" t="str">
        <f>IF(入力シート!K17="","",入力シート!K17)</f>
        <v/>
      </c>
      <c r="I8" s="2534"/>
      <c r="J8" s="2534"/>
      <c r="K8" s="2534"/>
      <c r="L8" s="2534"/>
      <c r="M8" s="2534"/>
      <c r="N8" s="2534"/>
      <c r="O8" s="2534"/>
      <c r="P8" s="2534"/>
      <c r="Q8" s="2534"/>
      <c r="R8" s="2534"/>
      <c r="S8" s="2534"/>
      <c r="T8" s="2534"/>
      <c r="U8" s="2534"/>
      <c r="V8" s="2534"/>
      <c r="W8" s="2534"/>
      <c r="X8" s="2534"/>
      <c r="Y8" s="2534"/>
      <c r="Z8" s="2534"/>
      <c r="AA8" s="2534"/>
      <c r="AB8" s="2534"/>
      <c r="AC8" s="2534"/>
      <c r="AD8" s="2534"/>
      <c r="AE8" s="2534"/>
      <c r="AF8" s="2535"/>
      <c r="AI8" s="14"/>
      <c r="AJ8" s="14"/>
      <c r="AK8" s="14"/>
      <c r="AL8" s="14"/>
      <c r="AN8" s="34"/>
      <c r="AO8" s="34"/>
    </row>
    <row r="9" spans="1:47" s="121" customFormat="1" ht="19.5" customHeight="1" x14ac:dyDescent="0.15">
      <c r="B9" s="2526"/>
      <c r="C9" s="2508" t="s">
        <v>200</v>
      </c>
      <c r="D9" s="2509"/>
      <c r="E9" s="2509"/>
      <c r="F9" s="2509"/>
      <c r="G9" s="2510"/>
      <c r="H9" s="2590" t="str">
        <f>IF(入力シート!K18="","",入力シート!K18)</f>
        <v/>
      </c>
      <c r="I9" s="2591"/>
      <c r="J9" s="2591"/>
      <c r="K9" s="2591"/>
      <c r="L9" s="2591"/>
      <c r="M9" s="2591"/>
      <c r="N9" s="2591"/>
      <c r="O9" s="2591"/>
      <c r="P9" s="2591"/>
      <c r="Q9" s="2591"/>
      <c r="R9" s="2591"/>
      <c r="S9" s="2591"/>
      <c r="T9" s="2591"/>
      <c r="U9" s="2591"/>
      <c r="V9" s="2591"/>
      <c r="W9" s="2591"/>
      <c r="X9" s="2591"/>
      <c r="Y9" s="2591"/>
      <c r="Z9" s="2591"/>
      <c r="AA9" s="2591"/>
      <c r="AB9" s="2591"/>
      <c r="AC9" s="2591"/>
      <c r="AD9" s="2591"/>
      <c r="AE9" s="2591"/>
      <c r="AF9" s="2592"/>
      <c r="AI9" s="14"/>
      <c r="AJ9" s="14"/>
      <c r="AK9" s="14"/>
      <c r="AL9" s="14"/>
      <c r="AT9" s="35"/>
    </row>
    <row r="10" spans="1:47" s="121" customFormat="1" ht="19.5" customHeight="1" x14ac:dyDescent="0.15">
      <c r="B10" s="2526"/>
      <c r="C10" s="2508" t="s">
        <v>201</v>
      </c>
      <c r="D10" s="2509"/>
      <c r="E10" s="2509"/>
      <c r="F10" s="2509"/>
      <c r="G10" s="2510"/>
      <c r="H10" s="2539" t="str">
        <f>IF(入力シート!K19="","",入力シート!K19)</f>
        <v/>
      </c>
      <c r="I10" s="2540"/>
      <c r="J10" s="2540"/>
      <c r="K10" s="2540"/>
      <c r="L10" s="2540"/>
      <c r="M10" s="2540"/>
      <c r="N10" s="2540"/>
      <c r="O10" s="2540"/>
      <c r="P10" s="2540"/>
      <c r="Q10" s="2540"/>
      <c r="R10" s="2540"/>
      <c r="S10" s="2540"/>
      <c r="T10" s="2540"/>
      <c r="U10" s="2540"/>
      <c r="V10" s="2540"/>
      <c r="W10" s="2540"/>
      <c r="X10" s="2540"/>
      <c r="Y10" s="2540"/>
      <c r="Z10" s="2540"/>
      <c r="AA10" s="2540"/>
      <c r="AB10" s="2540"/>
      <c r="AC10" s="2540"/>
      <c r="AD10" s="2540"/>
      <c r="AE10" s="2540"/>
      <c r="AF10" s="2541"/>
      <c r="AI10" s="14"/>
      <c r="AJ10" s="14"/>
      <c r="AK10" s="14"/>
      <c r="AL10" s="14"/>
    </row>
    <row r="11" spans="1:47" s="121" customFormat="1" ht="19.5" customHeight="1" x14ac:dyDescent="0.15">
      <c r="B11" s="2526"/>
      <c r="C11" s="2542" t="s">
        <v>199</v>
      </c>
      <c r="D11" s="2543"/>
      <c r="E11" s="2543"/>
      <c r="F11" s="2543"/>
      <c r="G11" s="2544"/>
      <c r="H11" s="2545"/>
      <c r="I11" s="2546"/>
      <c r="J11" s="2504" t="str">
        <f>IF(入力シート!K20="","",入力シート!K20)</f>
        <v/>
      </c>
      <c r="K11" s="2504"/>
      <c r="L11" s="2504"/>
      <c r="M11" s="2504"/>
      <c r="N11" s="2504"/>
      <c r="O11" s="2504"/>
      <c r="P11" s="2504"/>
      <c r="Q11" s="2504"/>
      <c r="R11" s="2504"/>
      <c r="S11" s="2505"/>
      <c r="T11" s="2503"/>
      <c r="U11" s="2584"/>
      <c r="V11" s="2504" t="str">
        <f>IF(入力シート!K21="","",入力シート!K21)</f>
        <v/>
      </c>
      <c r="W11" s="2504"/>
      <c r="X11" s="2504"/>
      <c r="Y11" s="2504"/>
      <c r="Z11" s="2504"/>
      <c r="AA11" s="2504"/>
      <c r="AB11" s="2504"/>
      <c r="AC11" s="2504"/>
      <c r="AD11" s="2504"/>
      <c r="AE11" s="2504"/>
      <c r="AF11" s="2505"/>
      <c r="AI11" s="14"/>
      <c r="AJ11" s="14"/>
      <c r="AK11" s="14"/>
      <c r="AL11" s="14"/>
    </row>
    <row r="12" spans="1:47" s="121" customFormat="1" ht="19.5" customHeight="1" x14ac:dyDescent="0.15">
      <c r="B12" s="2526"/>
      <c r="C12" s="2530" t="s">
        <v>215</v>
      </c>
      <c r="D12" s="2531"/>
      <c r="E12" s="2531"/>
      <c r="F12" s="2531"/>
      <c r="G12" s="2532"/>
      <c r="H12" s="2550" t="s">
        <v>209</v>
      </c>
      <c r="I12" s="2551"/>
      <c r="J12" s="2534" t="str">
        <f>IF(入力シート!K22="","",入力シート!K22)</f>
        <v/>
      </c>
      <c r="K12" s="2534"/>
      <c r="L12" s="2534"/>
      <c r="M12" s="2534"/>
      <c r="N12" s="2534"/>
      <c r="O12" s="2534"/>
      <c r="P12" s="2534"/>
      <c r="Q12" s="2534"/>
      <c r="R12" s="2534"/>
      <c r="S12" s="2535"/>
      <c r="T12" s="2585" t="s">
        <v>210</v>
      </c>
      <c r="U12" s="2586"/>
      <c r="V12" s="2534" t="str">
        <f>IF(入力シート!K23="","",入力シート!K23)</f>
        <v/>
      </c>
      <c r="W12" s="2534"/>
      <c r="X12" s="2534"/>
      <c r="Y12" s="2534"/>
      <c r="Z12" s="2534"/>
      <c r="AA12" s="2534"/>
      <c r="AB12" s="2534"/>
      <c r="AC12" s="2534"/>
      <c r="AD12" s="2534"/>
      <c r="AE12" s="2534"/>
      <c r="AF12" s="2535"/>
      <c r="AI12" s="14"/>
      <c r="AJ12" s="14"/>
      <c r="AK12" s="14"/>
      <c r="AL12" s="14"/>
      <c r="AM12" s="14"/>
      <c r="AU12" s="14"/>
    </row>
    <row r="13" spans="1:47" s="121" customFormat="1" ht="19.5" customHeight="1" x14ac:dyDescent="0.15">
      <c r="B13" s="2526"/>
      <c r="C13" s="2547"/>
      <c r="D13" s="2548"/>
      <c r="E13" s="2548"/>
      <c r="F13" s="2548"/>
      <c r="G13" s="2549"/>
      <c r="H13" s="2552"/>
      <c r="I13" s="2553"/>
      <c r="J13" s="2554"/>
      <c r="K13" s="2554"/>
      <c r="L13" s="2554"/>
      <c r="M13" s="2554"/>
      <c r="N13" s="2554"/>
      <c r="O13" s="2554"/>
      <c r="P13" s="2554"/>
      <c r="Q13" s="2554"/>
      <c r="R13" s="2554"/>
      <c r="S13" s="2555"/>
      <c r="T13" s="2587"/>
      <c r="U13" s="2588"/>
      <c r="V13" s="2554"/>
      <c r="W13" s="2554"/>
      <c r="X13" s="2554"/>
      <c r="Y13" s="2554"/>
      <c r="Z13" s="2554"/>
      <c r="AA13" s="2554"/>
      <c r="AB13" s="2554"/>
      <c r="AC13" s="2554"/>
      <c r="AD13" s="2554"/>
      <c r="AE13" s="2554"/>
      <c r="AF13" s="2555"/>
      <c r="AH13" s="14"/>
      <c r="AI13" s="14"/>
      <c r="AJ13" s="14"/>
      <c r="AK13" s="14"/>
      <c r="AL13" s="14"/>
    </row>
    <row r="14" spans="1:47" s="121" customFormat="1" ht="19.5" customHeight="1" x14ac:dyDescent="0.15">
      <c r="C14" s="2593" t="s">
        <v>52</v>
      </c>
      <c r="D14" s="2594"/>
      <c r="E14" s="2594"/>
      <c r="F14" s="2594"/>
      <c r="G14" s="2595"/>
      <c r="H14" s="976" t="s">
        <v>53</v>
      </c>
      <c r="I14" s="2490" t="str">
        <f>IF(入力シート!K24="","",LEFT(入力シート!K24,3)&amp;"-"&amp;RIGHT(入力シート!K24,4))</f>
        <v/>
      </c>
      <c r="J14" s="2490"/>
      <c r="K14" s="2490"/>
      <c r="L14" s="2490"/>
      <c r="M14" s="2491"/>
      <c r="N14" s="2547" t="s">
        <v>211</v>
      </c>
      <c r="O14" s="2548"/>
      <c r="P14" s="2548"/>
      <c r="Q14" s="2596" t="str">
        <f>IF(入力シート!K25="","",入力シート!K25)</f>
        <v/>
      </c>
      <c r="R14" s="2596"/>
      <c r="S14" s="2596"/>
      <c r="T14" s="2597"/>
      <c r="U14" s="2547" t="s">
        <v>212</v>
      </c>
      <c r="V14" s="2548"/>
      <c r="W14" s="2548"/>
      <c r="X14" s="2581" t="str">
        <f>IF(入力シート!K26="","",入力シート!K26)</f>
        <v/>
      </c>
      <c r="Y14" s="2581"/>
      <c r="Z14" s="2581"/>
      <c r="AA14" s="2581"/>
      <c r="AB14" s="2581"/>
      <c r="AC14" s="2581"/>
      <c r="AD14" s="2581"/>
      <c r="AE14" s="2581"/>
      <c r="AF14" s="2582"/>
    </row>
    <row r="15" spans="1:47" s="121" customFormat="1" ht="19.5" customHeight="1" x14ac:dyDescent="0.15">
      <c r="C15" s="2482"/>
      <c r="D15" s="2483"/>
      <c r="E15" s="2483"/>
      <c r="F15" s="2483"/>
      <c r="G15" s="2484"/>
      <c r="H15" s="2470" t="str">
        <f>IF(入力シート!K27="","",入力シート!K27&amp;IF(入力シート!K28="－","","　"&amp;入力シート!K28))</f>
        <v/>
      </c>
      <c r="I15" s="2471"/>
      <c r="J15" s="2471"/>
      <c r="K15" s="2471"/>
      <c r="L15" s="2471"/>
      <c r="M15" s="2471"/>
      <c r="N15" s="2471"/>
      <c r="O15" s="2471"/>
      <c r="P15" s="2471"/>
      <c r="Q15" s="2471"/>
      <c r="R15" s="2471"/>
      <c r="S15" s="2471"/>
      <c r="T15" s="2471"/>
      <c r="U15" s="2471"/>
      <c r="V15" s="2471"/>
      <c r="W15" s="2471"/>
      <c r="X15" s="2471"/>
      <c r="Y15" s="2471"/>
      <c r="Z15" s="2471"/>
      <c r="AA15" s="2471"/>
      <c r="AB15" s="2471"/>
      <c r="AC15" s="2471"/>
      <c r="AD15" s="2471"/>
      <c r="AE15" s="2471"/>
      <c r="AF15" s="2472"/>
    </row>
    <row r="16" spans="1:47" s="121" customFormat="1" ht="19.5" customHeight="1" x14ac:dyDescent="0.15">
      <c r="B16" s="8"/>
      <c r="C16" s="2485"/>
      <c r="D16" s="2486"/>
      <c r="E16" s="2486"/>
      <c r="F16" s="2486"/>
      <c r="G16" s="2487"/>
      <c r="H16" s="2473"/>
      <c r="I16" s="2474"/>
      <c r="J16" s="2474"/>
      <c r="K16" s="2474"/>
      <c r="L16" s="2474"/>
      <c r="M16" s="2474"/>
      <c r="N16" s="2474"/>
      <c r="O16" s="2474"/>
      <c r="P16" s="2474"/>
      <c r="Q16" s="2474"/>
      <c r="R16" s="2474"/>
      <c r="S16" s="2474"/>
      <c r="T16" s="2474"/>
      <c r="U16" s="2474"/>
      <c r="V16" s="2474"/>
      <c r="W16" s="2474"/>
      <c r="X16" s="2474"/>
      <c r="Y16" s="2474"/>
      <c r="Z16" s="2474"/>
      <c r="AA16" s="2474"/>
      <c r="AB16" s="2474"/>
      <c r="AC16" s="2474"/>
      <c r="AD16" s="2474"/>
      <c r="AE16" s="2474"/>
      <c r="AF16" s="2475"/>
    </row>
    <row r="17" spans="2:34" s="121" customFormat="1" ht="16.5" customHeight="1" x14ac:dyDescent="0.15">
      <c r="B17" s="8"/>
      <c r="C17" s="461"/>
      <c r="D17" s="461"/>
      <c r="E17" s="47"/>
      <c r="F17" s="47"/>
      <c r="G17" s="47"/>
      <c r="H17" s="47"/>
      <c r="I17" s="460"/>
      <c r="J17" s="460"/>
      <c r="K17" s="461"/>
      <c r="L17" s="461"/>
    </row>
    <row r="18" spans="2:34" s="121" customFormat="1" ht="16.5" customHeight="1" x14ac:dyDescent="0.15">
      <c r="C18" s="6" t="s">
        <v>228</v>
      </c>
      <c r="D18" s="8" t="s">
        <v>54</v>
      </c>
      <c r="E18" s="461"/>
      <c r="F18" s="461"/>
      <c r="G18" s="461"/>
      <c r="H18" s="461"/>
      <c r="I18" s="460"/>
      <c r="K18" s="34"/>
      <c r="N18" s="4" t="s">
        <v>272</v>
      </c>
    </row>
    <row r="19" spans="2:34" ht="16.5" customHeight="1" x14ac:dyDescent="0.15">
      <c r="C19" s="16"/>
      <c r="D19" s="16"/>
      <c r="E19" s="16"/>
      <c r="F19" s="16"/>
      <c r="G19" s="16"/>
      <c r="H19" s="16"/>
      <c r="I19" s="16"/>
      <c r="J19" s="16"/>
      <c r="K19" s="16"/>
      <c r="L19" s="16"/>
      <c r="M19" s="16"/>
      <c r="N19" s="16"/>
      <c r="O19" s="16"/>
      <c r="P19" s="16"/>
      <c r="Q19" s="16"/>
      <c r="R19" s="16"/>
      <c r="S19" s="16"/>
      <c r="T19" s="16"/>
      <c r="U19" s="16"/>
      <c r="V19" s="16"/>
      <c r="W19" s="16"/>
      <c r="X19" s="16"/>
      <c r="Y19" s="16"/>
      <c r="Z19" s="16"/>
      <c r="AA19" s="121"/>
      <c r="AB19" s="2516" t="s">
        <v>232</v>
      </c>
      <c r="AC19" s="2516"/>
      <c r="AD19" s="2516"/>
      <c r="AE19" s="36" t="s">
        <v>231</v>
      </c>
      <c r="AF19" s="2517" t="s">
        <v>230</v>
      </c>
      <c r="AG19" s="2517"/>
    </row>
    <row r="20" spans="2:34" s="121" customFormat="1" ht="19.5" customHeight="1" x14ac:dyDescent="0.15">
      <c r="B20" s="8"/>
      <c r="C20" s="2522" t="s">
        <v>55</v>
      </c>
      <c r="D20" s="2523"/>
      <c r="E20" s="2523"/>
      <c r="F20" s="2523"/>
      <c r="G20" s="2524"/>
      <c r="H20" s="2514"/>
      <c r="I20" s="2515"/>
      <c r="J20" s="2515"/>
      <c r="K20" s="2515"/>
      <c r="L20" s="672" t="s">
        <v>202</v>
      </c>
      <c r="M20" s="2515"/>
      <c r="N20" s="2515"/>
      <c r="O20" s="672" t="s">
        <v>203</v>
      </c>
      <c r="P20" s="2515"/>
      <c r="Q20" s="2515"/>
      <c r="R20" s="672" t="s">
        <v>204</v>
      </c>
      <c r="S20" s="2521" t="s">
        <v>56</v>
      </c>
      <c r="T20" s="2521"/>
      <c r="U20" s="2521"/>
      <c r="V20" s="131"/>
      <c r="W20" s="2515"/>
      <c r="X20" s="2515"/>
      <c r="Y20" s="2515"/>
      <c r="Z20" s="672" t="s">
        <v>202</v>
      </c>
      <c r="AA20" s="2515"/>
      <c r="AB20" s="2515"/>
      <c r="AC20" s="672" t="s">
        <v>203</v>
      </c>
      <c r="AD20" s="2515"/>
      <c r="AE20" s="2515"/>
      <c r="AF20" s="52" t="s">
        <v>204</v>
      </c>
    </row>
    <row r="21" spans="2:34" s="121" customFormat="1" ht="19.5" customHeight="1" x14ac:dyDescent="0.15">
      <c r="C21" s="2518" t="s">
        <v>57</v>
      </c>
      <c r="D21" s="2519"/>
      <c r="E21" s="2519"/>
      <c r="F21" s="2519"/>
      <c r="G21" s="2520"/>
      <c r="H21" s="2458"/>
      <c r="I21" s="2458"/>
      <c r="J21" s="2458"/>
      <c r="K21" s="2458"/>
      <c r="L21" s="2458"/>
      <c r="M21" s="2458"/>
      <c r="N21" s="2458"/>
      <c r="O21" s="2458"/>
      <c r="P21" s="2458"/>
      <c r="Q21" s="2458"/>
      <c r="R21" s="2455" t="s">
        <v>58</v>
      </c>
      <c r="S21" s="2456"/>
      <c r="T21" s="2456"/>
      <c r="U21" s="2456"/>
      <c r="V21" s="2459"/>
      <c r="W21" s="2458"/>
      <c r="X21" s="2458"/>
      <c r="Y21" s="2458"/>
      <c r="Z21" s="2458"/>
      <c r="AA21" s="2458"/>
      <c r="AB21" s="2458"/>
      <c r="AC21" s="2458"/>
      <c r="AD21" s="2458"/>
      <c r="AE21" s="2458"/>
      <c r="AF21" s="2458"/>
    </row>
    <row r="22" spans="2:34" s="121" customFormat="1" ht="19.5" customHeight="1" x14ac:dyDescent="0.15">
      <c r="C22" s="2518" t="s">
        <v>59</v>
      </c>
      <c r="D22" s="2519"/>
      <c r="E22" s="2519"/>
      <c r="F22" s="2519"/>
      <c r="G22" s="2520"/>
      <c r="H22" s="2458"/>
      <c r="I22" s="2458"/>
      <c r="J22" s="2458"/>
      <c r="K22" s="2458"/>
      <c r="L22" s="2458"/>
      <c r="M22" s="2458"/>
      <c r="N22" s="2458"/>
      <c r="O22" s="2458"/>
      <c r="P22" s="2458"/>
      <c r="Q22" s="2458"/>
      <c r="R22" s="2518" t="s">
        <v>60</v>
      </c>
      <c r="S22" s="2519"/>
      <c r="T22" s="2519"/>
      <c r="U22" s="2519"/>
      <c r="V22" s="2577"/>
      <c r="W22" s="2458"/>
      <c r="X22" s="2458"/>
      <c r="Y22" s="2458"/>
      <c r="Z22" s="2458"/>
      <c r="AA22" s="2458"/>
      <c r="AB22" s="2458"/>
      <c r="AC22" s="2458"/>
      <c r="AD22" s="2458"/>
      <c r="AE22" s="2458"/>
      <c r="AF22" s="2458"/>
    </row>
    <row r="23" spans="2:34" s="121" customFormat="1" ht="19.5" customHeight="1" x14ac:dyDescent="0.15">
      <c r="B23" s="3"/>
      <c r="C23" s="2455" t="s">
        <v>61</v>
      </c>
      <c r="D23" s="2456"/>
      <c r="E23" s="2456"/>
      <c r="F23" s="2456"/>
      <c r="G23" s="2457"/>
      <c r="H23" s="2458"/>
      <c r="I23" s="2458"/>
      <c r="J23" s="2458"/>
      <c r="K23" s="2458"/>
      <c r="L23" s="2458"/>
      <c r="M23" s="2458"/>
      <c r="N23" s="2458"/>
      <c r="O23" s="2458"/>
      <c r="P23" s="2458"/>
      <c r="Q23" s="2458"/>
      <c r="R23" s="2455" t="s">
        <v>62</v>
      </c>
      <c r="S23" s="2456"/>
      <c r="T23" s="2456"/>
      <c r="U23" s="2456"/>
      <c r="V23" s="2459"/>
      <c r="W23" s="2458"/>
      <c r="X23" s="2458"/>
      <c r="Y23" s="2458"/>
      <c r="Z23" s="2458"/>
      <c r="AA23" s="2458"/>
      <c r="AB23" s="2458"/>
      <c r="AC23" s="2458"/>
      <c r="AD23" s="2458"/>
      <c r="AE23" s="2458"/>
      <c r="AF23" s="2458"/>
    </row>
    <row r="24" spans="2:34" s="121" customFormat="1" ht="16.5" customHeight="1" x14ac:dyDescent="0.15">
      <c r="B24" s="3"/>
      <c r="C24" s="461"/>
      <c r="D24" s="461"/>
      <c r="E24" s="47"/>
      <c r="F24" s="47"/>
      <c r="G24" s="47"/>
      <c r="H24" s="47"/>
      <c r="I24" s="460"/>
      <c r="J24" s="460"/>
      <c r="K24" s="461"/>
      <c r="L24" s="461"/>
    </row>
    <row r="25" spans="2:34" s="121" customFormat="1" ht="16.5" customHeight="1" x14ac:dyDescent="0.15">
      <c r="C25" s="6" t="s">
        <v>229</v>
      </c>
      <c r="D25" s="4" t="s">
        <v>218</v>
      </c>
      <c r="E25" s="4"/>
      <c r="F25" s="461"/>
      <c r="G25" s="461"/>
      <c r="I25" s="460"/>
      <c r="K25" s="53"/>
      <c r="L25" s="460"/>
      <c r="M25" s="461"/>
    </row>
    <row r="26" spans="2:34" ht="16.5" customHeight="1" x14ac:dyDescent="0.15">
      <c r="C26" s="16"/>
      <c r="D26" s="16"/>
      <c r="E26" s="16"/>
      <c r="F26" s="16"/>
      <c r="G26" s="16"/>
      <c r="H26" s="16"/>
      <c r="I26" s="16"/>
      <c r="J26" s="16"/>
      <c r="K26" s="16"/>
      <c r="L26" s="16"/>
      <c r="M26" s="16"/>
      <c r="N26" s="16"/>
      <c r="O26" s="16"/>
      <c r="P26" s="16"/>
      <c r="Q26" s="16"/>
      <c r="R26" s="16"/>
      <c r="S26" s="16"/>
      <c r="T26" s="16"/>
      <c r="U26" s="16"/>
      <c r="V26" s="16"/>
      <c r="W26" s="16"/>
      <c r="X26" s="16"/>
      <c r="Y26" s="16"/>
      <c r="Z26" s="16"/>
      <c r="AA26" s="121"/>
      <c r="AB26" s="121"/>
      <c r="AC26" s="121"/>
      <c r="AD26" s="121"/>
      <c r="AE26" s="121"/>
      <c r="AF26" s="121"/>
    </row>
    <row r="27" spans="2:34" ht="19.5" customHeight="1" x14ac:dyDescent="0.15">
      <c r="C27" s="2563" t="s">
        <v>233</v>
      </c>
      <c r="D27" s="2563"/>
      <c r="E27" s="2563"/>
      <c r="F27" s="2563"/>
      <c r="G27" s="2563"/>
      <c r="H27" s="2576" t="str">
        <f>IF(入力シート!B29=1,"○","－")</f>
        <v>－</v>
      </c>
      <c r="I27" s="2576"/>
      <c r="J27" s="2576"/>
      <c r="K27" s="71" t="s">
        <v>234</v>
      </c>
      <c r="L27" s="72" t="s">
        <v>235</v>
      </c>
      <c r="M27" s="73"/>
      <c r="N27" s="73"/>
      <c r="O27" s="73"/>
      <c r="P27" s="73"/>
      <c r="Q27" s="73"/>
      <c r="R27" s="73"/>
      <c r="S27" s="73"/>
      <c r="T27" s="73"/>
      <c r="U27" s="73"/>
      <c r="V27" s="73"/>
      <c r="W27" s="73"/>
      <c r="X27" s="73"/>
      <c r="Y27" s="73"/>
      <c r="Z27" s="73"/>
      <c r="AA27" s="74"/>
      <c r="AB27" s="74"/>
      <c r="AC27" s="74"/>
      <c r="AD27" s="74"/>
      <c r="AE27" s="74"/>
      <c r="AF27" s="74"/>
    </row>
    <row r="28" spans="2:34" s="121" customFormat="1" ht="19.5" customHeight="1" x14ac:dyDescent="0.15">
      <c r="B28" s="3"/>
      <c r="C28" s="2571" t="s">
        <v>205</v>
      </c>
      <c r="D28" s="2572"/>
      <c r="E28" s="2572"/>
      <c r="F28" s="2572"/>
      <c r="G28" s="2572"/>
      <c r="H28" s="2573" t="str">
        <f>IF(入力シート!K30="","",入力シート!K30)</f>
        <v/>
      </c>
      <c r="I28" s="2573"/>
      <c r="J28" s="2573"/>
      <c r="K28" s="2573"/>
      <c r="L28" s="2573"/>
      <c r="M28" s="2573"/>
      <c r="N28" s="2573"/>
      <c r="O28" s="2573"/>
      <c r="P28" s="2573"/>
      <c r="Q28" s="2573"/>
      <c r="R28" s="2573"/>
      <c r="S28" s="2573"/>
      <c r="T28" s="2573"/>
      <c r="U28" s="2573"/>
      <c r="V28" s="2573"/>
      <c r="W28" s="2573"/>
      <c r="X28" s="2573"/>
      <c r="Y28" s="2573"/>
      <c r="Z28" s="2573"/>
      <c r="AA28" s="2573"/>
      <c r="AB28" s="2573"/>
      <c r="AC28" s="2573"/>
      <c r="AD28" s="2573"/>
      <c r="AE28" s="2573"/>
      <c r="AF28" s="2573"/>
    </row>
    <row r="29" spans="2:34" s="121" customFormat="1" ht="19.5" customHeight="1" x14ac:dyDescent="0.15">
      <c r="B29" s="3"/>
      <c r="C29" s="2495" t="s">
        <v>206</v>
      </c>
      <c r="D29" s="2496"/>
      <c r="E29" s="2496"/>
      <c r="F29" s="2496"/>
      <c r="G29" s="2497"/>
      <c r="H29" s="2573" t="str">
        <f>IF(入力シート!K31="","",入力シート!K31)</f>
        <v/>
      </c>
      <c r="I29" s="2573"/>
      <c r="J29" s="2573"/>
      <c r="K29" s="2573"/>
      <c r="L29" s="2573"/>
      <c r="M29" s="2573"/>
      <c r="N29" s="2573"/>
      <c r="O29" s="2573"/>
      <c r="P29" s="2573"/>
      <c r="Q29" s="2573"/>
      <c r="R29" s="2573"/>
      <c r="S29" s="2573"/>
      <c r="T29" s="2573"/>
      <c r="U29" s="2573"/>
      <c r="V29" s="2573"/>
      <c r="W29" s="2573"/>
      <c r="X29" s="2573"/>
      <c r="Y29" s="2573"/>
      <c r="Z29" s="2573"/>
      <c r="AA29" s="2573"/>
      <c r="AB29" s="2573"/>
      <c r="AC29" s="2573"/>
      <c r="AD29" s="2573"/>
      <c r="AE29" s="2573"/>
      <c r="AF29" s="2573"/>
    </row>
    <row r="30" spans="2:34" s="121" customFormat="1" ht="19.5" customHeight="1" x14ac:dyDescent="0.15">
      <c r="B30" s="3"/>
      <c r="C30" s="2499" t="s">
        <v>199</v>
      </c>
      <c r="D30" s="2500"/>
      <c r="E30" s="2500"/>
      <c r="F30" s="2500"/>
      <c r="G30" s="2501"/>
      <c r="H30" s="2502"/>
      <c r="I30" s="2503"/>
      <c r="J30" s="2504" t="str">
        <f>IF(入力シート!K32="","",入力シート!K32)</f>
        <v/>
      </c>
      <c r="K30" s="2504"/>
      <c r="L30" s="2504"/>
      <c r="M30" s="2504"/>
      <c r="N30" s="2504"/>
      <c r="O30" s="2504"/>
      <c r="P30" s="2504"/>
      <c r="Q30" s="2504"/>
      <c r="R30" s="2504"/>
      <c r="S30" s="2505"/>
      <c r="T30" s="2506"/>
      <c r="U30" s="2507"/>
      <c r="V30" s="2504" t="str">
        <f>IF(入力シート!K33="","",入力シート!K33)</f>
        <v/>
      </c>
      <c r="W30" s="2504"/>
      <c r="X30" s="2504"/>
      <c r="Y30" s="2504"/>
      <c r="Z30" s="2504"/>
      <c r="AA30" s="2504"/>
      <c r="AB30" s="2504"/>
      <c r="AC30" s="2504"/>
      <c r="AD30" s="2504"/>
      <c r="AE30" s="2504"/>
      <c r="AF30" s="2505"/>
      <c r="AG30" s="14"/>
      <c r="AH30" s="14"/>
    </row>
    <row r="31" spans="2:34" s="121" customFormat="1" ht="19.5" customHeight="1" x14ac:dyDescent="0.15">
      <c r="B31" s="3"/>
      <c r="C31" s="2530" t="s">
        <v>216</v>
      </c>
      <c r="D31" s="2531"/>
      <c r="E31" s="2531"/>
      <c r="F31" s="2531"/>
      <c r="G31" s="2531"/>
      <c r="H31" s="2578" t="s">
        <v>209</v>
      </c>
      <c r="I31" s="2579"/>
      <c r="J31" s="2534" t="str">
        <f>IF(入力シート!K34="","",入力シート!K34)</f>
        <v/>
      </c>
      <c r="K31" s="2534"/>
      <c r="L31" s="2534"/>
      <c r="M31" s="2534"/>
      <c r="N31" s="2534"/>
      <c r="O31" s="2534"/>
      <c r="P31" s="2534"/>
      <c r="Q31" s="2534"/>
      <c r="R31" s="2534"/>
      <c r="S31" s="2535"/>
      <c r="T31" s="2578" t="s">
        <v>210</v>
      </c>
      <c r="U31" s="2579"/>
      <c r="V31" s="2534" t="str">
        <f>IF(入力シート!K35="","",入力シート!K35)</f>
        <v/>
      </c>
      <c r="W31" s="2534"/>
      <c r="X31" s="2534"/>
      <c r="Y31" s="2534"/>
      <c r="Z31" s="2534"/>
      <c r="AA31" s="2534"/>
      <c r="AB31" s="2534"/>
      <c r="AC31" s="2534"/>
      <c r="AD31" s="2534"/>
      <c r="AE31" s="2534"/>
      <c r="AF31" s="2535"/>
      <c r="AG31" s="14"/>
      <c r="AH31" s="14"/>
    </row>
    <row r="32" spans="2:34" s="121" customFormat="1" ht="19.5" customHeight="1" x14ac:dyDescent="0.15">
      <c r="B32" s="3"/>
      <c r="C32" s="2559"/>
      <c r="D32" s="2560"/>
      <c r="E32" s="2560"/>
      <c r="F32" s="2560"/>
      <c r="G32" s="2560"/>
      <c r="H32" s="2580"/>
      <c r="I32" s="2506"/>
      <c r="J32" s="2567"/>
      <c r="K32" s="2567"/>
      <c r="L32" s="2567"/>
      <c r="M32" s="2567"/>
      <c r="N32" s="2567"/>
      <c r="O32" s="2567"/>
      <c r="P32" s="2567"/>
      <c r="Q32" s="2567"/>
      <c r="R32" s="2567"/>
      <c r="S32" s="2568"/>
      <c r="T32" s="2580"/>
      <c r="U32" s="2506"/>
      <c r="V32" s="2567"/>
      <c r="W32" s="2567"/>
      <c r="X32" s="2567"/>
      <c r="Y32" s="2567"/>
      <c r="Z32" s="2567"/>
      <c r="AA32" s="2567"/>
      <c r="AB32" s="2567"/>
      <c r="AC32" s="2567"/>
      <c r="AD32" s="2567"/>
      <c r="AE32" s="2567"/>
      <c r="AF32" s="2568"/>
    </row>
    <row r="33" spans="1:267" s="121" customFormat="1" ht="19.5" customHeight="1" x14ac:dyDescent="0.15">
      <c r="B33" s="3"/>
      <c r="C33" s="2479" t="s">
        <v>52</v>
      </c>
      <c r="D33" s="2480"/>
      <c r="E33" s="2480"/>
      <c r="F33" s="2480"/>
      <c r="G33" s="2481"/>
      <c r="H33" s="975" t="s">
        <v>53</v>
      </c>
      <c r="I33" s="2490" t="str">
        <f>IF(入力シート!K36="","",LEFT(入力シート!K36,3)&amp;"-"&amp;RIGHT(入力シート!K36,4))</f>
        <v/>
      </c>
      <c r="J33" s="2490"/>
      <c r="K33" s="2490"/>
      <c r="L33" s="2490"/>
      <c r="M33" s="2491"/>
      <c r="N33" s="2466" t="s">
        <v>211</v>
      </c>
      <c r="O33" s="2467"/>
      <c r="P33" s="2467"/>
      <c r="Q33" s="2488" t="str">
        <f>IF(入力シート!K37="","",入力シート!K37)</f>
        <v/>
      </c>
      <c r="R33" s="2488"/>
      <c r="S33" s="2488"/>
      <c r="T33" s="2489"/>
      <c r="U33" s="2466" t="s">
        <v>212</v>
      </c>
      <c r="V33" s="2467"/>
      <c r="W33" s="2467"/>
      <c r="X33" s="2468" t="str">
        <f>IF(入力シート!K38="","",入力シート!K38)</f>
        <v/>
      </c>
      <c r="Y33" s="2468"/>
      <c r="Z33" s="2468"/>
      <c r="AA33" s="2468"/>
      <c r="AB33" s="2468"/>
      <c r="AC33" s="2468"/>
      <c r="AD33" s="2468"/>
      <c r="AE33" s="2468"/>
      <c r="AF33" s="2469"/>
    </row>
    <row r="34" spans="1:267" s="121" customFormat="1" ht="19.5" customHeight="1" x14ac:dyDescent="0.15">
      <c r="B34" s="3"/>
      <c r="C34" s="2482"/>
      <c r="D34" s="2483"/>
      <c r="E34" s="2483"/>
      <c r="F34" s="2483"/>
      <c r="G34" s="2484"/>
      <c r="H34" s="2470" t="str">
        <f>入力シート!K39&amp;IF(入力シート!K40="－","","　"&amp;入力シート!K40)</f>
        <v>　</v>
      </c>
      <c r="I34" s="2471"/>
      <c r="J34" s="2471"/>
      <c r="K34" s="2471"/>
      <c r="L34" s="2471"/>
      <c r="M34" s="2471"/>
      <c r="N34" s="2471"/>
      <c r="O34" s="2471"/>
      <c r="P34" s="2471"/>
      <c r="Q34" s="2471"/>
      <c r="R34" s="2471"/>
      <c r="S34" s="2471"/>
      <c r="T34" s="2471"/>
      <c r="U34" s="2471"/>
      <c r="V34" s="2471"/>
      <c r="W34" s="2471"/>
      <c r="X34" s="2471"/>
      <c r="Y34" s="2471"/>
      <c r="Z34" s="2471"/>
      <c r="AA34" s="2471"/>
      <c r="AB34" s="2471"/>
      <c r="AC34" s="2471"/>
      <c r="AD34" s="2471"/>
      <c r="AE34" s="2471"/>
      <c r="AF34" s="2472"/>
    </row>
    <row r="35" spans="1:267" s="121" customFormat="1" ht="19.5" customHeight="1" x14ac:dyDescent="0.15">
      <c r="B35" s="3"/>
      <c r="C35" s="2485"/>
      <c r="D35" s="2486"/>
      <c r="E35" s="2486"/>
      <c r="F35" s="2486"/>
      <c r="G35" s="2487"/>
      <c r="H35" s="2473"/>
      <c r="I35" s="2474"/>
      <c r="J35" s="2474"/>
      <c r="K35" s="2474"/>
      <c r="L35" s="2474"/>
      <c r="M35" s="2474"/>
      <c r="N35" s="2474"/>
      <c r="O35" s="2474"/>
      <c r="P35" s="2474"/>
      <c r="Q35" s="2474"/>
      <c r="R35" s="2474"/>
      <c r="S35" s="2474"/>
      <c r="T35" s="2474"/>
      <c r="U35" s="2474"/>
      <c r="V35" s="2474"/>
      <c r="W35" s="2474"/>
      <c r="X35" s="2474"/>
      <c r="Y35" s="2474"/>
      <c r="Z35" s="2474"/>
      <c r="AA35" s="2474"/>
      <c r="AB35" s="2474"/>
      <c r="AC35" s="2474"/>
      <c r="AD35" s="2474"/>
      <c r="AE35" s="2474"/>
      <c r="AF35" s="2475"/>
    </row>
    <row r="36" spans="1:267" s="121" customFormat="1" ht="19.5" customHeight="1" x14ac:dyDescent="0.15">
      <c r="B36" s="3"/>
      <c r="C36" s="2476" t="s">
        <v>207</v>
      </c>
      <c r="D36" s="2477"/>
      <c r="E36" s="2477"/>
      <c r="F36" s="2477"/>
      <c r="G36" s="2478"/>
      <c r="H36" s="2611" t="str">
        <f>IF(入力シート!K41="","",入力シート!K41)</f>
        <v/>
      </c>
      <c r="I36" s="2612"/>
      <c r="J36" s="2612"/>
      <c r="K36" s="2612"/>
      <c r="L36" s="2612"/>
      <c r="M36" s="2612"/>
      <c r="N36" s="2612"/>
      <c r="O36" s="2612"/>
      <c r="P36" s="2612"/>
      <c r="Q36" s="2612"/>
      <c r="R36" s="2612"/>
      <c r="S36" s="2612"/>
      <c r="T36" s="2612"/>
      <c r="U36" s="2612"/>
      <c r="V36" s="2612"/>
      <c r="W36" s="2612"/>
      <c r="X36" s="2612"/>
      <c r="Y36" s="2612"/>
      <c r="Z36" s="2612"/>
      <c r="AA36" s="2612"/>
      <c r="AB36" s="2612"/>
      <c r="AC36" s="2612"/>
      <c r="AD36" s="2612"/>
      <c r="AE36" s="2612"/>
      <c r="AF36" s="2613"/>
    </row>
    <row r="37" spans="1:267" s="121" customFormat="1" ht="19.5" customHeight="1" x14ac:dyDescent="0.15">
      <c r="B37" s="3"/>
      <c r="C37" s="2460" t="s">
        <v>63</v>
      </c>
      <c r="D37" s="2461"/>
      <c r="E37" s="2461"/>
      <c r="F37" s="2461"/>
      <c r="G37" s="2462"/>
      <c r="H37" s="2611" t="str">
        <f>IF(入力シート!K42="","",入力シート!K42)</f>
        <v/>
      </c>
      <c r="I37" s="2612"/>
      <c r="J37" s="2612"/>
      <c r="K37" s="2612"/>
      <c r="L37" s="2612"/>
      <c r="M37" s="2612"/>
      <c r="N37" s="2612"/>
      <c r="O37" s="2612"/>
      <c r="P37" s="2612"/>
      <c r="Q37" s="2612"/>
      <c r="R37" s="2612"/>
      <c r="S37" s="2612"/>
      <c r="T37" s="2612"/>
      <c r="U37" s="2612"/>
      <c r="V37" s="2612"/>
      <c r="W37" s="2612"/>
      <c r="X37" s="2612"/>
      <c r="Y37" s="2612"/>
      <c r="Z37" s="2612"/>
      <c r="AA37" s="2612"/>
      <c r="AB37" s="2612"/>
      <c r="AC37" s="2612"/>
      <c r="AD37" s="2612"/>
      <c r="AE37" s="2612"/>
      <c r="AF37" s="2613"/>
    </row>
    <row r="38" spans="1:267" s="121" customFormat="1" ht="19.5" customHeight="1" x14ac:dyDescent="0.15">
      <c r="C38" s="2460" t="s">
        <v>64</v>
      </c>
      <c r="D38" s="2461"/>
      <c r="E38" s="2461"/>
      <c r="F38" s="2461"/>
      <c r="G38" s="2462"/>
      <c r="H38" s="2614" t="str">
        <f>IF(入力シート!K43="","",入力シート!K43)</f>
        <v/>
      </c>
      <c r="I38" s="2615"/>
      <c r="J38" s="2615"/>
      <c r="K38" s="2615"/>
      <c r="L38" s="2615"/>
      <c r="M38" s="2615"/>
      <c r="N38" s="2615"/>
      <c r="O38" s="2615"/>
      <c r="P38" s="2615"/>
      <c r="Q38" s="2615"/>
      <c r="R38" s="2615"/>
      <c r="S38" s="2615"/>
      <c r="T38" s="2615"/>
      <c r="U38" s="2615"/>
      <c r="V38" s="2615"/>
      <c r="W38" s="2615"/>
      <c r="X38" s="2615"/>
      <c r="Y38" s="2615"/>
      <c r="Z38" s="2615"/>
      <c r="AA38" s="2615"/>
      <c r="AB38" s="2615"/>
      <c r="AC38" s="2615"/>
      <c r="AD38" s="2615"/>
      <c r="AE38" s="2615"/>
      <c r="AF38" s="2616"/>
    </row>
    <row r="39" spans="1:267" s="121" customFormat="1" ht="12" customHeight="1" x14ac:dyDescent="0.15">
      <c r="C39" s="673"/>
      <c r="D39" s="673"/>
      <c r="E39" s="673"/>
      <c r="F39" s="673"/>
      <c r="G39" s="673"/>
      <c r="H39" s="1515"/>
      <c r="I39" s="1515"/>
      <c r="J39" s="1515"/>
      <c r="K39" s="1515"/>
      <c r="L39" s="1515"/>
      <c r="M39" s="1515"/>
      <c r="N39" s="1515"/>
      <c r="O39" s="1515"/>
      <c r="P39" s="1515"/>
      <c r="Q39" s="1515"/>
      <c r="R39" s="1515"/>
      <c r="S39" s="1515"/>
      <c r="T39" s="1515"/>
      <c r="U39" s="1515"/>
      <c r="V39" s="1515"/>
      <c r="W39" s="1515"/>
      <c r="X39" s="1515"/>
      <c r="Y39" s="1515"/>
      <c r="Z39" s="1515"/>
      <c r="AA39" s="1515"/>
      <c r="AB39" s="1515"/>
      <c r="AC39" s="1515"/>
      <c r="AD39" s="1515"/>
      <c r="AE39" s="1515"/>
      <c r="AF39" s="1515"/>
    </row>
    <row r="40" spans="1:267" s="121" customFormat="1" ht="16.5" customHeight="1" x14ac:dyDescent="0.15">
      <c r="C40" s="6" t="s">
        <v>520</v>
      </c>
      <c r="D40" s="8" t="s">
        <v>2004</v>
      </c>
      <c r="E40" s="461"/>
      <c r="F40" s="461"/>
      <c r="G40" s="461"/>
      <c r="H40" s="1516"/>
      <c r="I40" s="1517"/>
      <c r="J40" s="1518"/>
      <c r="K40" s="1519"/>
      <c r="L40" s="1518"/>
      <c r="M40" s="1518"/>
      <c r="N40" s="1520"/>
      <c r="O40" s="1518"/>
      <c r="P40" s="1518"/>
      <c r="Q40" s="1518"/>
      <c r="R40" s="1518"/>
      <c r="S40" s="1518"/>
      <c r="T40" s="1518"/>
      <c r="U40" s="1518"/>
      <c r="V40" s="1518"/>
      <c r="W40" s="1518"/>
      <c r="X40" s="1518"/>
      <c r="Y40" s="1518"/>
      <c r="Z40" s="1518"/>
      <c r="AA40" s="1518"/>
      <c r="AB40" s="1518"/>
      <c r="AC40" s="1518"/>
      <c r="AD40" s="1518"/>
      <c r="AE40" s="1518"/>
      <c r="AF40" s="1518"/>
      <c r="AG40" s="1518"/>
    </row>
    <row r="41" spans="1:267" ht="8.25" customHeight="1" x14ac:dyDescent="0.15">
      <c r="C41" s="16"/>
      <c r="D41" s="16"/>
      <c r="E41" s="16"/>
      <c r="F41" s="16"/>
      <c r="G41" s="16"/>
      <c r="H41" s="1521"/>
      <c r="I41" s="1521"/>
      <c r="J41" s="1521"/>
      <c r="K41" s="1521"/>
      <c r="L41" s="1521"/>
      <c r="M41" s="1521"/>
      <c r="N41" s="1521"/>
      <c r="O41" s="1521"/>
      <c r="P41" s="1521"/>
      <c r="Q41" s="1521"/>
      <c r="R41" s="1521"/>
      <c r="S41" s="1521"/>
      <c r="T41" s="1521"/>
      <c r="U41" s="1521"/>
      <c r="V41" s="1521"/>
      <c r="W41" s="1521"/>
      <c r="X41" s="1521"/>
      <c r="Y41" s="1521"/>
      <c r="Z41" s="1521"/>
      <c r="AA41" s="1518"/>
      <c r="AB41" s="2556"/>
      <c r="AC41" s="2556"/>
      <c r="AD41" s="2556"/>
      <c r="AE41" s="1522"/>
      <c r="AF41" s="2610"/>
      <c r="AG41" s="2610"/>
    </row>
    <row r="42" spans="1:267" s="121" customFormat="1" ht="19.5" customHeight="1" x14ac:dyDescent="0.15">
      <c r="C42" s="2518" t="s">
        <v>2006</v>
      </c>
      <c r="D42" s="2519"/>
      <c r="E42" s="2519"/>
      <c r="F42" s="2519"/>
      <c r="G42" s="2520"/>
      <c r="H42" s="2609" t="str">
        <f>IF(入力シート!K44="","",入力シート!K44)</f>
        <v/>
      </c>
      <c r="I42" s="2609"/>
      <c r="J42" s="2609"/>
      <c r="K42" s="2609"/>
      <c r="L42" s="2609"/>
      <c r="M42" s="2609"/>
      <c r="N42" s="2609"/>
      <c r="O42" s="2609"/>
      <c r="P42" s="2609"/>
      <c r="Q42" s="2609"/>
      <c r="R42" s="1518"/>
      <c r="S42" s="1518"/>
      <c r="T42" s="1518"/>
      <c r="U42" s="1518"/>
      <c r="V42" s="1518"/>
      <c r="W42" s="1518"/>
      <c r="X42" s="1518"/>
      <c r="Y42" s="1518"/>
      <c r="Z42" s="1518"/>
      <c r="AA42" s="1518"/>
      <c r="AB42" s="1518"/>
      <c r="AC42" s="1518"/>
      <c r="AD42" s="1518"/>
      <c r="AE42" s="1518"/>
      <c r="AF42" s="1518"/>
      <c r="AG42" s="1518"/>
    </row>
    <row r="43" spans="1:267" s="121" customFormat="1" ht="19.5" customHeight="1" x14ac:dyDescent="0.15">
      <c r="C43" s="2571" t="s">
        <v>2002</v>
      </c>
      <c r="D43" s="2572"/>
      <c r="E43" s="2572"/>
      <c r="F43" s="2572"/>
      <c r="G43" s="2602"/>
      <c r="H43" s="2603" t="str">
        <f>IF(入力シート!K45="","",入力シート!K45)</f>
        <v/>
      </c>
      <c r="I43" s="2604"/>
      <c r="J43" s="2604"/>
      <c r="K43" s="2604"/>
      <c r="L43" s="2604"/>
      <c r="M43" s="2604"/>
      <c r="N43" s="2604"/>
      <c r="O43" s="2604"/>
      <c r="P43" s="2604"/>
      <c r="Q43" s="2604"/>
      <c r="R43" s="2604"/>
      <c r="S43" s="2604"/>
      <c r="T43" s="2604"/>
      <c r="U43" s="2604"/>
      <c r="V43" s="2604"/>
      <c r="W43" s="2604"/>
      <c r="X43" s="2604"/>
      <c r="Y43" s="2604"/>
      <c r="Z43" s="2604"/>
      <c r="AA43" s="2604"/>
      <c r="AB43" s="2604"/>
      <c r="AC43" s="2604"/>
      <c r="AD43" s="2604"/>
      <c r="AE43" s="2604"/>
      <c r="AF43" s="2605"/>
      <c r="AG43" s="1518"/>
    </row>
    <row r="44" spans="1:267" s="121" customFormat="1" ht="19.5" customHeight="1" x14ac:dyDescent="0.15">
      <c r="B44" s="3"/>
      <c r="C44" s="2547"/>
      <c r="D44" s="2548"/>
      <c r="E44" s="2548"/>
      <c r="F44" s="2548"/>
      <c r="G44" s="2549"/>
      <c r="H44" s="2606"/>
      <c r="I44" s="2607"/>
      <c r="J44" s="2607"/>
      <c r="K44" s="2607"/>
      <c r="L44" s="2607"/>
      <c r="M44" s="2607"/>
      <c r="N44" s="2607"/>
      <c r="O44" s="2607"/>
      <c r="P44" s="2607"/>
      <c r="Q44" s="2607"/>
      <c r="R44" s="2607"/>
      <c r="S44" s="2607"/>
      <c r="T44" s="2607"/>
      <c r="U44" s="2607"/>
      <c r="V44" s="2607"/>
      <c r="W44" s="2607"/>
      <c r="X44" s="2607"/>
      <c r="Y44" s="2607"/>
      <c r="Z44" s="2607"/>
      <c r="AA44" s="2607"/>
      <c r="AB44" s="2607"/>
      <c r="AC44" s="2607"/>
      <c r="AD44" s="2607"/>
      <c r="AE44" s="2607"/>
      <c r="AF44" s="2608"/>
      <c r="AG44" s="1518"/>
    </row>
    <row r="45" spans="1:267" s="121" customFormat="1" ht="7.5" customHeight="1" x14ac:dyDescent="0.15">
      <c r="C45" s="5"/>
      <c r="D45" s="5"/>
      <c r="E45" s="5"/>
      <c r="F45" s="5"/>
      <c r="G45" s="5"/>
      <c r="H45" s="54"/>
      <c r="I45" s="54"/>
      <c r="J45" s="54"/>
      <c r="K45" s="54"/>
      <c r="L45" s="54"/>
      <c r="M45" s="54"/>
      <c r="N45" s="54"/>
      <c r="O45" s="54"/>
      <c r="P45" s="54"/>
      <c r="Q45" s="54"/>
      <c r="R45" s="54"/>
      <c r="S45" s="54"/>
      <c r="T45" s="54"/>
      <c r="U45" s="54"/>
      <c r="V45" s="55"/>
      <c r="W45" s="55"/>
      <c r="X45" s="55"/>
      <c r="Y45" s="55"/>
      <c r="Z45" s="55"/>
      <c r="AA45" s="5"/>
    </row>
    <row r="46" spans="1:267" ht="16.5" customHeight="1" x14ac:dyDescent="0.15">
      <c r="C46" s="37" t="s">
        <v>271</v>
      </c>
      <c r="Z46" s="121"/>
      <c r="AA46" s="16"/>
      <c r="AB46" s="121"/>
      <c r="AC46" s="121"/>
      <c r="AD46" s="121"/>
      <c r="AE46" s="121"/>
      <c r="AF46" s="121"/>
      <c r="AG46" s="121"/>
      <c r="AH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1"/>
      <c r="IP46" s="121"/>
      <c r="IQ46" s="121"/>
      <c r="IR46" s="121"/>
      <c r="IS46" s="121"/>
      <c r="IT46" s="121"/>
      <c r="IU46" s="121"/>
      <c r="IV46" s="121"/>
      <c r="IW46" s="121"/>
      <c r="IX46" s="121"/>
      <c r="IY46" s="121"/>
      <c r="IZ46" s="121"/>
      <c r="JA46" s="121"/>
      <c r="JB46" s="121"/>
      <c r="JC46" s="121"/>
      <c r="JD46" s="121"/>
      <c r="JE46" s="121"/>
      <c r="JF46" s="121"/>
      <c r="JG46" s="121"/>
    </row>
    <row r="47" spans="1:267" ht="16.5" customHeight="1" x14ac:dyDescent="0.15">
      <c r="C47" s="16"/>
      <c r="D47" s="16"/>
      <c r="E47" s="16"/>
      <c r="F47" s="16"/>
      <c r="G47" s="16"/>
      <c r="H47" s="16"/>
      <c r="I47" s="16"/>
      <c r="J47" s="16"/>
      <c r="K47" s="16"/>
      <c r="L47" s="16"/>
      <c r="M47" s="16"/>
      <c r="N47" s="16"/>
      <c r="O47" s="16"/>
      <c r="P47" s="16"/>
      <c r="Q47" s="16"/>
      <c r="R47" s="16"/>
      <c r="S47" s="16"/>
      <c r="T47" s="16"/>
      <c r="U47" s="16"/>
      <c r="V47" s="16"/>
      <c r="W47" s="16"/>
      <c r="X47" s="16"/>
      <c r="Y47" s="16"/>
      <c r="Z47" s="16"/>
      <c r="AA47" s="121"/>
      <c r="AB47" s="121"/>
      <c r="AC47" s="121"/>
      <c r="AD47" s="121"/>
      <c r="AE47" s="121"/>
      <c r="AF47" s="121"/>
    </row>
    <row r="48" spans="1:267" s="121" customFormat="1" ht="16.5" customHeight="1" x14ac:dyDescent="0.15">
      <c r="A48" s="2525" t="s">
        <v>570</v>
      </c>
      <c r="B48" s="2525"/>
      <c r="C48" s="2525"/>
      <c r="D48" s="2525"/>
      <c r="E48" s="2525"/>
      <c r="F48" s="2525"/>
      <c r="G48" s="2525"/>
      <c r="H48" s="2525"/>
      <c r="I48" s="2525"/>
      <c r="J48" s="2525"/>
      <c r="K48" s="2525"/>
      <c r="L48" s="2525"/>
      <c r="M48" s="2525"/>
      <c r="N48" s="2525"/>
      <c r="O48" s="2525"/>
      <c r="P48" s="2525"/>
      <c r="Q48" s="2525"/>
      <c r="R48" s="2525"/>
      <c r="S48" s="2525"/>
      <c r="T48" s="2525"/>
      <c r="U48" s="2525"/>
      <c r="V48" s="2525"/>
      <c r="W48" s="2525"/>
      <c r="X48" s="2525"/>
      <c r="Y48" s="2525"/>
      <c r="Z48" s="2525"/>
      <c r="AA48" s="2525"/>
      <c r="AB48" s="2525"/>
      <c r="AC48" s="2525"/>
      <c r="AD48" s="2525"/>
      <c r="AE48" s="2525"/>
      <c r="AF48" s="2525"/>
      <c r="AG48" s="2525"/>
      <c r="AH48" s="2525"/>
    </row>
    <row r="49" spans="1:47" s="121" customFormat="1" ht="16.5" customHeight="1" x14ac:dyDescent="0.15">
      <c r="A49" s="2525"/>
      <c r="B49" s="2525"/>
      <c r="C49" s="2525"/>
      <c r="D49" s="2525"/>
      <c r="E49" s="2525"/>
      <c r="F49" s="2525"/>
      <c r="G49" s="2525"/>
      <c r="H49" s="2525"/>
      <c r="I49" s="2525"/>
      <c r="J49" s="2525"/>
      <c r="K49" s="2525"/>
      <c r="L49" s="2525"/>
      <c r="M49" s="2525"/>
      <c r="N49" s="2525"/>
      <c r="O49" s="2525"/>
      <c r="P49" s="2525"/>
      <c r="Q49" s="2525"/>
      <c r="R49" s="2525"/>
      <c r="S49" s="2525"/>
      <c r="T49" s="2525"/>
      <c r="U49" s="2525"/>
      <c r="V49" s="2525"/>
      <c r="W49" s="2525"/>
      <c r="X49" s="2525"/>
      <c r="Y49" s="2525"/>
      <c r="Z49" s="2525"/>
      <c r="AA49" s="2525"/>
      <c r="AB49" s="2525"/>
      <c r="AC49" s="2525"/>
      <c r="AD49" s="2525"/>
      <c r="AE49" s="2525"/>
      <c r="AF49" s="2525"/>
      <c r="AG49" s="2525"/>
      <c r="AH49" s="2525"/>
    </row>
    <row r="50" spans="1:47" s="121" customFormat="1" ht="16.5" customHeight="1" x14ac:dyDescent="0.15">
      <c r="A50" s="6"/>
      <c r="B50" s="121" t="s">
        <v>67</v>
      </c>
      <c r="C50" s="461"/>
      <c r="D50" s="461"/>
      <c r="E50" s="461"/>
      <c r="F50" s="461"/>
      <c r="G50" s="461"/>
      <c r="H50" s="461"/>
      <c r="I50" s="460"/>
      <c r="J50" s="460"/>
      <c r="K50" s="461"/>
      <c r="L50" s="461"/>
    </row>
    <row r="51" spans="1:47" s="121" customFormat="1" ht="16.5" customHeight="1" x14ac:dyDescent="0.15">
      <c r="A51" s="6"/>
      <c r="C51" s="461"/>
      <c r="D51" s="461"/>
      <c r="E51" s="461"/>
      <c r="F51" s="461"/>
      <c r="G51" s="461"/>
      <c r="H51" s="461"/>
      <c r="I51" s="460"/>
      <c r="J51" s="460"/>
      <c r="K51" s="461"/>
      <c r="L51" s="461"/>
    </row>
    <row r="52" spans="1:47" s="121" customFormat="1" ht="16.5" customHeight="1" x14ac:dyDescent="0.15">
      <c r="C52" s="6" t="s">
        <v>222</v>
      </c>
      <c r="D52" s="2" t="s">
        <v>227</v>
      </c>
      <c r="E52" s="461"/>
      <c r="F52" s="461"/>
      <c r="G52" s="461"/>
      <c r="H52" s="461"/>
      <c r="I52" s="460"/>
      <c r="J52" s="460"/>
      <c r="K52" s="461"/>
      <c r="L52" s="461"/>
    </row>
    <row r="53" spans="1:47" ht="16.5" customHeight="1" x14ac:dyDescent="0.15">
      <c r="C53" s="16"/>
      <c r="D53" s="16"/>
      <c r="E53" s="16"/>
      <c r="F53" s="16"/>
      <c r="G53" s="16"/>
      <c r="H53" s="16"/>
      <c r="I53" s="16"/>
      <c r="J53" s="16"/>
      <c r="K53" s="16"/>
      <c r="L53" s="16"/>
      <c r="M53" s="16"/>
      <c r="N53" s="16"/>
      <c r="O53" s="16"/>
      <c r="P53" s="16"/>
      <c r="Q53" s="16"/>
      <c r="R53" s="16"/>
      <c r="S53" s="16"/>
      <c r="T53" s="16"/>
      <c r="U53" s="16"/>
      <c r="V53" s="16"/>
      <c r="W53" s="16"/>
      <c r="X53" s="16"/>
      <c r="Y53" s="16"/>
      <c r="Z53" s="16"/>
      <c r="AA53" s="121"/>
      <c r="AB53" s="121"/>
      <c r="AC53" s="121"/>
      <c r="AD53" s="121"/>
      <c r="AE53" s="121"/>
      <c r="AF53" s="121"/>
    </row>
    <row r="54" spans="1:47" s="121" customFormat="1" ht="19.5" customHeight="1" x14ac:dyDescent="0.15">
      <c r="B54" s="2526" t="s">
        <v>408</v>
      </c>
      <c r="C54" s="2499" t="s">
        <v>199</v>
      </c>
      <c r="D54" s="2500"/>
      <c r="E54" s="2500"/>
      <c r="F54" s="2500"/>
      <c r="G54" s="2501"/>
      <c r="H54" s="2583" t="str">
        <f>IF(入力シート!K49="","",入力シート!K49)</f>
        <v/>
      </c>
      <c r="I54" s="2504"/>
      <c r="J54" s="2504"/>
      <c r="K54" s="2504"/>
      <c r="L54" s="2504"/>
      <c r="M54" s="2504"/>
      <c r="N54" s="2504"/>
      <c r="O54" s="2504"/>
      <c r="P54" s="2504"/>
      <c r="Q54" s="2504"/>
      <c r="R54" s="2504"/>
      <c r="S54" s="2504"/>
      <c r="T54" s="2504"/>
      <c r="U54" s="2504"/>
      <c r="V54" s="2504"/>
      <c r="W54" s="2504"/>
      <c r="X54" s="2504"/>
      <c r="Y54" s="2504"/>
      <c r="Z54" s="2504"/>
      <c r="AA54" s="2504"/>
      <c r="AB54" s="2504"/>
      <c r="AC54" s="2504"/>
      <c r="AD54" s="2504"/>
      <c r="AE54" s="2504"/>
      <c r="AF54" s="2505"/>
      <c r="AI54" s="14"/>
      <c r="AJ54" s="14"/>
      <c r="AK54" s="14"/>
      <c r="AL54" s="14"/>
    </row>
    <row r="55" spans="1:47" s="121" customFormat="1" ht="19.5" customHeight="1" x14ac:dyDescent="0.15">
      <c r="B55" s="2526"/>
      <c r="C55" s="2530" t="s">
        <v>51</v>
      </c>
      <c r="D55" s="2531"/>
      <c r="E55" s="2531"/>
      <c r="F55" s="2531"/>
      <c r="G55" s="2532"/>
      <c r="H55" s="2533" t="str">
        <f>IF(入力シート!K50="","",入力シート!K50)</f>
        <v/>
      </c>
      <c r="I55" s="2534"/>
      <c r="J55" s="2534"/>
      <c r="K55" s="2534"/>
      <c r="L55" s="2534"/>
      <c r="M55" s="2534"/>
      <c r="N55" s="2534"/>
      <c r="O55" s="2534"/>
      <c r="P55" s="2534"/>
      <c r="Q55" s="2534"/>
      <c r="R55" s="2534"/>
      <c r="S55" s="2534"/>
      <c r="T55" s="2534"/>
      <c r="U55" s="2534"/>
      <c r="V55" s="2534"/>
      <c r="W55" s="2534"/>
      <c r="X55" s="2534"/>
      <c r="Y55" s="2534"/>
      <c r="Z55" s="2534"/>
      <c r="AA55" s="2534"/>
      <c r="AB55" s="2534"/>
      <c r="AC55" s="2534"/>
      <c r="AD55" s="2534"/>
      <c r="AE55" s="2534"/>
      <c r="AF55" s="2535"/>
      <c r="AI55" s="14"/>
      <c r="AJ55" s="14"/>
      <c r="AK55" s="14"/>
      <c r="AL55" s="14"/>
      <c r="AN55" s="34"/>
      <c r="AO55" s="34"/>
    </row>
    <row r="56" spans="1:47" s="121" customFormat="1" ht="19.5" customHeight="1" x14ac:dyDescent="0.15">
      <c r="B56" s="2526"/>
      <c r="C56" s="2508" t="s">
        <v>200</v>
      </c>
      <c r="D56" s="2509"/>
      <c r="E56" s="2509"/>
      <c r="F56" s="2509"/>
      <c r="G56" s="2510"/>
      <c r="H56" s="2539" t="str">
        <f>IF(入力シート!K51="","",入力シート!K51)</f>
        <v/>
      </c>
      <c r="I56" s="2540"/>
      <c r="J56" s="2540"/>
      <c r="K56" s="2540"/>
      <c r="L56" s="2540"/>
      <c r="M56" s="2540"/>
      <c r="N56" s="2540"/>
      <c r="O56" s="2540"/>
      <c r="P56" s="2540"/>
      <c r="Q56" s="2540"/>
      <c r="R56" s="2540"/>
      <c r="S56" s="2540"/>
      <c r="T56" s="2540"/>
      <c r="U56" s="2540"/>
      <c r="V56" s="2540"/>
      <c r="W56" s="2540"/>
      <c r="X56" s="2540"/>
      <c r="Y56" s="2540"/>
      <c r="Z56" s="2540"/>
      <c r="AA56" s="2540"/>
      <c r="AB56" s="2540"/>
      <c r="AC56" s="2540"/>
      <c r="AD56" s="2540"/>
      <c r="AE56" s="2540"/>
      <c r="AF56" s="2541"/>
      <c r="AI56" s="14"/>
      <c r="AJ56" s="14"/>
      <c r="AK56" s="14"/>
      <c r="AL56" s="14"/>
      <c r="AT56" s="35"/>
    </row>
    <row r="57" spans="1:47" s="121" customFormat="1" ht="19.5" customHeight="1" x14ac:dyDescent="0.15">
      <c r="B57" s="2526"/>
      <c r="C57" s="2508" t="s">
        <v>201</v>
      </c>
      <c r="D57" s="2509"/>
      <c r="E57" s="2509"/>
      <c r="F57" s="2509"/>
      <c r="G57" s="2510"/>
      <c r="H57" s="2539" t="str">
        <f>IF(入力シート!K52="","",入力シート!K52)</f>
        <v/>
      </c>
      <c r="I57" s="2540"/>
      <c r="J57" s="2540"/>
      <c r="K57" s="2540"/>
      <c r="L57" s="2540"/>
      <c r="M57" s="2540"/>
      <c r="N57" s="2540"/>
      <c r="O57" s="2540"/>
      <c r="P57" s="2540"/>
      <c r="Q57" s="2540"/>
      <c r="R57" s="2540"/>
      <c r="S57" s="2540"/>
      <c r="T57" s="2540"/>
      <c r="U57" s="2540"/>
      <c r="V57" s="2540"/>
      <c r="W57" s="2540"/>
      <c r="X57" s="2540"/>
      <c r="Y57" s="2540"/>
      <c r="Z57" s="2540"/>
      <c r="AA57" s="2540"/>
      <c r="AB57" s="2540"/>
      <c r="AC57" s="2540"/>
      <c r="AD57" s="2540"/>
      <c r="AE57" s="2540"/>
      <c r="AF57" s="2541"/>
      <c r="AI57" s="14"/>
      <c r="AJ57" s="14"/>
      <c r="AK57" s="14"/>
      <c r="AL57" s="14"/>
    </row>
    <row r="58" spans="1:47" s="121" customFormat="1" ht="19.5" customHeight="1" x14ac:dyDescent="0.15">
      <c r="B58" s="2526"/>
      <c r="C58" s="2542" t="s">
        <v>199</v>
      </c>
      <c r="D58" s="2543"/>
      <c r="E58" s="2543"/>
      <c r="F58" s="2543"/>
      <c r="G58" s="2544"/>
      <c r="H58" s="2503"/>
      <c r="I58" s="2584"/>
      <c r="J58" s="2504" t="str">
        <f>IF(入力シート!K53="","",入力シート!K53)</f>
        <v/>
      </c>
      <c r="K58" s="2504"/>
      <c r="L58" s="2504"/>
      <c r="M58" s="2504"/>
      <c r="N58" s="2504"/>
      <c r="O58" s="2504"/>
      <c r="P58" s="2504"/>
      <c r="Q58" s="2504"/>
      <c r="R58" s="2504"/>
      <c r="S58" s="2505"/>
      <c r="T58" s="2503"/>
      <c r="U58" s="2584"/>
      <c r="V58" s="2504" t="str">
        <f>IF(入力シート!K54="","",入力シート!K54)</f>
        <v/>
      </c>
      <c r="W58" s="2504"/>
      <c r="X58" s="2504"/>
      <c r="Y58" s="2504"/>
      <c r="Z58" s="2504"/>
      <c r="AA58" s="2504"/>
      <c r="AB58" s="2504"/>
      <c r="AC58" s="2504"/>
      <c r="AD58" s="2504"/>
      <c r="AE58" s="2504"/>
      <c r="AF58" s="2505"/>
      <c r="AI58" s="14"/>
      <c r="AJ58" s="14"/>
      <c r="AK58" s="14"/>
      <c r="AL58" s="14"/>
    </row>
    <row r="59" spans="1:47" s="121" customFormat="1" ht="19.5" customHeight="1" x14ac:dyDescent="0.15">
      <c r="B59" s="2526"/>
      <c r="C59" s="2530" t="s">
        <v>215</v>
      </c>
      <c r="D59" s="2531"/>
      <c r="E59" s="2531"/>
      <c r="F59" s="2531"/>
      <c r="G59" s="2532"/>
      <c r="H59" s="2585" t="s">
        <v>209</v>
      </c>
      <c r="I59" s="2586"/>
      <c r="J59" s="2534" t="str">
        <f>IF(入力シート!K55="","",入力シート!K55)</f>
        <v/>
      </c>
      <c r="K59" s="2534"/>
      <c r="L59" s="2534"/>
      <c r="M59" s="2534"/>
      <c r="N59" s="2534"/>
      <c r="O59" s="2534"/>
      <c r="P59" s="2534"/>
      <c r="Q59" s="2534"/>
      <c r="R59" s="2534"/>
      <c r="S59" s="2535"/>
      <c r="T59" s="2585" t="s">
        <v>210</v>
      </c>
      <c r="U59" s="2586"/>
      <c r="V59" s="2534" t="str">
        <f>IF(入力シート!K56="","",入力シート!K56)</f>
        <v/>
      </c>
      <c r="W59" s="2534"/>
      <c r="X59" s="2534"/>
      <c r="Y59" s="2534"/>
      <c r="Z59" s="2534"/>
      <c r="AA59" s="2534"/>
      <c r="AB59" s="2534"/>
      <c r="AC59" s="2534"/>
      <c r="AD59" s="2534"/>
      <c r="AE59" s="2534"/>
      <c r="AF59" s="2535"/>
      <c r="AI59" s="14"/>
      <c r="AJ59" s="14"/>
      <c r="AK59" s="14"/>
      <c r="AL59" s="14"/>
      <c r="AM59" s="14"/>
      <c r="AU59" s="14"/>
    </row>
    <row r="60" spans="1:47" s="121" customFormat="1" ht="19.5" customHeight="1" x14ac:dyDescent="0.15">
      <c r="B60" s="2526"/>
      <c r="C60" s="2547"/>
      <c r="D60" s="2548"/>
      <c r="E60" s="2548"/>
      <c r="F60" s="2548"/>
      <c r="G60" s="2549"/>
      <c r="H60" s="2587"/>
      <c r="I60" s="2588"/>
      <c r="J60" s="2554"/>
      <c r="K60" s="2554"/>
      <c r="L60" s="2554"/>
      <c r="M60" s="2554"/>
      <c r="N60" s="2554"/>
      <c r="O60" s="2554"/>
      <c r="P60" s="2554"/>
      <c r="Q60" s="2554"/>
      <c r="R60" s="2554"/>
      <c r="S60" s="2555"/>
      <c r="T60" s="2587"/>
      <c r="U60" s="2588"/>
      <c r="V60" s="2554"/>
      <c r="W60" s="2554"/>
      <c r="X60" s="2554"/>
      <c r="Y60" s="2554"/>
      <c r="Z60" s="2554"/>
      <c r="AA60" s="2554"/>
      <c r="AB60" s="2554"/>
      <c r="AC60" s="2554"/>
      <c r="AD60" s="2554"/>
      <c r="AE60" s="2554"/>
      <c r="AF60" s="2555"/>
      <c r="AH60" s="14"/>
      <c r="AI60" s="14"/>
      <c r="AJ60" s="14"/>
      <c r="AK60" s="14"/>
      <c r="AL60" s="14"/>
    </row>
    <row r="61" spans="1:47" s="121" customFormat="1" ht="19.5" customHeight="1" x14ac:dyDescent="0.15">
      <c r="C61" s="2593" t="s">
        <v>52</v>
      </c>
      <c r="D61" s="2594"/>
      <c r="E61" s="2594"/>
      <c r="F61" s="2594"/>
      <c r="G61" s="2595"/>
      <c r="H61" s="977" t="s">
        <v>53</v>
      </c>
      <c r="I61" s="2490" t="str">
        <f>IF(入力シート!K57="","",LEFT(入力シート!K57,3)&amp;"-"&amp;RIGHT(入力シート!K57,4))</f>
        <v/>
      </c>
      <c r="J61" s="2490"/>
      <c r="K61" s="2490"/>
      <c r="L61" s="2490"/>
      <c r="M61" s="2491"/>
      <c r="N61" s="2598" t="s">
        <v>211</v>
      </c>
      <c r="O61" s="2599"/>
      <c r="P61" s="2599"/>
      <c r="Q61" s="2600" t="str">
        <f>IF(入力シート!K58="","",入力シート!K58)</f>
        <v/>
      </c>
      <c r="R61" s="2600"/>
      <c r="S61" s="2600"/>
      <c r="T61" s="2601"/>
      <c r="U61" s="2598" t="s">
        <v>212</v>
      </c>
      <c r="V61" s="2599"/>
      <c r="W61" s="2599"/>
      <c r="X61" s="2581" t="str">
        <f>IF(入力シート!K59="","",入力シート!K59)</f>
        <v/>
      </c>
      <c r="Y61" s="2581"/>
      <c r="Z61" s="2581"/>
      <c r="AA61" s="2581"/>
      <c r="AB61" s="2581"/>
      <c r="AC61" s="2581"/>
      <c r="AD61" s="2581"/>
      <c r="AE61" s="2581"/>
      <c r="AF61" s="2582"/>
    </row>
    <row r="62" spans="1:47" s="121" customFormat="1" ht="19.5" customHeight="1" x14ac:dyDescent="0.15">
      <c r="C62" s="2482"/>
      <c r="D62" s="2483"/>
      <c r="E62" s="2483"/>
      <c r="F62" s="2483"/>
      <c r="G62" s="2484"/>
      <c r="H62" s="2470" t="str">
        <f>IF(入力シート!K60="","",入力シート!K60&amp;IF(入力シート!K61="－","","　"&amp;入力シート!K61))</f>
        <v/>
      </c>
      <c r="I62" s="2471"/>
      <c r="J62" s="2471"/>
      <c r="K62" s="2471"/>
      <c r="L62" s="2471"/>
      <c r="M62" s="2471"/>
      <c r="N62" s="2471"/>
      <c r="O62" s="2471"/>
      <c r="P62" s="2471"/>
      <c r="Q62" s="2471"/>
      <c r="R62" s="2471"/>
      <c r="S62" s="2471"/>
      <c r="T62" s="2471"/>
      <c r="U62" s="2471"/>
      <c r="V62" s="2471"/>
      <c r="W62" s="2471"/>
      <c r="X62" s="2471"/>
      <c r="Y62" s="2471"/>
      <c r="Z62" s="2471"/>
      <c r="AA62" s="2471"/>
      <c r="AB62" s="2471"/>
      <c r="AC62" s="2471"/>
      <c r="AD62" s="2471"/>
      <c r="AE62" s="2471"/>
      <c r="AF62" s="2472"/>
    </row>
    <row r="63" spans="1:47" s="121" customFormat="1" ht="19.5" customHeight="1" x14ac:dyDescent="0.15">
      <c r="B63" s="8"/>
      <c r="C63" s="2485"/>
      <c r="D63" s="2486"/>
      <c r="E63" s="2486"/>
      <c r="F63" s="2486"/>
      <c r="G63" s="2487"/>
      <c r="H63" s="2473"/>
      <c r="I63" s="2474"/>
      <c r="J63" s="2474"/>
      <c r="K63" s="2474"/>
      <c r="L63" s="2474"/>
      <c r="M63" s="2474"/>
      <c r="N63" s="2474"/>
      <c r="O63" s="2474"/>
      <c r="P63" s="2474"/>
      <c r="Q63" s="2474"/>
      <c r="R63" s="2474"/>
      <c r="S63" s="2474"/>
      <c r="T63" s="2474"/>
      <c r="U63" s="2474"/>
      <c r="V63" s="2474"/>
      <c r="W63" s="2474"/>
      <c r="X63" s="2474"/>
      <c r="Y63" s="2474"/>
      <c r="Z63" s="2474"/>
      <c r="AA63" s="2474"/>
      <c r="AB63" s="2474"/>
      <c r="AC63" s="2474"/>
      <c r="AD63" s="2474"/>
      <c r="AE63" s="2474"/>
      <c r="AF63" s="2475"/>
    </row>
    <row r="64" spans="1:47" s="121" customFormat="1" ht="16.5" customHeight="1" x14ac:dyDescent="0.15">
      <c r="B64" s="8"/>
      <c r="C64" s="461"/>
      <c r="D64" s="461"/>
      <c r="E64" s="47"/>
      <c r="F64" s="47"/>
      <c r="G64" s="47"/>
      <c r="H64" s="47"/>
      <c r="I64" s="460"/>
      <c r="J64" s="460"/>
      <c r="K64" s="461"/>
      <c r="L64" s="461"/>
    </row>
    <row r="65" spans="2:34" s="121" customFormat="1" ht="16.5" customHeight="1" x14ac:dyDescent="0.15">
      <c r="C65" s="6" t="s">
        <v>223</v>
      </c>
      <c r="D65" s="8" t="s">
        <v>54</v>
      </c>
      <c r="E65" s="461"/>
      <c r="F65" s="461"/>
      <c r="G65" s="461"/>
      <c r="H65" s="461"/>
      <c r="I65" s="460"/>
      <c r="K65" s="34"/>
      <c r="N65" s="4" t="s">
        <v>272</v>
      </c>
    </row>
    <row r="66" spans="2:34" ht="16.5" customHeight="1" x14ac:dyDescent="0.15">
      <c r="C66" s="16"/>
      <c r="D66" s="16"/>
      <c r="E66" s="16"/>
      <c r="F66" s="16"/>
      <c r="G66" s="16"/>
      <c r="H66" s="16"/>
      <c r="I66" s="16"/>
      <c r="J66" s="16"/>
      <c r="K66" s="16"/>
      <c r="L66" s="16"/>
      <c r="M66" s="16"/>
      <c r="N66" s="16"/>
      <c r="O66" s="16"/>
      <c r="P66" s="16"/>
      <c r="Q66" s="16"/>
      <c r="R66" s="16"/>
      <c r="S66" s="16"/>
      <c r="T66" s="16"/>
      <c r="U66" s="16"/>
      <c r="V66" s="16"/>
      <c r="W66" s="16"/>
      <c r="X66" s="16"/>
      <c r="Y66" s="16"/>
      <c r="Z66" s="16"/>
      <c r="AA66" s="121"/>
      <c r="AB66" s="2516" t="s">
        <v>232</v>
      </c>
      <c r="AC66" s="2516"/>
      <c r="AD66" s="2516"/>
      <c r="AE66" s="36" t="s">
        <v>41</v>
      </c>
      <c r="AF66" s="2517" t="s">
        <v>230</v>
      </c>
      <c r="AG66" s="2517"/>
    </row>
    <row r="67" spans="2:34" s="121" customFormat="1" ht="19.5" customHeight="1" x14ac:dyDescent="0.15">
      <c r="B67" s="8"/>
      <c r="C67" s="2522" t="s">
        <v>55</v>
      </c>
      <c r="D67" s="2523"/>
      <c r="E67" s="2523"/>
      <c r="F67" s="2523"/>
      <c r="G67" s="2524"/>
      <c r="H67" s="2514"/>
      <c r="I67" s="2515"/>
      <c r="J67" s="2515"/>
      <c r="K67" s="2515"/>
      <c r="L67" s="672" t="s">
        <v>84</v>
      </c>
      <c r="M67" s="2515"/>
      <c r="N67" s="2515"/>
      <c r="O67" s="672" t="s">
        <v>178</v>
      </c>
      <c r="P67" s="2515"/>
      <c r="Q67" s="2515"/>
      <c r="R67" s="672" t="s">
        <v>3</v>
      </c>
      <c r="S67" s="2521" t="s">
        <v>56</v>
      </c>
      <c r="T67" s="2521"/>
      <c r="U67" s="2521"/>
      <c r="V67" s="131"/>
      <c r="W67" s="2515"/>
      <c r="X67" s="2515"/>
      <c r="Y67" s="2515"/>
      <c r="Z67" s="672" t="s">
        <v>84</v>
      </c>
      <c r="AA67" s="2515"/>
      <c r="AB67" s="2515"/>
      <c r="AC67" s="672" t="s">
        <v>178</v>
      </c>
      <c r="AD67" s="2515"/>
      <c r="AE67" s="2515"/>
      <c r="AF67" s="52" t="s">
        <v>3</v>
      </c>
    </row>
    <row r="68" spans="2:34" s="121" customFormat="1" ht="19.5" customHeight="1" x14ac:dyDescent="0.15">
      <c r="C68" s="2518" t="s">
        <v>57</v>
      </c>
      <c r="D68" s="2519"/>
      <c r="E68" s="2519"/>
      <c r="F68" s="2519"/>
      <c r="G68" s="2520"/>
      <c r="H68" s="2458"/>
      <c r="I68" s="2458"/>
      <c r="J68" s="2458"/>
      <c r="K68" s="2458"/>
      <c r="L68" s="2458"/>
      <c r="M68" s="2458"/>
      <c r="N68" s="2458"/>
      <c r="O68" s="2458"/>
      <c r="P68" s="2458"/>
      <c r="Q68" s="2458"/>
      <c r="R68" s="2455" t="s">
        <v>58</v>
      </c>
      <c r="S68" s="2456"/>
      <c r="T68" s="2456"/>
      <c r="U68" s="2456"/>
      <c r="V68" s="2459"/>
      <c r="W68" s="2458"/>
      <c r="X68" s="2458"/>
      <c r="Y68" s="2458"/>
      <c r="Z68" s="2458"/>
      <c r="AA68" s="2458"/>
      <c r="AB68" s="2458"/>
      <c r="AC68" s="2458"/>
      <c r="AD68" s="2458"/>
      <c r="AE68" s="2458"/>
      <c r="AF68" s="2458"/>
    </row>
    <row r="69" spans="2:34" s="121" customFormat="1" ht="19.5" customHeight="1" x14ac:dyDescent="0.15">
      <c r="C69" s="2518" t="s">
        <v>59</v>
      </c>
      <c r="D69" s="2519"/>
      <c r="E69" s="2519"/>
      <c r="F69" s="2519"/>
      <c r="G69" s="2520"/>
      <c r="H69" s="2458"/>
      <c r="I69" s="2458"/>
      <c r="J69" s="2458"/>
      <c r="K69" s="2458"/>
      <c r="L69" s="2458"/>
      <c r="M69" s="2458"/>
      <c r="N69" s="2458"/>
      <c r="O69" s="2458"/>
      <c r="P69" s="2458"/>
      <c r="Q69" s="2458"/>
      <c r="R69" s="2518" t="s">
        <v>60</v>
      </c>
      <c r="S69" s="2519"/>
      <c r="T69" s="2519"/>
      <c r="U69" s="2519"/>
      <c r="V69" s="2577"/>
      <c r="W69" s="2458"/>
      <c r="X69" s="2458"/>
      <c r="Y69" s="2458"/>
      <c r="Z69" s="2458"/>
      <c r="AA69" s="2458"/>
      <c r="AB69" s="2458"/>
      <c r="AC69" s="2458"/>
      <c r="AD69" s="2458"/>
      <c r="AE69" s="2458"/>
      <c r="AF69" s="2458"/>
    </row>
    <row r="70" spans="2:34" s="121" customFormat="1" ht="19.5" customHeight="1" x14ac:dyDescent="0.15">
      <c r="B70" s="3"/>
      <c r="C70" s="2455" t="s">
        <v>61</v>
      </c>
      <c r="D70" s="2456"/>
      <c r="E70" s="2456"/>
      <c r="F70" s="2456"/>
      <c r="G70" s="2457"/>
      <c r="H70" s="2458"/>
      <c r="I70" s="2458"/>
      <c r="J70" s="2458"/>
      <c r="K70" s="2458"/>
      <c r="L70" s="2458"/>
      <c r="M70" s="2458"/>
      <c r="N70" s="2458"/>
      <c r="O70" s="2458"/>
      <c r="P70" s="2458"/>
      <c r="Q70" s="2458"/>
      <c r="R70" s="2455" t="s">
        <v>62</v>
      </c>
      <c r="S70" s="2456"/>
      <c r="T70" s="2456"/>
      <c r="U70" s="2456"/>
      <c r="V70" s="2459"/>
      <c r="W70" s="2458"/>
      <c r="X70" s="2458"/>
      <c r="Y70" s="2458"/>
      <c r="Z70" s="2458"/>
      <c r="AA70" s="2458"/>
      <c r="AB70" s="2458"/>
      <c r="AC70" s="2458"/>
      <c r="AD70" s="2458"/>
      <c r="AE70" s="2458"/>
      <c r="AF70" s="2458"/>
    </row>
    <row r="71" spans="2:34" s="121" customFormat="1" ht="16.5" customHeight="1" x14ac:dyDescent="0.15">
      <c r="B71" s="3"/>
      <c r="C71" s="461"/>
      <c r="D71" s="461"/>
      <c r="E71" s="47"/>
      <c r="F71" s="47"/>
      <c r="G71" s="47"/>
      <c r="H71" s="47"/>
      <c r="I71" s="460"/>
      <c r="J71" s="460"/>
      <c r="K71" s="461"/>
      <c r="L71" s="461"/>
    </row>
    <row r="72" spans="2:34" s="121" customFormat="1" ht="16.5" customHeight="1" x14ac:dyDescent="0.15">
      <c r="C72" s="6" t="s">
        <v>224</v>
      </c>
      <c r="D72" s="4" t="s">
        <v>218</v>
      </c>
      <c r="E72" s="4"/>
      <c r="F72" s="461"/>
      <c r="G72" s="461"/>
      <c r="I72" s="460"/>
      <c r="K72" s="53"/>
      <c r="L72" s="460"/>
      <c r="M72" s="461"/>
    </row>
    <row r="73" spans="2:34" ht="16.5" customHeight="1" x14ac:dyDescent="0.15">
      <c r="C73" s="16"/>
      <c r="D73" s="16"/>
      <c r="E73" s="16"/>
      <c r="F73" s="16"/>
      <c r="G73" s="16"/>
      <c r="H73" s="16"/>
      <c r="I73" s="16"/>
      <c r="J73" s="16"/>
      <c r="K73" s="16"/>
      <c r="L73" s="16"/>
      <c r="M73" s="16"/>
      <c r="N73" s="16"/>
      <c r="O73" s="16"/>
      <c r="P73" s="16"/>
      <c r="Q73" s="16"/>
      <c r="R73" s="16"/>
      <c r="S73" s="16"/>
      <c r="T73" s="16"/>
      <c r="U73" s="16"/>
      <c r="V73" s="16"/>
      <c r="W73" s="16"/>
      <c r="X73" s="16"/>
      <c r="Y73" s="16"/>
      <c r="Z73" s="16"/>
      <c r="AA73" s="121"/>
      <c r="AB73" s="121"/>
      <c r="AC73" s="121"/>
      <c r="AD73" s="121"/>
      <c r="AE73" s="121"/>
      <c r="AF73" s="121"/>
    </row>
    <row r="74" spans="2:34" ht="19.5" customHeight="1" x14ac:dyDescent="0.15">
      <c r="C74" s="2563" t="s">
        <v>233</v>
      </c>
      <c r="D74" s="2563"/>
      <c r="E74" s="2563"/>
      <c r="F74" s="2563"/>
      <c r="G74" s="2563"/>
      <c r="H74" s="2576" t="str">
        <f>IF(入力シート!$B$29=2,"○","－")</f>
        <v>－</v>
      </c>
      <c r="I74" s="2576"/>
      <c r="J74" s="2576"/>
      <c r="K74" s="460" t="s">
        <v>234</v>
      </c>
      <c r="L74" s="461" t="s">
        <v>235</v>
      </c>
      <c r="M74" s="16"/>
      <c r="N74" s="16"/>
      <c r="O74" s="16"/>
      <c r="P74" s="16"/>
      <c r="Q74" s="16"/>
      <c r="R74" s="16"/>
      <c r="S74" s="16"/>
      <c r="T74" s="16"/>
      <c r="U74" s="16"/>
      <c r="V74" s="16"/>
      <c r="W74" s="16"/>
      <c r="X74" s="16"/>
      <c r="Y74" s="16"/>
      <c r="Z74" s="16"/>
      <c r="AA74" s="121"/>
      <c r="AB74" s="121"/>
      <c r="AC74" s="121"/>
      <c r="AD74" s="121"/>
      <c r="AE74" s="121"/>
      <c r="AF74" s="121"/>
    </row>
    <row r="75" spans="2:34" s="121" customFormat="1" ht="19.5" customHeight="1" x14ac:dyDescent="0.15">
      <c r="B75" s="3"/>
      <c r="C75" s="2571" t="s">
        <v>205</v>
      </c>
      <c r="D75" s="2572"/>
      <c r="E75" s="2572"/>
      <c r="F75" s="2572"/>
      <c r="G75" s="2572"/>
      <c r="H75" s="2573" t="str">
        <f>IF(入力シート!K63="","",入力シート!K63)</f>
        <v/>
      </c>
      <c r="I75" s="2573"/>
      <c r="J75" s="2573"/>
      <c r="K75" s="2573"/>
      <c r="L75" s="2573"/>
      <c r="M75" s="2573"/>
      <c r="N75" s="2573"/>
      <c r="O75" s="2573"/>
      <c r="P75" s="2573"/>
      <c r="Q75" s="2573"/>
      <c r="R75" s="2573"/>
      <c r="S75" s="2573"/>
      <c r="T75" s="2573"/>
      <c r="U75" s="2573"/>
      <c r="V75" s="2573"/>
      <c r="W75" s="2573"/>
      <c r="X75" s="2573"/>
      <c r="Y75" s="2573"/>
      <c r="Z75" s="2573"/>
      <c r="AA75" s="2573"/>
      <c r="AB75" s="2573"/>
      <c r="AC75" s="2573"/>
      <c r="AD75" s="2573"/>
      <c r="AE75" s="2573"/>
      <c r="AF75" s="2573"/>
    </row>
    <row r="76" spans="2:34" s="121" customFormat="1" ht="19.5" customHeight="1" x14ac:dyDescent="0.15">
      <c r="B76" s="3"/>
      <c r="C76" s="2495" t="s">
        <v>206</v>
      </c>
      <c r="D76" s="2496"/>
      <c r="E76" s="2496"/>
      <c r="F76" s="2496"/>
      <c r="G76" s="2497"/>
      <c r="H76" s="2498" t="str">
        <f>IF(入力シート!K64="","",入力シート!K64)</f>
        <v/>
      </c>
      <c r="I76" s="2498"/>
      <c r="J76" s="2498"/>
      <c r="K76" s="2498"/>
      <c r="L76" s="2498"/>
      <c r="M76" s="2498"/>
      <c r="N76" s="2498"/>
      <c r="O76" s="2498"/>
      <c r="P76" s="2498"/>
      <c r="Q76" s="2498"/>
      <c r="R76" s="2498"/>
      <c r="S76" s="2498"/>
      <c r="T76" s="2498"/>
      <c r="U76" s="2498"/>
      <c r="V76" s="2498"/>
      <c r="W76" s="2498"/>
      <c r="X76" s="2498"/>
      <c r="Y76" s="2498"/>
      <c r="Z76" s="2498"/>
      <c r="AA76" s="2498"/>
      <c r="AB76" s="2498"/>
      <c r="AC76" s="2498"/>
      <c r="AD76" s="2498"/>
      <c r="AE76" s="2498"/>
      <c r="AF76" s="2498"/>
    </row>
    <row r="77" spans="2:34" s="121" customFormat="1" ht="19.5" customHeight="1" x14ac:dyDescent="0.15">
      <c r="B77" s="3"/>
      <c r="C77" s="2499" t="s">
        <v>199</v>
      </c>
      <c r="D77" s="2500"/>
      <c r="E77" s="2500"/>
      <c r="F77" s="2500"/>
      <c r="G77" s="2501"/>
      <c r="H77" s="2574"/>
      <c r="I77" s="2545"/>
      <c r="J77" s="2504" t="str">
        <f>IF(入力シート!K65="","",入力シート!K65)</f>
        <v/>
      </c>
      <c r="K77" s="2504"/>
      <c r="L77" s="2504"/>
      <c r="M77" s="2504"/>
      <c r="N77" s="2504"/>
      <c r="O77" s="2504"/>
      <c r="P77" s="2504"/>
      <c r="Q77" s="2504"/>
      <c r="R77" s="2504"/>
      <c r="S77" s="2505"/>
      <c r="T77" s="2566"/>
      <c r="U77" s="2575"/>
      <c r="V77" s="2504" t="str">
        <f>IF(入力シート!K66="","",入力シート!K66)</f>
        <v/>
      </c>
      <c r="W77" s="2504"/>
      <c r="X77" s="2504"/>
      <c r="Y77" s="2504"/>
      <c r="Z77" s="2504"/>
      <c r="AA77" s="2504"/>
      <c r="AB77" s="2504"/>
      <c r="AC77" s="2504"/>
      <c r="AD77" s="2504"/>
      <c r="AE77" s="2504"/>
      <c r="AF77" s="2505"/>
      <c r="AG77" s="14"/>
      <c r="AH77" s="14"/>
    </row>
    <row r="78" spans="2:34" s="121" customFormat="1" ht="19.5" customHeight="1" x14ac:dyDescent="0.15">
      <c r="B78" s="3"/>
      <c r="C78" s="2530" t="s">
        <v>216</v>
      </c>
      <c r="D78" s="2531"/>
      <c r="E78" s="2531"/>
      <c r="F78" s="2531"/>
      <c r="G78" s="2531"/>
      <c r="H78" s="2561" t="s">
        <v>209</v>
      </c>
      <c r="I78" s="2562"/>
      <c r="J78" s="2534" t="str">
        <f>IF(入力シート!K67="","",入力シート!K67)</f>
        <v/>
      </c>
      <c r="K78" s="2534"/>
      <c r="L78" s="2534"/>
      <c r="M78" s="2534"/>
      <c r="N78" s="2534"/>
      <c r="O78" s="2534"/>
      <c r="P78" s="2534"/>
      <c r="Q78" s="2534"/>
      <c r="R78" s="2534"/>
      <c r="S78" s="2535"/>
      <c r="T78" s="2561" t="s">
        <v>210</v>
      </c>
      <c r="U78" s="2562"/>
      <c r="V78" s="2534" t="str">
        <f>IF(入力シート!K68="","",入力シート!K68)</f>
        <v/>
      </c>
      <c r="W78" s="2534"/>
      <c r="X78" s="2534"/>
      <c r="Y78" s="2534"/>
      <c r="Z78" s="2534"/>
      <c r="AA78" s="2534"/>
      <c r="AB78" s="2534"/>
      <c r="AC78" s="2534"/>
      <c r="AD78" s="2534"/>
      <c r="AE78" s="2534"/>
      <c r="AF78" s="2535"/>
      <c r="AG78" s="14"/>
      <c r="AH78" s="14"/>
    </row>
    <row r="79" spans="2:34" s="121" customFormat="1" ht="19.5" customHeight="1" x14ac:dyDescent="0.15">
      <c r="B79" s="3"/>
      <c r="C79" s="2559"/>
      <c r="D79" s="2560"/>
      <c r="E79" s="2560"/>
      <c r="F79" s="2560"/>
      <c r="G79" s="2560"/>
      <c r="H79" s="2563"/>
      <c r="I79" s="2564"/>
      <c r="J79" s="2554"/>
      <c r="K79" s="2554"/>
      <c r="L79" s="2554"/>
      <c r="M79" s="2554"/>
      <c r="N79" s="2554"/>
      <c r="O79" s="2554"/>
      <c r="P79" s="2554"/>
      <c r="Q79" s="2554"/>
      <c r="R79" s="2554"/>
      <c r="S79" s="2555"/>
      <c r="T79" s="2565"/>
      <c r="U79" s="2566"/>
      <c r="V79" s="2567"/>
      <c r="W79" s="2567"/>
      <c r="X79" s="2567"/>
      <c r="Y79" s="2567"/>
      <c r="Z79" s="2567"/>
      <c r="AA79" s="2567"/>
      <c r="AB79" s="2567"/>
      <c r="AC79" s="2567"/>
      <c r="AD79" s="2567"/>
      <c r="AE79" s="2567"/>
      <c r="AF79" s="2568"/>
    </row>
    <row r="80" spans="2:34" s="121" customFormat="1" ht="19.5" customHeight="1" x14ac:dyDescent="0.15">
      <c r="B80" s="3"/>
      <c r="C80" s="2479" t="s">
        <v>52</v>
      </c>
      <c r="D80" s="2480"/>
      <c r="E80" s="2480"/>
      <c r="F80" s="2480"/>
      <c r="G80" s="2481"/>
      <c r="H80" s="976" t="s">
        <v>53</v>
      </c>
      <c r="I80" s="2569" t="str">
        <f>IF(入力シート!K69="","",LEFT(入力シート!K69,3)&amp;"-"&amp;RIGHT(入力シート!K69,4))</f>
        <v/>
      </c>
      <c r="J80" s="2569"/>
      <c r="K80" s="2569"/>
      <c r="L80" s="2569"/>
      <c r="M80" s="2570"/>
      <c r="N80" s="2547" t="s">
        <v>211</v>
      </c>
      <c r="O80" s="2548"/>
      <c r="P80" s="2548"/>
      <c r="Q80" s="2557" t="str">
        <f>IF(入力シート!K70="","",入力シート!K70)</f>
        <v/>
      </c>
      <c r="R80" s="2557"/>
      <c r="S80" s="2557"/>
      <c r="T80" s="2558"/>
      <c r="U80" s="2508" t="s">
        <v>212</v>
      </c>
      <c r="V80" s="2509"/>
      <c r="W80" s="2509"/>
      <c r="X80" s="2468" t="str">
        <f>IF(入力シート!K71="","",入力シート!K71)</f>
        <v/>
      </c>
      <c r="Y80" s="2468"/>
      <c r="Z80" s="2468"/>
      <c r="AA80" s="2468"/>
      <c r="AB80" s="2468"/>
      <c r="AC80" s="2468"/>
      <c r="AD80" s="2468"/>
      <c r="AE80" s="2468"/>
      <c r="AF80" s="2469"/>
    </row>
    <row r="81" spans="1:267" s="121" customFormat="1" ht="19.5" customHeight="1" x14ac:dyDescent="0.15">
      <c r="B81" s="3"/>
      <c r="C81" s="2482"/>
      <c r="D81" s="2483"/>
      <c r="E81" s="2483"/>
      <c r="F81" s="2483"/>
      <c r="G81" s="2484"/>
      <c r="H81" s="2470" t="str">
        <f>IF(入力シート!K72="","",入力シート!K72&amp;IF(入力シート!K73="－","","　"&amp;入力シート!K73))</f>
        <v/>
      </c>
      <c r="I81" s="2471"/>
      <c r="J81" s="2471"/>
      <c r="K81" s="2471"/>
      <c r="L81" s="2471"/>
      <c r="M81" s="2471"/>
      <c r="N81" s="2471"/>
      <c r="O81" s="2471"/>
      <c r="P81" s="2471"/>
      <c r="Q81" s="2471"/>
      <c r="R81" s="2471"/>
      <c r="S81" s="2471"/>
      <c r="T81" s="2471"/>
      <c r="U81" s="2471"/>
      <c r="V81" s="2471"/>
      <c r="W81" s="2471"/>
      <c r="X81" s="2471"/>
      <c r="Y81" s="2471"/>
      <c r="Z81" s="2471"/>
      <c r="AA81" s="2471"/>
      <c r="AB81" s="2471"/>
      <c r="AC81" s="2471"/>
      <c r="AD81" s="2471"/>
      <c r="AE81" s="2471"/>
      <c r="AF81" s="2472"/>
    </row>
    <row r="82" spans="1:267" s="121" customFormat="1" ht="19.5" customHeight="1" x14ac:dyDescent="0.15">
      <c r="B82" s="3"/>
      <c r="C82" s="2485"/>
      <c r="D82" s="2486"/>
      <c r="E82" s="2486"/>
      <c r="F82" s="2486"/>
      <c r="G82" s="2487"/>
      <c r="H82" s="2473"/>
      <c r="I82" s="2474"/>
      <c r="J82" s="2474"/>
      <c r="K82" s="2474"/>
      <c r="L82" s="2474"/>
      <c r="M82" s="2474"/>
      <c r="N82" s="2474"/>
      <c r="O82" s="2474"/>
      <c r="P82" s="2474"/>
      <c r="Q82" s="2474"/>
      <c r="R82" s="2474"/>
      <c r="S82" s="2474"/>
      <c r="T82" s="2474"/>
      <c r="U82" s="2474"/>
      <c r="V82" s="2474"/>
      <c r="W82" s="2474"/>
      <c r="X82" s="2474"/>
      <c r="Y82" s="2474"/>
      <c r="Z82" s="2474"/>
      <c r="AA82" s="2474"/>
      <c r="AB82" s="2474"/>
      <c r="AC82" s="2474"/>
      <c r="AD82" s="2474"/>
      <c r="AE82" s="2474"/>
      <c r="AF82" s="2475"/>
    </row>
    <row r="83" spans="1:267" s="121" customFormat="1" ht="19.5" customHeight="1" x14ac:dyDescent="0.15">
      <c r="B83" s="3"/>
      <c r="C83" s="2476" t="s">
        <v>207</v>
      </c>
      <c r="D83" s="2477"/>
      <c r="E83" s="2477"/>
      <c r="F83" s="2477"/>
      <c r="G83" s="2478"/>
      <c r="H83" s="2492" t="str">
        <f>IF(入力シート!K74="","",入力シート!K74)</f>
        <v/>
      </c>
      <c r="I83" s="2493"/>
      <c r="J83" s="2493"/>
      <c r="K83" s="2493"/>
      <c r="L83" s="2493"/>
      <c r="M83" s="2493"/>
      <c r="N83" s="2493"/>
      <c r="O83" s="2493"/>
      <c r="P83" s="2493"/>
      <c r="Q83" s="2493"/>
      <c r="R83" s="2493"/>
      <c r="S83" s="2493"/>
      <c r="T83" s="2493"/>
      <c r="U83" s="2493"/>
      <c r="V83" s="2493"/>
      <c r="W83" s="2493"/>
      <c r="X83" s="2493"/>
      <c r="Y83" s="2493"/>
      <c r="Z83" s="2493"/>
      <c r="AA83" s="2493"/>
      <c r="AB83" s="2493"/>
      <c r="AC83" s="2493"/>
      <c r="AD83" s="2493"/>
      <c r="AE83" s="2493"/>
      <c r="AF83" s="2494"/>
    </row>
    <row r="84" spans="1:267" s="121" customFormat="1" ht="19.5" customHeight="1" x14ac:dyDescent="0.15">
      <c r="B84" s="3"/>
      <c r="C84" s="2460" t="s">
        <v>63</v>
      </c>
      <c r="D84" s="2461"/>
      <c r="E84" s="2461"/>
      <c r="F84" s="2461"/>
      <c r="G84" s="2462"/>
      <c r="H84" s="2492" t="str">
        <f>IF(入力シート!K75="","",入力シート!K75)</f>
        <v/>
      </c>
      <c r="I84" s="2493"/>
      <c r="J84" s="2493"/>
      <c r="K84" s="2493"/>
      <c r="L84" s="2493"/>
      <c r="M84" s="2493"/>
      <c r="N84" s="2493"/>
      <c r="O84" s="2493"/>
      <c r="P84" s="2493"/>
      <c r="Q84" s="2493"/>
      <c r="R84" s="2493"/>
      <c r="S84" s="2493"/>
      <c r="T84" s="2493"/>
      <c r="U84" s="2493"/>
      <c r="V84" s="2493"/>
      <c r="W84" s="2493"/>
      <c r="X84" s="2493"/>
      <c r="Y84" s="2493"/>
      <c r="Z84" s="2493"/>
      <c r="AA84" s="2493"/>
      <c r="AB84" s="2493"/>
      <c r="AC84" s="2493"/>
      <c r="AD84" s="2493"/>
      <c r="AE84" s="2493"/>
      <c r="AF84" s="2494"/>
    </row>
    <row r="85" spans="1:267" s="121" customFormat="1" ht="19.5" customHeight="1" x14ac:dyDescent="0.15">
      <c r="C85" s="2460" t="s">
        <v>576</v>
      </c>
      <c r="D85" s="2461"/>
      <c r="E85" s="2461"/>
      <c r="F85" s="2461"/>
      <c r="G85" s="2462"/>
      <c r="H85" s="2463" t="str">
        <f>IF(入力シート!K76="","",入力シート!K76)</f>
        <v/>
      </c>
      <c r="I85" s="2464"/>
      <c r="J85" s="2464"/>
      <c r="K85" s="2464"/>
      <c r="L85" s="2464"/>
      <c r="M85" s="2464"/>
      <c r="N85" s="2464"/>
      <c r="O85" s="2464"/>
      <c r="P85" s="2464"/>
      <c r="Q85" s="2464"/>
      <c r="R85" s="2464"/>
      <c r="S85" s="2464"/>
      <c r="T85" s="2464"/>
      <c r="U85" s="2464"/>
      <c r="V85" s="2464"/>
      <c r="W85" s="2464"/>
      <c r="X85" s="2464"/>
      <c r="Y85" s="2464"/>
      <c r="Z85" s="2464"/>
      <c r="AA85" s="2464"/>
      <c r="AB85" s="2464"/>
      <c r="AC85" s="2464"/>
      <c r="AD85" s="2464"/>
      <c r="AE85" s="2464"/>
      <c r="AF85" s="2465"/>
    </row>
    <row r="86" spans="1:267" s="121" customFormat="1" ht="16.5" customHeight="1" x14ac:dyDescent="0.15">
      <c r="C86" s="5"/>
      <c r="D86" s="5"/>
      <c r="E86" s="5"/>
      <c r="F86" s="5"/>
      <c r="G86" s="5"/>
      <c r="H86" s="54"/>
      <c r="I86" s="54"/>
      <c r="J86" s="54"/>
      <c r="K86" s="54"/>
      <c r="L86" s="54"/>
      <c r="M86" s="54"/>
      <c r="N86" s="54"/>
      <c r="O86" s="54"/>
      <c r="P86" s="54"/>
      <c r="Q86" s="54"/>
      <c r="R86" s="54"/>
      <c r="S86" s="54"/>
      <c r="T86" s="54"/>
      <c r="U86" s="54"/>
      <c r="V86" s="55"/>
      <c r="W86" s="55"/>
      <c r="X86" s="55"/>
      <c r="Y86" s="55"/>
      <c r="Z86" s="55"/>
      <c r="AA86" s="5"/>
    </row>
    <row r="87" spans="1:267" s="121" customFormat="1" ht="16.5" customHeight="1" x14ac:dyDescent="0.15">
      <c r="C87" s="6" t="s">
        <v>520</v>
      </c>
      <c r="D87" s="8" t="s">
        <v>2004</v>
      </c>
      <c r="E87" s="461"/>
      <c r="F87" s="461"/>
      <c r="G87" s="461"/>
      <c r="H87" s="1516"/>
      <c r="I87" s="1517"/>
      <c r="J87" s="1518"/>
      <c r="K87" s="1519"/>
      <c r="L87" s="1518"/>
      <c r="M87" s="1518"/>
      <c r="N87" s="1520"/>
      <c r="O87" s="1518"/>
      <c r="P87" s="1518"/>
      <c r="Q87" s="1518"/>
      <c r="R87" s="1518"/>
      <c r="S87" s="1518"/>
      <c r="T87" s="1518"/>
      <c r="U87" s="1518"/>
      <c r="V87" s="1518"/>
      <c r="W87" s="1518"/>
      <c r="X87" s="1518"/>
      <c r="Y87" s="1518"/>
      <c r="Z87" s="1518"/>
      <c r="AA87" s="1518"/>
      <c r="AB87" s="1518"/>
      <c r="AC87" s="1518"/>
      <c r="AD87" s="1518"/>
      <c r="AE87" s="1518"/>
      <c r="AF87" s="1518"/>
      <c r="AG87" s="1518"/>
    </row>
    <row r="88" spans="1:267" ht="8.25" customHeight="1" x14ac:dyDescent="0.15">
      <c r="C88" s="16"/>
      <c r="D88" s="16"/>
      <c r="E88" s="16"/>
      <c r="F88" s="16"/>
      <c r="G88" s="16"/>
      <c r="H88" s="1521"/>
      <c r="I88" s="1521"/>
      <c r="J88" s="1521"/>
      <c r="K88" s="1521"/>
      <c r="L88" s="1521"/>
      <c r="M88" s="1521"/>
      <c r="N88" s="1521"/>
      <c r="O88" s="1521"/>
      <c r="P88" s="1521"/>
      <c r="Q88" s="1521"/>
      <c r="R88" s="1521"/>
      <c r="S88" s="1521"/>
      <c r="T88" s="1521"/>
      <c r="U88" s="1521"/>
      <c r="V88" s="1521"/>
      <c r="W88" s="1521"/>
      <c r="X88" s="1521"/>
      <c r="Y88" s="1521"/>
      <c r="Z88" s="1521"/>
      <c r="AA88" s="1518"/>
      <c r="AB88" s="2556"/>
      <c r="AC88" s="2556"/>
      <c r="AD88" s="2556"/>
      <c r="AE88" s="1522"/>
      <c r="AF88" s="2610"/>
      <c r="AG88" s="2610"/>
    </row>
    <row r="89" spans="1:267" s="121" customFormat="1" ht="19.5" customHeight="1" x14ac:dyDescent="0.15">
      <c r="C89" s="2518" t="s">
        <v>2001</v>
      </c>
      <c r="D89" s="2519"/>
      <c r="E89" s="2519"/>
      <c r="F89" s="2519"/>
      <c r="G89" s="2520"/>
      <c r="H89" s="2609" t="str">
        <f>IF(入力シート!K77="","",入力シート!K77)</f>
        <v/>
      </c>
      <c r="I89" s="2609"/>
      <c r="J89" s="2609"/>
      <c r="K89" s="2609"/>
      <c r="L89" s="2609"/>
      <c r="M89" s="2609"/>
      <c r="N89" s="2609"/>
      <c r="O89" s="2609"/>
      <c r="P89" s="2609"/>
      <c r="Q89" s="2609"/>
      <c r="R89" s="1518"/>
      <c r="S89" s="1518"/>
      <c r="T89" s="1518"/>
      <c r="U89" s="1518"/>
      <c r="V89" s="1518"/>
      <c r="W89" s="1518"/>
      <c r="X89" s="1518"/>
      <c r="Y89" s="1518"/>
      <c r="Z89" s="1518"/>
      <c r="AA89" s="1518"/>
      <c r="AB89" s="1518"/>
      <c r="AC89" s="1518"/>
      <c r="AD89" s="1518"/>
      <c r="AE89" s="1518"/>
      <c r="AF89" s="1518"/>
      <c r="AG89" s="1518"/>
    </row>
    <row r="90" spans="1:267" s="121" customFormat="1" ht="19.5" customHeight="1" x14ac:dyDescent="0.15">
      <c r="C90" s="2571" t="s">
        <v>2002</v>
      </c>
      <c r="D90" s="2572"/>
      <c r="E90" s="2572"/>
      <c r="F90" s="2572"/>
      <c r="G90" s="2602"/>
      <c r="H90" s="2622" t="str">
        <f>IF(入力シート!K78="","",入力シート!K78)</f>
        <v/>
      </c>
      <c r="I90" s="2623"/>
      <c r="J90" s="2623"/>
      <c r="K90" s="2623"/>
      <c r="L90" s="2623"/>
      <c r="M90" s="2623"/>
      <c r="N90" s="2623"/>
      <c r="O90" s="2623"/>
      <c r="P90" s="2623"/>
      <c r="Q90" s="2623"/>
      <c r="R90" s="2623"/>
      <c r="S90" s="2623"/>
      <c r="T90" s="2623"/>
      <c r="U90" s="2623"/>
      <c r="V90" s="2623"/>
      <c r="W90" s="2623"/>
      <c r="X90" s="2623"/>
      <c r="Y90" s="2623"/>
      <c r="Z90" s="2623"/>
      <c r="AA90" s="2623"/>
      <c r="AB90" s="2623"/>
      <c r="AC90" s="2623"/>
      <c r="AD90" s="2623"/>
      <c r="AE90" s="2623"/>
      <c r="AF90" s="2624"/>
      <c r="AG90" s="1518"/>
    </row>
    <row r="91" spans="1:267" s="121" customFormat="1" ht="19.5" customHeight="1" x14ac:dyDescent="0.15">
      <c r="B91" s="3"/>
      <c r="C91" s="2547"/>
      <c r="D91" s="2548"/>
      <c r="E91" s="2548"/>
      <c r="F91" s="2548"/>
      <c r="G91" s="2549"/>
      <c r="H91" s="2625"/>
      <c r="I91" s="2626"/>
      <c r="J91" s="2626"/>
      <c r="K91" s="2626"/>
      <c r="L91" s="2626"/>
      <c r="M91" s="2626"/>
      <c r="N91" s="2626"/>
      <c r="O91" s="2626"/>
      <c r="P91" s="2626"/>
      <c r="Q91" s="2626"/>
      <c r="R91" s="2626"/>
      <c r="S91" s="2626"/>
      <c r="T91" s="2626"/>
      <c r="U91" s="2626"/>
      <c r="V91" s="2626"/>
      <c r="W91" s="2626"/>
      <c r="X91" s="2626"/>
      <c r="Y91" s="2626"/>
      <c r="Z91" s="2626"/>
      <c r="AA91" s="2626"/>
      <c r="AB91" s="2626"/>
      <c r="AC91" s="2626"/>
      <c r="AD91" s="2626"/>
      <c r="AE91" s="2626"/>
      <c r="AF91" s="2627"/>
      <c r="AG91" s="1518"/>
    </row>
    <row r="92" spans="1:267" s="121" customFormat="1" ht="7.5" customHeight="1" x14ac:dyDescent="0.15">
      <c r="C92" s="5"/>
      <c r="D92" s="5"/>
      <c r="E92" s="5"/>
      <c r="F92" s="5"/>
      <c r="G92" s="5"/>
      <c r="H92" s="54"/>
      <c r="I92" s="54"/>
      <c r="J92" s="54"/>
      <c r="K92" s="54"/>
      <c r="L92" s="54"/>
      <c r="M92" s="54"/>
      <c r="N92" s="54"/>
      <c r="O92" s="54"/>
      <c r="P92" s="54"/>
      <c r="Q92" s="54"/>
      <c r="R92" s="54"/>
      <c r="S92" s="54"/>
      <c r="T92" s="54"/>
      <c r="U92" s="54"/>
      <c r="V92" s="55"/>
      <c r="W92" s="55"/>
      <c r="X92" s="55"/>
      <c r="Y92" s="55"/>
      <c r="Z92" s="55"/>
      <c r="AA92" s="5"/>
    </row>
    <row r="93" spans="1:267" ht="16.5" customHeight="1" x14ac:dyDescent="0.15">
      <c r="C93" s="37"/>
      <c r="Z93" s="121"/>
      <c r="AA93" s="16"/>
      <c r="AB93" s="121"/>
      <c r="AC93" s="121"/>
      <c r="AD93" s="121"/>
      <c r="AE93" s="121"/>
      <c r="AF93" s="121"/>
      <c r="AG93" s="121"/>
      <c r="AH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c r="GH93" s="121"/>
      <c r="GI93" s="121"/>
      <c r="GJ93" s="121"/>
      <c r="GK93" s="121"/>
      <c r="GL93" s="121"/>
      <c r="GM93" s="121"/>
      <c r="GN93" s="121"/>
      <c r="GO93" s="121"/>
      <c r="GP93" s="121"/>
      <c r="GQ93" s="121"/>
      <c r="GR93" s="121"/>
      <c r="GS93" s="121"/>
      <c r="GT93" s="121"/>
      <c r="GU93" s="121"/>
      <c r="GV93" s="121"/>
      <c r="GW93" s="121"/>
      <c r="GX93" s="121"/>
      <c r="GY93" s="121"/>
      <c r="GZ93" s="121"/>
      <c r="HA93" s="121"/>
      <c r="HB93" s="121"/>
      <c r="HC93" s="121"/>
      <c r="HD93" s="121"/>
      <c r="HE93" s="121"/>
      <c r="HF93" s="121"/>
      <c r="HG93" s="121"/>
      <c r="HH93" s="121"/>
      <c r="HI93" s="121"/>
      <c r="HJ93" s="121"/>
      <c r="HK93" s="121"/>
      <c r="HL93" s="121"/>
      <c r="HM93" s="121"/>
      <c r="HN93" s="121"/>
      <c r="HO93" s="121"/>
      <c r="HP93" s="121"/>
      <c r="HQ93" s="121"/>
      <c r="HR93" s="121"/>
      <c r="HS93" s="121"/>
      <c r="HT93" s="121"/>
      <c r="HU93" s="121"/>
      <c r="HV93" s="121"/>
      <c r="HW93" s="121"/>
      <c r="HX93" s="121"/>
      <c r="HY93" s="121"/>
      <c r="HZ93" s="121"/>
      <c r="IA93" s="121"/>
      <c r="IB93" s="121"/>
      <c r="IC93" s="121"/>
      <c r="ID93" s="121"/>
      <c r="IE93" s="121"/>
      <c r="IF93" s="121"/>
      <c r="IG93" s="121"/>
      <c r="IH93" s="121"/>
      <c r="II93" s="121"/>
      <c r="IJ93" s="121"/>
      <c r="IK93" s="121"/>
      <c r="IL93" s="121"/>
      <c r="IM93" s="121"/>
      <c r="IN93" s="121"/>
      <c r="IO93" s="121"/>
      <c r="IP93" s="121"/>
      <c r="IQ93" s="121"/>
      <c r="IR93" s="121"/>
      <c r="IS93" s="121"/>
      <c r="IT93" s="121"/>
      <c r="IU93" s="121"/>
      <c r="IV93" s="121"/>
      <c r="IW93" s="121"/>
      <c r="IX93" s="121"/>
      <c r="IY93" s="121"/>
      <c r="IZ93" s="121"/>
      <c r="JA93" s="121"/>
      <c r="JB93" s="121"/>
      <c r="JC93" s="121"/>
      <c r="JD93" s="121"/>
      <c r="JE93" s="121"/>
      <c r="JF93" s="121"/>
      <c r="JG93" s="121"/>
    </row>
    <row r="94" spans="1:267" s="121" customFormat="1" ht="16.5" customHeight="1" x14ac:dyDescent="0.15">
      <c r="A94" s="2525" t="s">
        <v>571</v>
      </c>
      <c r="B94" s="2525"/>
      <c r="C94" s="2525"/>
      <c r="D94" s="2525"/>
      <c r="E94" s="2525"/>
      <c r="F94" s="2525"/>
      <c r="G94" s="2525"/>
      <c r="H94" s="2525"/>
      <c r="I94" s="2525"/>
      <c r="J94" s="2525"/>
      <c r="K94" s="2525"/>
      <c r="L94" s="2525"/>
      <c r="M94" s="2525"/>
      <c r="N94" s="2525"/>
      <c r="O94" s="2525"/>
      <c r="P94" s="2525"/>
      <c r="Q94" s="2525"/>
      <c r="R94" s="2525"/>
      <c r="S94" s="2525"/>
      <c r="T94" s="2525"/>
      <c r="U94" s="2525"/>
      <c r="V94" s="2525"/>
      <c r="W94" s="2525"/>
      <c r="X94" s="2525"/>
      <c r="Y94" s="2525"/>
      <c r="Z94" s="2525"/>
      <c r="AA94" s="2525"/>
      <c r="AB94" s="2525"/>
      <c r="AC94" s="2525"/>
      <c r="AD94" s="2525"/>
      <c r="AE94" s="2525"/>
      <c r="AF94" s="2525"/>
      <c r="AG94" s="2525"/>
      <c r="AH94" s="2525"/>
    </row>
    <row r="95" spans="1:267" s="121" customFormat="1" ht="16.5" customHeight="1" x14ac:dyDescent="0.15">
      <c r="A95" s="2525"/>
      <c r="B95" s="2525"/>
      <c r="C95" s="2525"/>
      <c r="D95" s="2525"/>
      <c r="E95" s="2525"/>
      <c r="F95" s="2525"/>
      <c r="G95" s="2525"/>
      <c r="H95" s="2525"/>
      <c r="I95" s="2525"/>
      <c r="J95" s="2525"/>
      <c r="K95" s="2525"/>
      <c r="L95" s="2525"/>
      <c r="M95" s="2525"/>
      <c r="N95" s="2525"/>
      <c r="O95" s="2525"/>
      <c r="P95" s="2525"/>
      <c r="Q95" s="2525"/>
      <c r="R95" s="2525"/>
      <c r="S95" s="2525"/>
      <c r="T95" s="2525"/>
      <c r="U95" s="2525"/>
      <c r="V95" s="2525"/>
      <c r="W95" s="2525"/>
      <c r="X95" s="2525"/>
      <c r="Y95" s="2525"/>
      <c r="Z95" s="2525"/>
      <c r="AA95" s="2525"/>
      <c r="AB95" s="2525"/>
      <c r="AC95" s="2525"/>
      <c r="AD95" s="2525"/>
      <c r="AE95" s="2525"/>
      <c r="AF95" s="2525"/>
      <c r="AG95" s="2525"/>
      <c r="AH95" s="2525"/>
    </row>
    <row r="96" spans="1:267" s="121" customFormat="1" ht="16.5" customHeight="1" x14ac:dyDescent="0.15">
      <c r="A96" s="6"/>
      <c r="B96" s="121" t="s">
        <v>67</v>
      </c>
      <c r="C96" s="461"/>
      <c r="D96" s="461"/>
      <c r="E96" s="461"/>
      <c r="F96" s="461"/>
      <c r="G96" s="461"/>
      <c r="H96" s="461"/>
      <c r="I96" s="460"/>
      <c r="J96" s="460"/>
      <c r="K96" s="461"/>
      <c r="L96" s="461"/>
    </row>
    <row r="97" spans="1:47" s="121" customFormat="1" ht="16.5" customHeight="1" x14ac:dyDescent="0.15">
      <c r="A97" s="6"/>
      <c r="C97" s="461"/>
      <c r="D97" s="461"/>
      <c r="E97" s="461"/>
      <c r="F97" s="461"/>
      <c r="G97" s="461"/>
      <c r="H97" s="461"/>
      <c r="I97" s="460"/>
      <c r="J97" s="460"/>
      <c r="K97" s="461"/>
      <c r="L97" s="461"/>
    </row>
    <row r="98" spans="1:47" s="121" customFormat="1" ht="16.5" customHeight="1" x14ac:dyDescent="0.15">
      <c r="C98" s="6" t="s">
        <v>222</v>
      </c>
      <c r="D98" s="2" t="s">
        <v>227</v>
      </c>
      <c r="E98" s="461"/>
      <c r="F98" s="461"/>
      <c r="G98" s="461"/>
      <c r="H98" s="461"/>
      <c r="I98" s="460"/>
      <c r="J98" s="460"/>
      <c r="K98" s="461"/>
      <c r="L98" s="461"/>
    </row>
    <row r="99" spans="1:47" ht="16.5" customHeight="1" x14ac:dyDescent="0.15">
      <c r="C99" s="16"/>
      <c r="D99" s="16"/>
      <c r="E99" s="16"/>
      <c r="F99" s="16"/>
      <c r="G99" s="16"/>
      <c r="H99" s="16"/>
      <c r="I99" s="16"/>
      <c r="J99" s="16"/>
      <c r="K99" s="16"/>
      <c r="L99" s="16"/>
      <c r="M99" s="16"/>
      <c r="N99" s="16"/>
      <c r="O99" s="16"/>
      <c r="P99" s="16"/>
      <c r="Q99" s="16"/>
      <c r="R99" s="16"/>
      <c r="S99" s="16"/>
      <c r="T99" s="16"/>
      <c r="U99" s="16"/>
      <c r="V99" s="16"/>
      <c r="W99" s="16"/>
      <c r="X99" s="16"/>
      <c r="Y99" s="16"/>
      <c r="Z99" s="16"/>
      <c r="AA99" s="121"/>
      <c r="AB99" s="121"/>
      <c r="AC99" s="121"/>
      <c r="AD99" s="121"/>
      <c r="AE99" s="121"/>
      <c r="AF99" s="121"/>
    </row>
    <row r="100" spans="1:47" s="121" customFormat="1" ht="19.5" customHeight="1" x14ac:dyDescent="0.15">
      <c r="B100" s="2526" t="s">
        <v>407</v>
      </c>
      <c r="C100" s="2499" t="s">
        <v>199</v>
      </c>
      <c r="D100" s="2500"/>
      <c r="E100" s="2500"/>
      <c r="F100" s="2500"/>
      <c r="G100" s="2501"/>
      <c r="H100" s="2527" t="str">
        <f>IF(入力シート!K82="","",入力シート!K82)</f>
        <v/>
      </c>
      <c r="I100" s="2528"/>
      <c r="J100" s="2528"/>
      <c r="K100" s="2528"/>
      <c r="L100" s="2528"/>
      <c r="M100" s="2528"/>
      <c r="N100" s="2528"/>
      <c r="O100" s="2528"/>
      <c r="P100" s="2528"/>
      <c r="Q100" s="2528"/>
      <c r="R100" s="2528"/>
      <c r="S100" s="2528"/>
      <c r="T100" s="2528"/>
      <c r="U100" s="2528"/>
      <c r="V100" s="2528"/>
      <c r="W100" s="2528"/>
      <c r="X100" s="2528"/>
      <c r="Y100" s="2528"/>
      <c r="Z100" s="2528"/>
      <c r="AA100" s="2528"/>
      <c r="AB100" s="2528"/>
      <c r="AC100" s="2528"/>
      <c r="AD100" s="2528"/>
      <c r="AE100" s="2528"/>
      <c r="AF100" s="2529"/>
      <c r="AI100" s="14"/>
      <c r="AJ100" s="14"/>
      <c r="AK100" s="14"/>
      <c r="AL100" s="14"/>
    </row>
    <row r="101" spans="1:47" s="121" customFormat="1" ht="19.5" customHeight="1" x14ac:dyDescent="0.15">
      <c r="B101" s="2526"/>
      <c r="C101" s="2530" t="s">
        <v>51</v>
      </c>
      <c r="D101" s="2531"/>
      <c r="E101" s="2531"/>
      <c r="F101" s="2531"/>
      <c r="G101" s="2532"/>
      <c r="H101" s="2533" t="str">
        <f>IF(入力シート!K83="","",入力シート!K83)</f>
        <v/>
      </c>
      <c r="I101" s="2534"/>
      <c r="J101" s="2534"/>
      <c r="K101" s="2534"/>
      <c r="L101" s="2534"/>
      <c r="M101" s="2534"/>
      <c r="N101" s="2534"/>
      <c r="O101" s="2534"/>
      <c r="P101" s="2534"/>
      <c r="Q101" s="2534"/>
      <c r="R101" s="2534"/>
      <c r="S101" s="2534"/>
      <c r="T101" s="2534"/>
      <c r="U101" s="2534"/>
      <c r="V101" s="2534"/>
      <c r="W101" s="2534"/>
      <c r="X101" s="2534"/>
      <c r="Y101" s="2534"/>
      <c r="Z101" s="2534"/>
      <c r="AA101" s="2534"/>
      <c r="AB101" s="2534"/>
      <c r="AC101" s="2534"/>
      <c r="AD101" s="2534"/>
      <c r="AE101" s="2534"/>
      <c r="AF101" s="2535"/>
      <c r="AI101" s="14"/>
      <c r="AJ101" s="14"/>
      <c r="AK101" s="14"/>
      <c r="AL101" s="14"/>
      <c r="AN101" s="34"/>
      <c r="AO101" s="34"/>
    </row>
    <row r="102" spans="1:47" s="121" customFormat="1" ht="19.5" customHeight="1" x14ac:dyDescent="0.15">
      <c r="B102" s="2526"/>
      <c r="C102" s="2508" t="s">
        <v>200</v>
      </c>
      <c r="D102" s="2509"/>
      <c r="E102" s="2509"/>
      <c r="F102" s="2509"/>
      <c r="G102" s="2510"/>
      <c r="H102" s="2536" t="str">
        <f>IF(入力シート!K84="","",入力シート!K84)</f>
        <v/>
      </c>
      <c r="I102" s="2537"/>
      <c r="J102" s="2537"/>
      <c r="K102" s="2537"/>
      <c r="L102" s="2537"/>
      <c r="M102" s="2537"/>
      <c r="N102" s="2537"/>
      <c r="O102" s="2537"/>
      <c r="P102" s="2537"/>
      <c r="Q102" s="2537"/>
      <c r="R102" s="2537"/>
      <c r="S102" s="2537"/>
      <c r="T102" s="2537"/>
      <c r="U102" s="2537"/>
      <c r="V102" s="2537"/>
      <c r="W102" s="2537"/>
      <c r="X102" s="2537"/>
      <c r="Y102" s="2537"/>
      <c r="Z102" s="2537"/>
      <c r="AA102" s="2537"/>
      <c r="AB102" s="2537"/>
      <c r="AC102" s="2537"/>
      <c r="AD102" s="2537"/>
      <c r="AE102" s="2537"/>
      <c r="AF102" s="2538"/>
      <c r="AI102" s="14"/>
      <c r="AJ102" s="14"/>
      <c r="AK102" s="14"/>
      <c r="AL102" s="14"/>
      <c r="AT102" s="35"/>
    </row>
    <row r="103" spans="1:47" s="121" customFormat="1" ht="19.5" customHeight="1" x14ac:dyDescent="0.15">
      <c r="B103" s="2526"/>
      <c r="C103" s="2508" t="s">
        <v>201</v>
      </c>
      <c r="D103" s="2509"/>
      <c r="E103" s="2509"/>
      <c r="F103" s="2509"/>
      <c r="G103" s="2510"/>
      <c r="H103" s="2539" t="str">
        <f>IF(入力シート!K85="","",入力シート!K85)</f>
        <v/>
      </c>
      <c r="I103" s="2540"/>
      <c r="J103" s="2540"/>
      <c r="K103" s="2540"/>
      <c r="L103" s="2540"/>
      <c r="M103" s="2540"/>
      <c r="N103" s="2540"/>
      <c r="O103" s="2540"/>
      <c r="P103" s="2540"/>
      <c r="Q103" s="2540"/>
      <c r="R103" s="2540"/>
      <c r="S103" s="2540"/>
      <c r="T103" s="2540"/>
      <c r="U103" s="2540"/>
      <c r="V103" s="2540"/>
      <c r="W103" s="2540"/>
      <c r="X103" s="2540"/>
      <c r="Y103" s="2540"/>
      <c r="Z103" s="2540"/>
      <c r="AA103" s="2540"/>
      <c r="AB103" s="2540"/>
      <c r="AC103" s="2540"/>
      <c r="AD103" s="2540"/>
      <c r="AE103" s="2540"/>
      <c r="AF103" s="2541"/>
      <c r="AI103" s="14"/>
      <c r="AJ103" s="14"/>
      <c r="AK103" s="14"/>
      <c r="AL103" s="14"/>
    </row>
    <row r="104" spans="1:47" s="121" customFormat="1" ht="19.5" customHeight="1" x14ac:dyDescent="0.15">
      <c r="B104" s="2526"/>
      <c r="C104" s="2542" t="s">
        <v>199</v>
      </c>
      <c r="D104" s="2543"/>
      <c r="E104" s="2543"/>
      <c r="F104" s="2543"/>
      <c r="G104" s="2544"/>
      <c r="H104" s="2545"/>
      <c r="I104" s="2546"/>
      <c r="J104" s="2504" t="str">
        <f>IF(入力シート!K86="","",入力シート!K86)</f>
        <v/>
      </c>
      <c r="K104" s="2504"/>
      <c r="L104" s="2504"/>
      <c r="M104" s="2504"/>
      <c r="N104" s="2504"/>
      <c r="O104" s="2504"/>
      <c r="P104" s="2504"/>
      <c r="Q104" s="2504"/>
      <c r="R104" s="2504"/>
      <c r="S104" s="2505"/>
      <c r="T104" s="2545"/>
      <c r="U104" s="2546"/>
      <c r="V104" s="2504" t="str">
        <f>IF(入力シート!K87="","",入力シート!K87)</f>
        <v/>
      </c>
      <c r="W104" s="2504"/>
      <c r="X104" s="2504"/>
      <c r="Y104" s="2504"/>
      <c r="Z104" s="2504"/>
      <c r="AA104" s="2504"/>
      <c r="AB104" s="2504"/>
      <c r="AC104" s="2504"/>
      <c r="AD104" s="2504"/>
      <c r="AE104" s="2504"/>
      <c r="AF104" s="2505"/>
      <c r="AI104" s="14"/>
      <c r="AJ104" s="14"/>
      <c r="AK104" s="14"/>
      <c r="AL104" s="14"/>
    </row>
    <row r="105" spans="1:47" s="121" customFormat="1" ht="19.5" customHeight="1" x14ac:dyDescent="0.15">
      <c r="B105" s="2526"/>
      <c r="C105" s="2530" t="s">
        <v>215</v>
      </c>
      <c r="D105" s="2531"/>
      <c r="E105" s="2531"/>
      <c r="F105" s="2531"/>
      <c r="G105" s="2532"/>
      <c r="H105" s="2550" t="s">
        <v>209</v>
      </c>
      <c r="I105" s="2551"/>
      <c r="J105" s="2534" t="str">
        <f>IF(入力シート!K88="","",入力シート!K88)</f>
        <v/>
      </c>
      <c r="K105" s="2534"/>
      <c r="L105" s="2534"/>
      <c r="M105" s="2534"/>
      <c r="N105" s="2534"/>
      <c r="O105" s="2534"/>
      <c r="P105" s="2534"/>
      <c r="Q105" s="2534"/>
      <c r="R105" s="2534"/>
      <c r="S105" s="2535"/>
      <c r="T105" s="2550" t="s">
        <v>210</v>
      </c>
      <c r="U105" s="2551"/>
      <c r="V105" s="2534" t="str">
        <f>IF(入力シート!K89="","",入力シート!K89)</f>
        <v/>
      </c>
      <c r="W105" s="2534"/>
      <c r="X105" s="2534"/>
      <c r="Y105" s="2534"/>
      <c r="Z105" s="2534"/>
      <c r="AA105" s="2534"/>
      <c r="AB105" s="2534"/>
      <c r="AC105" s="2534"/>
      <c r="AD105" s="2534"/>
      <c r="AE105" s="2534"/>
      <c r="AF105" s="2535"/>
      <c r="AI105" s="14"/>
      <c r="AJ105" s="14"/>
      <c r="AK105" s="14"/>
      <c r="AL105" s="14"/>
      <c r="AM105" s="14"/>
      <c r="AU105" s="14"/>
    </row>
    <row r="106" spans="1:47" s="121" customFormat="1" ht="19.5" customHeight="1" x14ac:dyDescent="0.15">
      <c r="B106" s="2526"/>
      <c r="C106" s="2547"/>
      <c r="D106" s="2548"/>
      <c r="E106" s="2548"/>
      <c r="F106" s="2548"/>
      <c r="G106" s="2549"/>
      <c r="H106" s="2552"/>
      <c r="I106" s="2553"/>
      <c r="J106" s="2554"/>
      <c r="K106" s="2554"/>
      <c r="L106" s="2554"/>
      <c r="M106" s="2554"/>
      <c r="N106" s="2554"/>
      <c r="O106" s="2554"/>
      <c r="P106" s="2554"/>
      <c r="Q106" s="2554"/>
      <c r="R106" s="2554"/>
      <c r="S106" s="2555"/>
      <c r="T106" s="2552"/>
      <c r="U106" s="2553"/>
      <c r="V106" s="2554"/>
      <c r="W106" s="2554"/>
      <c r="X106" s="2554"/>
      <c r="Y106" s="2554"/>
      <c r="Z106" s="2554"/>
      <c r="AA106" s="2554"/>
      <c r="AB106" s="2554"/>
      <c r="AC106" s="2554"/>
      <c r="AD106" s="2554"/>
      <c r="AE106" s="2554"/>
      <c r="AF106" s="2555"/>
      <c r="AH106" s="14"/>
      <c r="AI106" s="14"/>
      <c r="AJ106" s="14"/>
      <c r="AK106" s="14"/>
      <c r="AL106" s="14"/>
    </row>
    <row r="107" spans="1:47" s="121" customFormat="1" ht="19.5" customHeight="1" x14ac:dyDescent="0.15">
      <c r="C107" s="2593" t="s">
        <v>52</v>
      </c>
      <c r="D107" s="2594"/>
      <c r="E107" s="2594"/>
      <c r="F107" s="2594"/>
      <c r="G107" s="2595"/>
      <c r="H107" s="976" t="s">
        <v>53</v>
      </c>
      <c r="I107" s="2490" t="str">
        <f>IF(入力シート!K90="","",LEFT(入力シート!K90,3)&amp;"-"&amp;RIGHT(入力シート!K90,4))</f>
        <v/>
      </c>
      <c r="J107" s="2490"/>
      <c r="K107" s="2490"/>
      <c r="L107" s="2490"/>
      <c r="M107" s="2491"/>
      <c r="N107" s="2547" t="s">
        <v>211</v>
      </c>
      <c r="O107" s="2548"/>
      <c r="P107" s="2548"/>
      <c r="Q107" s="2600" t="str">
        <f>IF(入力シート!K91="","",入力シート!K91)</f>
        <v/>
      </c>
      <c r="R107" s="2600"/>
      <c r="S107" s="2600"/>
      <c r="T107" s="2601"/>
      <c r="U107" s="2547" t="s">
        <v>212</v>
      </c>
      <c r="V107" s="2548"/>
      <c r="W107" s="2548"/>
      <c r="X107" s="2581" t="str">
        <f>IF(入力シート!K92="","",入力シート!K92)</f>
        <v/>
      </c>
      <c r="Y107" s="2581"/>
      <c r="Z107" s="2581"/>
      <c r="AA107" s="2581"/>
      <c r="AB107" s="2581"/>
      <c r="AC107" s="2581"/>
      <c r="AD107" s="2581"/>
      <c r="AE107" s="2581"/>
      <c r="AF107" s="2582"/>
    </row>
    <row r="108" spans="1:47" s="121" customFormat="1" ht="19.5" customHeight="1" x14ac:dyDescent="0.15">
      <c r="C108" s="2482"/>
      <c r="D108" s="2483"/>
      <c r="E108" s="2483"/>
      <c r="F108" s="2483"/>
      <c r="G108" s="2484"/>
      <c r="H108" s="2470" t="str">
        <f>IF(入力シート!K93="","",入力シート!K93&amp;IF(入力シート!K94="－","","　"&amp;入力シート!K94))</f>
        <v/>
      </c>
      <c r="I108" s="2471"/>
      <c r="J108" s="2471"/>
      <c r="K108" s="2471"/>
      <c r="L108" s="2471"/>
      <c r="M108" s="2471"/>
      <c r="N108" s="2471"/>
      <c r="O108" s="2471"/>
      <c r="P108" s="2471"/>
      <c r="Q108" s="2471"/>
      <c r="R108" s="2471"/>
      <c r="S108" s="2471"/>
      <c r="T108" s="2471"/>
      <c r="U108" s="2471"/>
      <c r="V108" s="2471"/>
      <c r="W108" s="2471"/>
      <c r="X108" s="2471"/>
      <c r="Y108" s="2471"/>
      <c r="Z108" s="2471"/>
      <c r="AA108" s="2471"/>
      <c r="AB108" s="2471"/>
      <c r="AC108" s="2471"/>
      <c r="AD108" s="2471"/>
      <c r="AE108" s="2471"/>
      <c r="AF108" s="2472"/>
    </row>
    <row r="109" spans="1:47" s="121" customFormat="1" ht="19.5" customHeight="1" x14ac:dyDescent="0.15">
      <c r="B109" s="8"/>
      <c r="C109" s="2485"/>
      <c r="D109" s="2486"/>
      <c r="E109" s="2486"/>
      <c r="F109" s="2486"/>
      <c r="G109" s="2487"/>
      <c r="H109" s="2473"/>
      <c r="I109" s="2474"/>
      <c r="J109" s="2474"/>
      <c r="K109" s="2474"/>
      <c r="L109" s="2474"/>
      <c r="M109" s="2474"/>
      <c r="N109" s="2474"/>
      <c r="O109" s="2474"/>
      <c r="P109" s="2474"/>
      <c r="Q109" s="2474"/>
      <c r="R109" s="2474"/>
      <c r="S109" s="2474"/>
      <c r="T109" s="2474"/>
      <c r="U109" s="2474"/>
      <c r="V109" s="2474"/>
      <c r="W109" s="2474"/>
      <c r="X109" s="2474"/>
      <c r="Y109" s="2474"/>
      <c r="Z109" s="2474"/>
      <c r="AA109" s="2474"/>
      <c r="AB109" s="2474"/>
      <c r="AC109" s="2474"/>
      <c r="AD109" s="2474"/>
      <c r="AE109" s="2474"/>
      <c r="AF109" s="2475"/>
    </row>
    <row r="110" spans="1:47" s="121" customFormat="1" ht="16.5" customHeight="1" x14ac:dyDescent="0.15">
      <c r="B110" s="8"/>
      <c r="C110" s="461"/>
      <c r="D110" s="461"/>
      <c r="E110" s="47"/>
      <c r="F110" s="47"/>
      <c r="G110" s="47"/>
      <c r="H110" s="47"/>
      <c r="I110" s="460"/>
      <c r="J110" s="460"/>
      <c r="K110" s="461"/>
      <c r="L110" s="461"/>
    </row>
    <row r="111" spans="1:47" s="121" customFormat="1" ht="16.5" customHeight="1" x14ac:dyDescent="0.15">
      <c r="C111" s="6" t="s">
        <v>223</v>
      </c>
      <c r="D111" s="8" t="s">
        <v>54</v>
      </c>
      <c r="E111" s="461"/>
      <c r="F111" s="461"/>
      <c r="G111" s="461"/>
      <c r="H111" s="461"/>
      <c r="I111" s="460"/>
      <c r="K111" s="34"/>
      <c r="N111" s="4" t="s">
        <v>272</v>
      </c>
    </row>
    <row r="112" spans="1:47" ht="16.5" customHeight="1" x14ac:dyDescent="0.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21"/>
      <c r="AB112" s="2516" t="s">
        <v>232</v>
      </c>
      <c r="AC112" s="2516"/>
      <c r="AD112" s="2516"/>
      <c r="AE112" s="36" t="s">
        <v>41</v>
      </c>
      <c r="AF112" s="2517" t="s">
        <v>230</v>
      </c>
      <c r="AG112" s="2517"/>
    </row>
    <row r="113" spans="2:34" s="121" customFormat="1" ht="19.5" customHeight="1" x14ac:dyDescent="0.15">
      <c r="B113" s="8"/>
      <c r="C113" s="2522" t="s">
        <v>55</v>
      </c>
      <c r="D113" s="2523"/>
      <c r="E113" s="2523"/>
      <c r="F113" s="2523"/>
      <c r="G113" s="2524"/>
      <c r="H113" s="2514"/>
      <c r="I113" s="2515"/>
      <c r="J113" s="2515"/>
      <c r="K113" s="2515"/>
      <c r="L113" s="672" t="s">
        <v>84</v>
      </c>
      <c r="M113" s="2515"/>
      <c r="N113" s="2515"/>
      <c r="O113" s="672" t="s">
        <v>178</v>
      </c>
      <c r="P113" s="2515"/>
      <c r="Q113" s="2515"/>
      <c r="R113" s="672" t="s">
        <v>3</v>
      </c>
      <c r="S113" s="2521" t="s">
        <v>56</v>
      </c>
      <c r="T113" s="2521"/>
      <c r="U113" s="2521"/>
      <c r="V113" s="131"/>
      <c r="W113" s="2515"/>
      <c r="X113" s="2515"/>
      <c r="Y113" s="2515"/>
      <c r="Z113" s="672" t="s">
        <v>84</v>
      </c>
      <c r="AA113" s="2515"/>
      <c r="AB113" s="2515"/>
      <c r="AC113" s="672" t="s">
        <v>178</v>
      </c>
      <c r="AD113" s="2515"/>
      <c r="AE113" s="2515"/>
      <c r="AF113" s="52" t="s">
        <v>3</v>
      </c>
    </row>
    <row r="114" spans="2:34" s="121" customFormat="1" ht="19.5" customHeight="1" x14ac:dyDescent="0.15">
      <c r="C114" s="2518" t="s">
        <v>57</v>
      </c>
      <c r="D114" s="2519"/>
      <c r="E114" s="2519"/>
      <c r="F114" s="2519"/>
      <c r="G114" s="2520"/>
      <c r="H114" s="2458"/>
      <c r="I114" s="2458"/>
      <c r="J114" s="2458"/>
      <c r="K114" s="2458"/>
      <c r="L114" s="2458"/>
      <c r="M114" s="2458"/>
      <c r="N114" s="2458"/>
      <c r="O114" s="2458"/>
      <c r="P114" s="2458"/>
      <c r="Q114" s="2458"/>
      <c r="R114" s="2455" t="s">
        <v>58</v>
      </c>
      <c r="S114" s="2456"/>
      <c r="T114" s="2456"/>
      <c r="U114" s="2456"/>
      <c r="V114" s="2459"/>
      <c r="W114" s="2458"/>
      <c r="X114" s="2458"/>
      <c r="Y114" s="2458"/>
      <c r="Z114" s="2458"/>
      <c r="AA114" s="2458"/>
      <c r="AB114" s="2458"/>
      <c r="AC114" s="2458"/>
      <c r="AD114" s="2458"/>
      <c r="AE114" s="2458"/>
      <c r="AF114" s="2458"/>
    </row>
    <row r="115" spans="2:34" s="121" customFormat="1" ht="19.5" customHeight="1" x14ac:dyDescent="0.15">
      <c r="C115" s="2508" t="s">
        <v>59</v>
      </c>
      <c r="D115" s="2509"/>
      <c r="E115" s="2509"/>
      <c r="F115" s="2509"/>
      <c r="G115" s="2510"/>
      <c r="H115" s="2511"/>
      <c r="I115" s="2512"/>
      <c r="J115" s="2512"/>
      <c r="K115" s="2512"/>
      <c r="L115" s="2512"/>
      <c r="M115" s="2512"/>
      <c r="N115" s="2512"/>
      <c r="O115" s="2512"/>
      <c r="P115" s="2512"/>
      <c r="Q115" s="2513"/>
      <c r="R115" s="2508" t="s">
        <v>60</v>
      </c>
      <c r="S115" s="2509"/>
      <c r="T115" s="2509"/>
      <c r="U115" s="2509"/>
      <c r="V115" s="2510"/>
      <c r="W115" s="2511"/>
      <c r="X115" s="2512"/>
      <c r="Y115" s="2512"/>
      <c r="Z115" s="2512"/>
      <c r="AA115" s="2512"/>
      <c r="AB115" s="2512"/>
      <c r="AC115" s="2512"/>
      <c r="AD115" s="2512"/>
      <c r="AE115" s="2512"/>
      <c r="AF115" s="2513"/>
    </row>
    <row r="116" spans="2:34" s="121" customFormat="1" ht="19.5" customHeight="1" x14ac:dyDescent="0.15">
      <c r="B116" s="3"/>
      <c r="C116" s="2455" t="s">
        <v>61</v>
      </c>
      <c r="D116" s="2456"/>
      <c r="E116" s="2456"/>
      <c r="F116" s="2456"/>
      <c r="G116" s="2457"/>
      <c r="H116" s="2458"/>
      <c r="I116" s="2458"/>
      <c r="J116" s="2458"/>
      <c r="K116" s="2458"/>
      <c r="L116" s="2458"/>
      <c r="M116" s="2458"/>
      <c r="N116" s="2458"/>
      <c r="O116" s="2458"/>
      <c r="P116" s="2458"/>
      <c r="Q116" s="2458"/>
      <c r="R116" s="2455" t="s">
        <v>62</v>
      </c>
      <c r="S116" s="2456"/>
      <c r="T116" s="2456"/>
      <c r="U116" s="2456"/>
      <c r="V116" s="2459"/>
      <c r="W116" s="2458"/>
      <c r="X116" s="2458"/>
      <c r="Y116" s="2458"/>
      <c r="Z116" s="2458"/>
      <c r="AA116" s="2458"/>
      <c r="AB116" s="2458"/>
      <c r="AC116" s="2458"/>
      <c r="AD116" s="2458"/>
      <c r="AE116" s="2458"/>
      <c r="AF116" s="2458"/>
    </row>
    <row r="117" spans="2:34" s="121" customFormat="1" ht="16.5" customHeight="1" x14ac:dyDescent="0.15">
      <c r="B117" s="3"/>
      <c r="C117" s="461"/>
      <c r="D117" s="461"/>
      <c r="E117" s="47"/>
      <c r="F117" s="47"/>
      <c r="G117" s="47"/>
      <c r="H117" s="47"/>
      <c r="I117" s="460"/>
      <c r="J117" s="460"/>
      <c r="K117" s="461"/>
      <c r="L117" s="461"/>
    </row>
    <row r="118" spans="2:34" s="121" customFormat="1" ht="16.5" customHeight="1" x14ac:dyDescent="0.15">
      <c r="C118" s="6" t="s">
        <v>224</v>
      </c>
      <c r="D118" s="4" t="s">
        <v>218</v>
      </c>
      <c r="E118" s="4"/>
      <c r="F118" s="461"/>
      <c r="G118" s="461"/>
      <c r="I118" s="460"/>
      <c r="K118" s="53"/>
      <c r="L118" s="460"/>
      <c r="M118" s="461"/>
    </row>
    <row r="119" spans="2:34" ht="16.5" customHeight="1" x14ac:dyDescent="0.1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21"/>
      <c r="AB119" s="121"/>
      <c r="AC119" s="121"/>
      <c r="AD119" s="121"/>
      <c r="AE119" s="121"/>
      <c r="AF119" s="121"/>
    </row>
    <row r="120" spans="2:34" ht="19.5" customHeight="1" x14ac:dyDescent="0.15">
      <c r="C120" s="2563" t="s">
        <v>233</v>
      </c>
      <c r="D120" s="2563"/>
      <c r="E120" s="2563"/>
      <c r="F120" s="2563"/>
      <c r="G120" s="2563"/>
      <c r="H120" s="2576" t="str">
        <f>IF(入力シート!$B$29=3,"○","－")</f>
        <v>－</v>
      </c>
      <c r="I120" s="2576"/>
      <c r="J120" s="2576"/>
      <c r="K120" s="71" t="s">
        <v>234</v>
      </c>
      <c r="L120" s="72" t="s">
        <v>235</v>
      </c>
      <c r="M120" s="73"/>
      <c r="N120" s="73"/>
      <c r="O120" s="73"/>
      <c r="P120" s="73"/>
      <c r="Q120" s="73"/>
      <c r="R120" s="73"/>
      <c r="S120" s="73"/>
      <c r="T120" s="73"/>
      <c r="U120" s="73"/>
      <c r="V120" s="73"/>
      <c r="W120" s="73"/>
      <c r="X120" s="73"/>
      <c r="Y120" s="73"/>
      <c r="Z120" s="73"/>
      <c r="AA120" s="74"/>
      <c r="AB120" s="74"/>
      <c r="AC120" s="74"/>
      <c r="AD120" s="74"/>
      <c r="AE120" s="74"/>
      <c r="AF120" s="74"/>
    </row>
    <row r="121" spans="2:34" s="121" customFormat="1" ht="19.5" customHeight="1" x14ac:dyDescent="0.15">
      <c r="B121" s="3"/>
      <c r="C121" s="2571" t="s">
        <v>205</v>
      </c>
      <c r="D121" s="2572"/>
      <c r="E121" s="2572"/>
      <c r="F121" s="2572"/>
      <c r="G121" s="2572"/>
      <c r="H121" s="2573" t="str">
        <f>IF(入力シート!K96="","",入力シート!K96)</f>
        <v/>
      </c>
      <c r="I121" s="2573"/>
      <c r="J121" s="2573"/>
      <c r="K121" s="2573"/>
      <c r="L121" s="2573"/>
      <c r="M121" s="2573"/>
      <c r="N121" s="2573"/>
      <c r="O121" s="2573"/>
      <c r="P121" s="2573"/>
      <c r="Q121" s="2573"/>
      <c r="R121" s="2573"/>
      <c r="S121" s="2573"/>
      <c r="T121" s="2573"/>
      <c r="U121" s="2573"/>
      <c r="V121" s="2573"/>
      <c r="W121" s="2573"/>
      <c r="X121" s="2573"/>
      <c r="Y121" s="2573"/>
      <c r="Z121" s="2573"/>
      <c r="AA121" s="2573"/>
      <c r="AB121" s="2573"/>
      <c r="AC121" s="2573"/>
      <c r="AD121" s="2573"/>
      <c r="AE121" s="2573"/>
      <c r="AF121" s="2573"/>
    </row>
    <row r="122" spans="2:34" s="121" customFormat="1" ht="19.5" customHeight="1" x14ac:dyDescent="0.15">
      <c r="B122" s="3"/>
      <c r="C122" s="2495" t="s">
        <v>206</v>
      </c>
      <c r="D122" s="2496"/>
      <c r="E122" s="2496"/>
      <c r="F122" s="2496"/>
      <c r="G122" s="2497"/>
      <c r="H122" s="2498" t="str">
        <f>IF(入力シート!K97="","",入力シート!K97)</f>
        <v/>
      </c>
      <c r="I122" s="2498"/>
      <c r="J122" s="2498"/>
      <c r="K122" s="2498"/>
      <c r="L122" s="2498"/>
      <c r="M122" s="2498"/>
      <c r="N122" s="2498"/>
      <c r="O122" s="2498"/>
      <c r="P122" s="2498"/>
      <c r="Q122" s="2498"/>
      <c r="R122" s="2498"/>
      <c r="S122" s="2498"/>
      <c r="T122" s="2498"/>
      <c r="U122" s="2498"/>
      <c r="V122" s="2498"/>
      <c r="W122" s="2498"/>
      <c r="X122" s="2498"/>
      <c r="Y122" s="2498"/>
      <c r="Z122" s="2498"/>
      <c r="AA122" s="2498"/>
      <c r="AB122" s="2498"/>
      <c r="AC122" s="2498"/>
      <c r="AD122" s="2498"/>
      <c r="AE122" s="2498"/>
      <c r="AF122" s="2498"/>
    </row>
    <row r="123" spans="2:34" s="121" customFormat="1" ht="19.5" customHeight="1" x14ac:dyDescent="0.15">
      <c r="B123" s="3"/>
      <c r="C123" s="2499" t="s">
        <v>199</v>
      </c>
      <c r="D123" s="2500"/>
      <c r="E123" s="2500"/>
      <c r="F123" s="2500"/>
      <c r="G123" s="2501"/>
      <c r="H123" s="2502"/>
      <c r="I123" s="2503"/>
      <c r="J123" s="2504" t="str">
        <f>IF(入力シート!K98="","",入力シート!K98)</f>
        <v/>
      </c>
      <c r="K123" s="2504"/>
      <c r="L123" s="2504"/>
      <c r="M123" s="2504"/>
      <c r="N123" s="2504"/>
      <c r="O123" s="2504"/>
      <c r="P123" s="2504"/>
      <c r="Q123" s="2504"/>
      <c r="R123" s="2504"/>
      <c r="S123" s="2505"/>
      <c r="T123" s="2506"/>
      <c r="U123" s="2507"/>
      <c r="V123" s="2504" t="str">
        <f>IF(入力シート!K99="","",入力シート!K99)</f>
        <v/>
      </c>
      <c r="W123" s="2504"/>
      <c r="X123" s="2504"/>
      <c r="Y123" s="2504"/>
      <c r="Z123" s="2504"/>
      <c r="AA123" s="2504"/>
      <c r="AB123" s="2504"/>
      <c r="AC123" s="2504"/>
      <c r="AD123" s="2504"/>
      <c r="AE123" s="2504"/>
      <c r="AF123" s="2505"/>
      <c r="AG123" s="14"/>
      <c r="AH123" s="14"/>
    </row>
    <row r="124" spans="2:34" s="121" customFormat="1" ht="19.5" customHeight="1" x14ac:dyDescent="0.15">
      <c r="B124" s="3"/>
      <c r="C124" s="2530" t="s">
        <v>216</v>
      </c>
      <c r="D124" s="2531"/>
      <c r="E124" s="2531"/>
      <c r="F124" s="2531"/>
      <c r="G124" s="2531"/>
      <c r="H124" s="2578" t="s">
        <v>209</v>
      </c>
      <c r="I124" s="2579"/>
      <c r="J124" s="2534" t="str">
        <f>IF(入力シート!K100="","",入力シート!K100)</f>
        <v/>
      </c>
      <c r="K124" s="2534"/>
      <c r="L124" s="2534"/>
      <c r="M124" s="2534"/>
      <c r="N124" s="2534"/>
      <c r="O124" s="2534"/>
      <c r="P124" s="2534"/>
      <c r="Q124" s="2534"/>
      <c r="R124" s="2534"/>
      <c r="S124" s="2535"/>
      <c r="T124" s="2578" t="s">
        <v>210</v>
      </c>
      <c r="U124" s="2579"/>
      <c r="V124" s="2534" t="str">
        <f>IF(入力シート!K101="","",入力シート!K101)</f>
        <v/>
      </c>
      <c r="W124" s="2534"/>
      <c r="X124" s="2534"/>
      <c r="Y124" s="2534"/>
      <c r="Z124" s="2534"/>
      <c r="AA124" s="2534"/>
      <c r="AB124" s="2534"/>
      <c r="AC124" s="2534"/>
      <c r="AD124" s="2534"/>
      <c r="AE124" s="2534"/>
      <c r="AF124" s="2535"/>
      <c r="AG124" s="14"/>
      <c r="AH124" s="14"/>
    </row>
    <row r="125" spans="2:34" s="121" customFormat="1" ht="19.5" customHeight="1" x14ac:dyDescent="0.15">
      <c r="B125" s="3"/>
      <c r="C125" s="2559"/>
      <c r="D125" s="2560"/>
      <c r="E125" s="2560"/>
      <c r="F125" s="2560"/>
      <c r="G125" s="2560"/>
      <c r="H125" s="2580"/>
      <c r="I125" s="2506"/>
      <c r="J125" s="2567"/>
      <c r="K125" s="2567"/>
      <c r="L125" s="2567"/>
      <c r="M125" s="2567"/>
      <c r="N125" s="2567"/>
      <c r="O125" s="2567"/>
      <c r="P125" s="2567"/>
      <c r="Q125" s="2567"/>
      <c r="R125" s="2567"/>
      <c r="S125" s="2568"/>
      <c r="T125" s="2580"/>
      <c r="U125" s="2506"/>
      <c r="V125" s="2567"/>
      <c r="W125" s="2567"/>
      <c r="X125" s="2567"/>
      <c r="Y125" s="2567"/>
      <c r="Z125" s="2567"/>
      <c r="AA125" s="2567"/>
      <c r="AB125" s="2567"/>
      <c r="AC125" s="2567"/>
      <c r="AD125" s="2567"/>
      <c r="AE125" s="2567"/>
      <c r="AF125" s="2568"/>
    </row>
    <row r="126" spans="2:34" s="121" customFormat="1" ht="19.5" customHeight="1" x14ac:dyDescent="0.15">
      <c r="B126" s="3"/>
      <c r="C126" s="2479" t="s">
        <v>52</v>
      </c>
      <c r="D126" s="2480"/>
      <c r="E126" s="2480"/>
      <c r="F126" s="2480"/>
      <c r="G126" s="2481"/>
      <c r="H126" s="975" t="s">
        <v>53</v>
      </c>
      <c r="I126" s="2490" t="str">
        <f>IF(入力シート!K102="","",LEFT(入力シート!K102,3)&amp;"-"&amp;RIGHT(入力シート!K102,4))</f>
        <v/>
      </c>
      <c r="J126" s="2490"/>
      <c r="K126" s="2490"/>
      <c r="L126" s="2490"/>
      <c r="M126" s="2491"/>
      <c r="N126" s="2466" t="s">
        <v>211</v>
      </c>
      <c r="O126" s="2467"/>
      <c r="P126" s="2467"/>
      <c r="Q126" s="2488" t="str">
        <f>IF(入力シート!K103="","",入力シート!K103)</f>
        <v/>
      </c>
      <c r="R126" s="2488"/>
      <c r="S126" s="2488"/>
      <c r="T126" s="2489"/>
      <c r="U126" s="2466" t="s">
        <v>212</v>
      </c>
      <c r="V126" s="2467"/>
      <c r="W126" s="2467"/>
      <c r="X126" s="2468" t="str">
        <f>IF(入力シート!K104="","",入力シート!K104)</f>
        <v/>
      </c>
      <c r="Y126" s="2468"/>
      <c r="Z126" s="2468"/>
      <c r="AA126" s="2468"/>
      <c r="AB126" s="2468"/>
      <c r="AC126" s="2468"/>
      <c r="AD126" s="2468"/>
      <c r="AE126" s="2468"/>
      <c r="AF126" s="2469"/>
    </row>
    <row r="127" spans="2:34" s="121" customFormat="1" ht="19.5" customHeight="1" x14ac:dyDescent="0.15">
      <c r="B127" s="3"/>
      <c r="C127" s="2482"/>
      <c r="D127" s="2483"/>
      <c r="E127" s="2483"/>
      <c r="F127" s="2483"/>
      <c r="G127" s="2484"/>
      <c r="H127" s="2470" t="str">
        <f>IF(入力シート!K105="","",入力シート!K105&amp;IF(入力シート!K106="－","","　"&amp;入力シート!K106))</f>
        <v/>
      </c>
      <c r="I127" s="2471"/>
      <c r="J127" s="2471"/>
      <c r="K127" s="2471"/>
      <c r="L127" s="2471"/>
      <c r="M127" s="2471"/>
      <c r="N127" s="2471"/>
      <c r="O127" s="2471"/>
      <c r="P127" s="2471"/>
      <c r="Q127" s="2471"/>
      <c r="R127" s="2471"/>
      <c r="S127" s="2471"/>
      <c r="T127" s="2471"/>
      <c r="U127" s="2471"/>
      <c r="V127" s="2471"/>
      <c r="W127" s="2471"/>
      <c r="X127" s="2471"/>
      <c r="Y127" s="2471"/>
      <c r="Z127" s="2471"/>
      <c r="AA127" s="2471"/>
      <c r="AB127" s="2471"/>
      <c r="AC127" s="2471"/>
      <c r="AD127" s="2471"/>
      <c r="AE127" s="2471"/>
      <c r="AF127" s="2472"/>
    </row>
    <row r="128" spans="2:34" s="121" customFormat="1" ht="19.5" customHeight="1" x14ac:dyDescent="0.15">
      <c r="B128" s="3"/>
      <c r="C128" s="2485"/>
      <c r="D128" s="2486"/>
      <c r="E128" s="2486"/>
      <c r="F128" s="2486"/>
      <c r="G128" s="2487"/>
      <c r="H128" s="2473"/>
      <c r="I128" s="2474"/>
      <c r="J128" s="2474"/>
      <c r="K128" s="2474"/>
      <c r="L128" s="2474"/>
      <c r="M128" s="2474"/>
      <c r="N128" s="2474"/>
      <c r="O128" s="2474"/>
      <c r="P128" s="2474"/>
      <c r="Q128" s="2474"/>
      <c r="R128" s="2474"/>
      <c r="S128" s="2474"/>
      <c r="T128" s="2474"/>
      <c r="U128" s="2474"/>
      <c r="V128" s="2474"/>
      <c r="W128" s="2474"/>
      <c r="X128" s="2474"/>
      <c r="Y128" s="2474"/>
      <c r="Z128" s="2474"/>
      <c r="AA128" s="2474"/>
      <c r="AB128" s="2474"/>
      <c r="AC128" s="2474"/>
      <c r="AD128" s="2474"/>
      <c r="AE128" s="2474"/>
      <c r="AF128" s="2475"/>
    </row>
    <row r="129" spans="1:34" s="121" customFormat="1" ht="19.5" customHeight="1" x14ac:dyDescent="0.15">
      <c r="B129" s="3"/>
      <c r="C129" s="2476" t="s">
        <v>207</v>
      </c>
      <c r="D129" s="2477"/>
      <c r="E129" s="2477"/>
      <c r="F129" s="2477"/>
      <c r="G129" s="2478"/>
      <c r="H129" s="2492" t="str">
        <f>IF(入力シート!K107="","",入力シート!K107)</f>
        <v/>
      </c>
      <c r="I129" s="2493"/>
      <c r="J129" s="2493"/>
      <c r="K129" s="2493"/>
      <c r="L129" s="2493"/>
      <c r="M129" s="2493"/>
      <c r="N129" s="2493"/>
      <c r="O129" s="2493"/>
      <c r="P129" s="2493"/>
      <c r="Q129" s="2493"/>
      <c r="R129" s="2493"/>
      <c r="S129" s="2493"/>
      <c r="T129" s="2493"/>
      <c r="U129" s="2493"/>
      <c r="V129" s="2493"/>
      <c r="W129" s="2493"/>
      <c r="X129" s="2493"/>
      <c r="Y129" s="2493"/>
      <c r="Z129" s="2493"/>
      <c r="AA129" s="2493"/>
      <c r="AB129" s="2493"/>
      <c r="AC129" s="2493"/>
      <c r="AD129" s="2493"/>
      <c r="AE129" s="2493"/>
      <c r="AF129" s="2494"/>
    </row>
    <row r="130" spans="1:34" s="121" customFormat="1" ht="19.5" customHeight="1" x14ac:dyDescent="0.15">
      <c r="B130" s="3"/>
      <c r="C130" s="2460" t="s">
        <v>63</v>
      </c>
      <c r="D130" s="2461"/>
      <c r="E130" s="2461"/>
      <c r="F130" s="2461"/>
      <c r="G130" s="2462"/>
      <c r="H130" s="2492" t="str">
        <f>IF(入力シート!K108="","",入力シート!K108)</f>
        <v/>
      </c>
      <c r="I130" s="2493"/>
      <c r="J130" s="2493"/>
      <c r="K130" s="2493"/>
      <c r="L130" s="2493"/>
      <c r="M130" s="2493"/>
      <c r="N130" s="2493"/>
      <c r="O130" s="2493"/>
      <c r="P130" s="2493"/>
      <c r="Q130" s="2493"/>
      <c r="R130" s="2493"/>
      <c r="S130" s="2493"/>
      <c r="T130" s="2493"/>
      <c r="U130" s="2493"/>
      <c r="V130" s="2493"/>
      <c r="W130" s="2493"/>
      <c r="X130" s="2493"/>
      <c r="Y130" s="2493"/>
      <c r="Z130" s="2493"/>
      <c r="AA130" s="2493"/>
      <c r="AB130" s="2493"/>
      <c r="AC130" s="2493"/>
      <c r="AD130" s="2493"/>
      <c r="AE130" s="2493"/>
      <c r="AF130" s="2494"/>
    </row>
    <row r="131" spans="1:34" s="121" customFormat="1" ht="19.5" customHeight="1" x14ac:dyDescent="0.15">
      <c r="C131" s="2460" t="s">
        <v>64</v>
      </c>
      <c r="D131" s="2461"/>
      <c r="E131" s="2461"/>
      <c r="F131" s="2461"/>
      <c r="G131" s="2462"/>
      <c r="H131" s="2463" t="str">
        <f>IF(入力シート!K109="","",入力シート!K109)</f>
        <v/>
      </c>
      <c r="I131" s="2464"/>
      <c r="J131" s="2464"/>
      <c r="K131" s="2464"/>
      <c r="L131" s="2464"/>
      <c r="M131" s="2464"/>
      <c r="N131" s="2464"/>
      <c r="O131" s="2464"/>
      <c r="P131" s="2464"/>
      <c r="Q131" s="2464"/>
      <c r="R131" s="2464"/>
      <c r="S131" s="2464"/>
      <c r="T131" s="2464"/>
      <c r="U131" s="2464"/>
      <c r="V131" s="2464"/>
      <c r="W131" s="2464"/>
      <c r="X131" s="2464"/>
      <c r="Y131" s="2464"/>
      <c r="Z131" s="2464"/>
      <c r="AA131" s="2464"/>
      <c r="AB131" s="2464"/>
      <c r="AC131" s="2464"/>
      <c r="AD131" s="2464"/>
      <c r="AE131" s="2464"/>
      <c r="AF131" s="2465"/>
    </row>
    <row r="132" spans="1:34" s="121" customFormat="1" ht="16.5" customHeight="1" x14ac:dyDescent="0.15">
      <c r="C132" s="5"/>
      <c r="D132" s="5"/>
      <c r="E132" s="5"/>
      <c r="F132" s="5"/>
      <c r="G132" s="5"/>
      <c r="H132" s="54"/>
      <c r="I132" s="54"/>
      <c r="J132" s="54"/>
      <c r="K132" s="54"/>
      <c r="L132" s="54"/>
      <c r="M132" s="54"/>
      <c r="N132" s="54"/>
      <c r="O132" s="54"/>
      <c r="P132" s="54"/>
      <c r="Q132" s="54"/>
      <c r="R132" s="54"/>
      <c r="S132" s="54"/>
      <c r="T132" s="54"/>
      <c r="U132" s="54"/>
      <c r="V132" s="55"/>
      <c r="W132" s="55"/>
      <c r="X132" s="55"/>
      <c r="Y132" s="55"/>
      <c r="Z132" s="55"/>
      <c r="AA132" s="5"/>
    </row>
    <row r="133" spans="1:34" s="121" customFormat="1" ht="16.5" customHeight="1" x14ac:dyDescent="0.15">
      <c r="C133" s="6" t="s">
        <v>520</v>
      </c>
      <c r="D133" s="8" t="s">
        <v>2004</v>
      </c>
      <c r="E133" s="461"/>
      <c r="F133" s="461"/>
      <c r="G133" s="461"/>
      <c r="H133" s="1516"/>
      <c r="I133" s="1517"/>
      <c r="J133" s="1518"/>
      <c r="K133" s="1519"/>
      <c r="L133" s="1518"/>
      <c r="M133" s="1518"/>
      <c r="N133" s="1520"/>
      <c r="O133" s="1518"/>
      <c r="P133" s="1518"/>
      <c r="Q133" s="1518"/>
      <c r="R133" s="1518"/>
      <c r="S133" s="1518"/>
      <c r="T133" s="1518"/>
      <c r="U133" s="1518"/>
      <c r="V133" s="1518"/>
      <c r="W133" s="1518"/>
      <c r="X133" s="1518"/>
      <c r="Y133" s="1518"/>
      <c r="Z133" s="1518"/>
      <c r="AA133" s="1518"/>
      <c r="AB133" s="1518"/>
      <c r="AC133" s="1518"/>
      <c r="AD133" s="1518"/>
      <c r="AE133" s="1518"/>
      <c r="AF133" s="1518"/>
      <c r="AG133" s="1518"/>
    </row>
    <row r="134" spans="1:34" ht="8.25" customHeight="1" x14ac:dyDescent="0.15">
      <c r="C134" s="16"/>
      <c r="D134" s="16"/>
      <c r="E134" s="16"/>
      <c r="F134" s="16"/>
      <c r="G134" s="16"/>
      <c r="H134" s="1521"/>
      <c r="I134" s="1521"/>
      <c r="J134" s="1521"/>
      <c r="K134" s="1521"/>
      <c r="L134" s="1521"/>
      <c r="M134" s="1521"/>
      <c r="N134" s="1521"/>
      <c r="O134" s="1521"/>
      <c r="P134" s="1521"/>
      <c r="Q134" s="1521"/>
      <c r="R134" s="1521"/>
      <c r="S134" s="1521"/>
      <c r="T134" s="1521"/>
      <c r="U134" s="1521"/>
      <c r="V134" s="1521"/>
      <c r="W134" s="1521"/>
      <c r="X134" s="1521"/>
      <c r="Y134" s="1521"/>
      <c r="Z134" s="1521"/>
      <c r="AA134" s="1518"/>
      <c r="AB134" s="2556"/>
      <c r="AC134" s="2556"/>
      <c r="AD134" s="2556"/>
      <c r="AE134" s="1522"/>
      <c r="AF134" s="2610"/>
      <c r="AG134" s="2610"/>
    </row>
    <row r="135" spans="1:34" s="121" customFormat="1" ht="19.5" customHeight="1" x14ac:dyDescent="0.15">
      <c r="C135" s="2518" t="s">
        <v>2001</v>
      </c>
      <c r="D135" s="2519"/>
      <c r="E135" s="2519"/>
      <c r="F135" s="2519"/>
      <c r="G135" s="2520"/>
      <c r="H135" s="2609" t="str">
        <f>IF(入力シート!K110="","",入力シート!K110)</f>
        <v/>
      </c>
      <c r="I135" s="2609"/>
      <c r="J135" s="2609"/>
      <c r="K135" s="2609"/>
      <c r="L135" s="2609"/>
      <c r="M135" s="2609"/>
      <c r="N135" s="2609"/>
      <c r="O135" s="2609"/>
      <c r="P135" s="2609"/>
      <c r="Q135" s="2609"/>
      <c r="R135" s="1518"/>
      <c r="S135" s="1518"/>
      <c r="T135" s="1518"/>
      <c r="U135" s="1518"/>
      <c r="V135" s="1518"/>
      <c r="W135" s="1518"/>
      <c r="X135" s="1518"/>
      <c r="Y135" s="1518"/>
      <c r="Z135" s="1518"/>
      <c r="AA135" s="1518"/>
      <c r="AB135" s="1518"/>
      <c r="AC135" s="1518"/>
      <c r="AD135" s="1518"/>
      <c r="AE135" s="1518"/>
      <c r="AF135" s="1518"/>
      <c r="AG135" s="1518"/>
    </row>
    <row r="136" spans="1:34" s="121" customFormat="1" ht="19.5" customHeight="1" x14ac:dyDescent="0.15">
      <c r="C136" s="2571" t="s">
        <v>2002</v>
      </c>
      <c r="D136" s="2572"/>
      <c r="E136" s="2572"/>
      <c r="F136" s="2572"/>
      <c r="G136" s="2602"/>
      <c r="H136" s="2622" t="str">
        <f>IF(入力シート!K111="","",入力シート!K111)</f>
        <v/>
      </c>
      <c r="I136" s="2623"/>
      <c r="J136" s="2623"/>
      <c r="K136" s="2623"/>
      <c r="L136" s="2623"/>
      <c r="M136" s="2623"/>
      <c r="N136" s="2623"/>
      <c r="O136" s="2623"/>
      <c r="P136" s="2623"/>
      <c r="Q136" s="2623"/>
      <c r="R136" s="2623"/>
      <c r="S136" s="2623"/>
      <c r="T136" s="2623"/>
      <c r="U136" s="2623"/>
      <c r="V136" s="2623"/>
      <c r="W136" s="2623"/>
      <c r="X136" s="2623"/>
      <c r="Y136" s="2623"/>
      <c r="Z136" s="2623"/>
      <c r="AA136" s="2623"/>
      <c r="AB136" s="2623"/>
      <c r="AC136" s="2623"/>
      <c r="AD136" s="2623"/>
      <c r="AE136" s="2623"/>
      <c r="AF136" s="2624"/>
      <c r="AG136" s="1518"/>
    </row>
    <row r="137" spans="1:34" s="121" customFormat="1" ht="19.5" customHeight="1" x14ac:dyDescent="0.15">
      <c r="B137" s="3"/>
      <c r="C137" s="2547"/>
      <c r="D137" s="2548"/>
      <c r="E137" s="2548"/>
      <c r="F137" s="2548"/>
      <c r="G137" s="2549"/>
      <c r="H137" s="2625"/>
      <c r="I137" s="2626"/>
      <c r="J137" s="2626"/>
      <c r="K137" s="2626"/>
      <c r="L137" s="2626"/>
      <c r="M137" s="2626"/>
      <c r="N137" s="2626"/>
      <c r="O137" s="2626"/>
      <c r="P137" s="2626"/>
      <c r="Q137" s="2626"/>
      <c r="R137" s="2626"/>
      <c r="S137" s="2626"/>
      <c r="T137" s="2626"/>
      <c r="U137" s="2626"/>
      <c r="V137" s="2626"/>
      <c r="W137" s="2626"/>
      <c r="X137" s="2626"/>
      <c r="Y137" s="2626"/>
      <c r="Z137" s="2626"/>
      <c r="AA137" s="2626"/>
      <c r="AB137" s="2626"/>
      <c r="AC137" s="2626"/>
      <c r="AD137" s="2626"/>
      <c r="AE137" s="2626"/>
      <c r="AF137" s="2627"/>
      <c r="AG137" s="1518"/>
    </row>
    <row r="138" spans="1:34" s="121" customFormat="1" ht="7.5" customHeight="1" x14ac:dyDescent="0.15">
      <c r="C138" s="5"/>
      <c r="D138" s="5"/>
      <c r="E138" s="5"/>
      <c r="F138" s="5"/>
      <c r="G138" s="5"/>
      <c r="H138" s="54"/>
      <c r="I138" s="54"/>
      <c r="J138" s="54"/>
      <c r="K138" s="54"/>
      <c r="L138" s="54"/>
      <c r="M138" s="54"/>
      <c r="N138" s="54"/>
      <c r="O138" s="54"/>
      <c r="P138" s="54"/>
      <c r="Q138" s="54"/>
      <c r="R138" s="54"/>
      <c r="S138" s="54"/>
      <c r="T138" s="54"/>
      <c r="U138" s="54"/>
      <c r="V138" s="55"/>
      <c r="W138" s="55"/>
      <c r="X138" s="55"/>
      <c r="Y138" s="55"/>
      <c r="Z138" s="55"/>
      <c r="AA138" s="5"/>
    </row>
    <row r="139" spans="1:34" s="121" customFormat="1" ht="16.5" customHeight="1" x14ac:dyDescent="0.15">
      <c r="C139" s="5"/>
      <c r="D139" s="5"/>
      <c r="E139" s="5"/>
      <c r="F139" s="5"/>
      <c r="G139" s="5"/>
      <c r="H139" s="54"/>
      <c r="I139" s="54"/>
      <c r="J139" s="54"/>
      <c r="K139" s="54"/>
      <c r="L139" s="54"/>
      <c r="M139" s="54"/>
      <c r="N139" s="54"/>
      <c r="O139" s="54"/>
      <c r="P139" s="54"/>
      <c r="Q139" s="54"/>
      <c r="R139" s="54"/>
      <c r="S139" s="54"/>
      <c r="T139" s="54"/>
      <c r="U139" s="54"/>
      <c r="V139" s="55"/>
      <c r="W139" s="55"/>
      <c r="X139" s="55"/>
      <c r="Y139" s="55"/>
      <c r="Z139" s="55"/>
      <c r="AA139" s="5"/>
    </row>
    <row r="140" spans="1:34" s="121" customFormat="1" ht="16.5" customHeight="1" x14ac:dyDescent="0.15">
      <c r="A140" s="2525" t="s">
        <v>1698</v>
      </c>
      <c r="B140" s="2525"/>
      <c r="C140" s="2525"/>
      <c r="D140" s="2525"/>
      <c r="E140" s="2525"/>
      <c r="F140" s="2525"/>
      <c r="G140" s="2525"/>
      <c r="H140" s="2525"/>
      <c r="I140" s="2525"/>
      <c r="J140" s="2525"/>
      <c r="K140" s="2525"/>
      <c r="L140" s="2525"/>
      <c r="M140" s="2525"/>
      <c r="N140" s="2525"/>
      <c r="O140" s="2525"/>
      <c r="P140" s="2525"/>
      <c r="Q140" s="2525"/>
      <c r="R140" s="2525"/>
      <c r="S140" s="2525"/>
      <c r="T140" s="2525"/>
      <c r="U140" s="2525"/>
      <c r="V140" s="2525"/>
      <c r="W140" s="2525"/>
      <c r="X140" s="2525"/>
      <c r="Y140" s="2525"/>
      <c r="Z140" s="2525"/>
      <c r="AA140" s="2525"/>
      <c r="AB140" s="2525"/>
      <c r="AC140" s="2525"/>
      <c r="AD140" s="2525"/>
      <c r="AE140" s="2525"/>
      <c r="AF140" s="2525"/>
      <c r="AG140" s="2525"/>
      <c r="AH140" s="2525"/>
    </row>
    <row r="141" spans="1:34" s="121" customFormat="1" ht="16.5" customHeight="1" x14ac:dyDescent="0.15">
      <c r="A141" s="2525"/>
      <c r="B141" s="2525"/>
      <c r="C141" s="2525"/>
      <c r="D141" s="2525"/>
      <c r="E141" s="2525"/>
      <c r="F141" s="2525"/>
      <c r="G141" s="2525"/>
      <c r="H141" s="2525"/>
      <c r="I141" s="2525"/>
      <c r="J141" s="2525"/>
      <c r="K141" s="2525"/>
      <c r="L141" s="2525"/>
      <c r="M141" s="2525"/>
      <c r="N141" s="2525"/>
      <c r="O141" s="2525"/>
      <c r="P141" s="2525"/>
      <c r="Q141" s="2525"/>
      <c r="R141" s="2525"/>
      <c r="S141" s="2525"/>
      <c r="T141" s="2525"/>
      <c r="U141" s="2525"/>
      <c r="V141" s="2525"/>
      <c r="W141" s="2525"/>
      <c r="X141" s="2525"/>
      <c r="Y141" s="2525"/>
      <c r="Z141" s="2525"/>
      <c r="AA141" s="2525"/>
      <c r="AB141" s="2525"/>
      <c r="AC141" s="2525"/>
      <c r="AD141" s="2525"/>
      <c r="AE141" s="2525"/>
      <c r="AF141" s="2525"/>
      <c r="AG141" s="2525"/>
      <c r="AH141" s="2525"/>
    </row>
    <row r="142" spans="1:34" s="121" customFormat="1" ht="16.5" customHeight="1" x14ac:dyDescent="0.15">
      <c r="A142" s="6"/>
      <c r="B142" s="121" t="s">
        <v>67</v>
      </c>
      <c r="C142" s="461"/>
      <c r="D142" s="461"/>
      <c r="E142" s="461"/>
      <c r="F142" s="461"/>
      <c r="G142" s="461"/>
      <c r="H142" s="461"/>
      <c r="I142" s="460"/>
      <c r="J142" s="460"/>
      <c r="K142" s="461"/>
      <c r="L142" s="461"/>
    </row>
    <row r="143" spans="1:34" s="121" customFormat="1" ht="16.5" customHeight="1" x14ac:dyDescent="0.15">
      <c r="A143" s="6"/>
      <c r="C143" s="461"/>
      <c r="D143" s="461"/>
      <c r="E143" s="461"/>
      <c r="F143" s="461"/>
      <c r="G143" s="461"/>
      <c r="H143" s="461"/>
      <c r="I143" s="460"/>
      <c r="J143" s="460"/>
      <c r="K143" s="461"/>
      <c r="L143" s="461"/>
    </row>
    <row r="144" spans="1:34" s="121" customFormat="1" ht="16.5" customHeight="1" x14ac:dyDescent="0.15">
      <c r="C144" s="6" t="s">
        <v>222</v>
      </c>
      <c r="D144" s="2" t="s">
        <v>227</v>
      </c>
      <c r="E144" s="461"/>
      <c r="F144" s="461"/>
      <c r="G144" s="461"/>
      <c r="H144" s="461"/>
      <c r="I144" s="460"/>
      <c r="J144" s="460"/>
      <c r="K144" s="461"/>
      <c r="L144" s="461"/>
    </row>
    <row r="145" spans="2:47" ht="16.5" customHeight="1" x14ac:dyDescent="0.15">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21"/>
      <c r="AB145" s="121"/>
      <c r="AC145" s="121"/>
      <c r="AD145" s="121"/>
      <c r="AE145" s="121"/>
      <c r="AF145" s="121"/>
    </row>
    <row r="146" spans="2:47" s="121" customFormat="1" ht="19.5" customHeight="1" x14ac:dyDescent="0.15">
      <c r="B146" s="2526" t="s">
        <v>1594</v>
      </c>
      <c r="C146" s="2499" t="s">
        <v>199</v>
      </c>
      <c r="D146" s="2500"/>
      <c r="E146" s="2500"/>
      <c r="F146" s="2500"/>
      <c r="G146" s="2501"/>
      <c r="H146" s="2583" t="str">
        <f>IF(入力シート!K115="","",入力シート!K115)</f>
        <v/>
      </c>
      <c r="I146" s="2504"/>
      <c r="J146" s="2504"/>
      <c r="K146" s="2504"/>
      <c r="L146" s="2504"/>
      <c r="M146" s="2504"/>
      <c r="N146" s="2504"/>
      <c r="O146" s="2504"/>
      <c r="P146" s="2504"/>
      <c r="Q146" s="2504"/>
      <c r="R146" s="2504"/>
      <c r="S146" s="2504"/>
      <c r="T146" s="2504"/>
      <c r="U146" s="2504"/>
      <c r="V146" s="2504"/>
      <c r="W146" s="2504"/>
      <c r="X146" s="2504"/>
      <c r="Y146" s="2504"/>
      <c r="Z146" s="2504"/>
      <c r="AA146" s="2504"/>
      <c r="AB146" s="2504"/>
      <c r="AC146" s="2504"/>
      <c r="AD146" s="2504"/>
      <c r="AE146" s="2504"/>
      <c r="AF146" s="2505"/>
      <c r="AI146" s="14"/>
      <c r="AJ146" s="14"/>
      <c r="AK146" s="14"/>
      <c r="AL146" s="14"/>
      <c r="AM146" s="703"/>
    </row>
    <row r="147" spans="2:47" s="121" customFormat="1" ht="19.5" customHeight="1" x14ac:dyDescent="0.15">
      <c r="B147" s="2526"/>
      <c r="C147" s="2530" t="s">
        <v>51</v>
      </c>
      <c r="D147" s="2531"/>
      <c r="E147" s="2531"/>
      <c r="F147" s="2531"/>
      <c r="G147" s="2532"/>
      <c r="H147" s="2533" t="str">
        <f>IF(入力シート!K116="","",入力シート!K116)</f>
        <v/>
      </c>
      <c r="I147" s="2534"/>
      <c r="J147" s="2534"/>
      <c r="K147" s="2534"/>
      <c r="L147" s="2534"/>
      <c r="M147" s="2534"/>
      <c r="N147" s="2534"/>
      <c r="O147" s="2534"/>
      <c r="P147" s="2534"/>
      <c r="Q147" s="2534"/>
      <c r="R147" s="2534"/>
      <c r="S147" s="2534"/>
      <c r="T147" s="2534"/>
      <c r="U147" s="2534"/>
      <c r="V147" s="2534"/>
      <c r="W147" s="2534"/>
      <c r="X147" s="2534"/>
      <c r="Y147" s="2534"/>
      <c r="Z147" s="2534"/>
      <c r="AA147" s="2534"/>
      <c r="AB147" s="2534"/>
      <c r="AC147" s="2534"/>
      <c r="AD147" s="2534"/>
      <c r="AE147" s="2534"/>
      <c r="AF147" s="2535"/>
      <c r="AI147" s="14"/>
      <c r="AJ147" s="14"/>
      <c r="AK147" s="14"/>
      <c r="AL147" s="14"/>
      <c r="AN147" s="34"/>
      <c r="AO147" s="34"/>
    </row>
    <row r="148" spans="2:47" s="121" customFormat="1" ht="19.5" customHeight="1" x14ac:dyDescent="0.15">
      <c r="B148" s="2526"/>
      <c r="C148" s="2508" t="s">
        <v>200</v>
      </c>
      <c r="D148" s="2509"/>
      <c r="E148" s="2509"/>
      <c r="F148" s="2509"/>
      <c r="G148" s="2510"/>
      <c r="H148" s="2590" t="str">
        <f>IF(入力シート!K117="","",入力シート!K117)</f>
        <v/>
      </c>
      <c r="I148" s="2591"/>
      <c r="J148" s="2591"/>
      <c r="K148" s="2591"/>
      <c r="L148" s="2591"/>
      <c r="M148" s="2591"/>
      <c r="N148" s="2591"/>
      <c r="O148" s="2591"/>
      <c r="P148" s="2591"/>
      <c r="Q148" s="2591"/>
      <c r="R148" s="2591"/>
      <c r="S148" s="2591"/>
      <c r="T148" s="2591"/>
      <c r="U148" s="2591"/>
      <c r="V148" s="2591"/>
      <c r="W148" s="2591"/>
      <c r="X148" s="2591"/>
      <c r="Y148" s="2591"/>
      <c r="Z148" s="2591"/>
      <c r="AA148" s="2591"/>
      <c r="AB148" s="2591"/>
      <c r="AC148" s="2591"/>
      <c r="AD148" s="2591"/>
      <c r="AE148" s="2591"/>
      <c r="AF148" s="2592"/>
      <c r="AI148" s="14"/>
      <c r="AJ148" s="14"/>
      <c r="AK148" s="14"/>
      <c r="AL148" s="14"/>
      <c r="AT148" s="35"/>
    </row>
    <row r="149" spans="2:47" s="121" customFormat="1" ht="19.5" customHeight="1" x14ac:dyDescent="0.15">
      <c r="B149" s="2526"/>
      <c r="C149" s="2508" t="s">
        <v>201</v>
      </c>
      <c r="D149" s="2509"/>
      <c r="E149" s="2509"/>
      <c r="F149" s="2509"/>
      <c r="G149" s="2510"/>
      <c r="H149" s="2539" t="str">
        <f>IF(入力シート!K118="","",入力シート!K118)</f>
        <v/>
      </c>
      <c r="I149" s="2540"/>
      <c r="J149" s="2540"/>
      <c r="K149" s="2540"/>
      <c r="L149" s="2540"/>
      <c r="M149" s="2540"/>
      <c r="N149" s="2540"/>
      <c r="O149" s="2540"/>
      <c r="P149" s="2540"/>
      <c r="Q149" s="2540"/>
      <c r="R149" s="2540"/>
      <c r="S149" s="2540"/>
      <c r="T149" s="2540"/>
      <c r="U149" s="2540"/>
      <c r="V149" s="2540"/>
      <c r="W149" s="2540"/>
      <c r="X149" s="2540"/>
      <c r="Y149" s="2540"/>
      <c r="Z149" s="2540"/>
      <c r="AA149" s="2540"/>
      <c r="AB149" s="2540"/>
      <c r="AC149" s="2540"/>
      <c r="AD149" s="2540"/>
      <c r="AE149" s="2540"/>
      <c r="AF149" s="2541"/>
      <c r="AI149" s="14"/>
      <c r="AJ149" s="14"/>
      <c r="AK149" s="14"/>
      <c r="AL149" s="14"/>
    </row>
    <row r="150" spans="2:47" s="121" customFormat="1" ht="19.5" customHeight="1" x14ac:dyDescent="0.15">
      <c r="B150" s="2526"/>
      <c r="C150" s="2542" t="s">
        <v>199</v>
      </c>
      <c r="D150" s="2543"/>
      <c r="E150" s="2543"/>
      <c r="F150" s="2543"/>
      <c r="G150" s="2544"/>
      <c r="H150" s="2545"/>
      <c r="I150" s="2546"/>
      <c r="J150" s="2504" t="str">
        <f>IF(入力シート!K119="","",入力シート!K119)</f>
        <v/>
      </c>
      <c r="K150" s="2504"/>
      <c r="L150" s="2504"/>
      <c r="M150" s="2504"/>
      <c r="N150" s="2504"/>
      <c r="O150" s="2504"/>
      <c r="P150" s="2504"/>
      <c r="Q150" s="2504"/>
      <c r="R150" s="2504"/>
      <c r="S150" s="2505"/>
      <c r="T150" s="2503"/>
      <c r="U150" s="2584"/>
      <c r="V150" s="2504" t="str">
        <f>IF(入力シート!K120="","",入力シート!K120)</f>
        <v/>
      </c>
      <c r="W150" s="2504"/>
      <c r="X150" s="2504"/>
      <c r="Y150" s="2504"/>
      <c r="Z150" s="2504"/>
      <c r="AA150" s="2504"/>
      <c r="AB150" s="2504"/>
      <c r="AC150" s="2504"/>
      <c r="AD150" s="2504"/>
      <c r="AE150" s="2504"/>
      <c r="AF150" s="2505"/>
      <c r="AI150" s="14"/>
      <c r="AJ150" s="14"/>
      <c r="AK150" s="14"/>
      <c r="AL150" s="14"/>
    </row>
    <row r="151" spans="2:47" s="121" customFormat="1" ht="19.5" customHeight="1" x14ac:dyDescent="0.15">
      <c r="B151" s="2526"/>
      <c r="C151" s="2530" t="s">
        <v>215</v>
      </c>
      <c r="D151" s="2531"/>
      <c r="E151" s="2531"/>
      <c r="F151" s="2531"/>
      <c r="G151" s="2532"/>
      <c r="H151" s="2550" t="s">
        <v>209</v>
      </c>
      <c r="I151" s="2551"/>
      <c r="J151" s="2534" t="str">
        <f>IF(入力シート!K121="","",入力シート!K121)</f>
        <v/>
      </c>
      <c r="K151" s="2534"/>
      <c r="L151" s="2534"/>
      <c r="M151" s="2534"/>
      <c r="N151" s="2534"/>
      <c r="O151" s="2534"/>
      <c r="P151" s="2534"/>
      <c r="Q151" s="2534"/>
      <c r="R151" s="2534"/>
      <c r="S151" s="2535"/>
      <c r="T151" s="2585" t="s">
        <v>210</v>
      </c>
      <c r="U151" s="2586"/>
      <c r="V151" s="2534" t="str">
        <f>IF(入力シート!K122="","",入力シート!K122)</f>
        <v/>
      </c>
      <c r="W151" s="2534"/>
      <c r="X151" s="2534"/>
      <c r="Y151" s="2534"/>
      <c r="Z151" s="2534"/>
      <c r="AA151" s="2534"/>
      <c r="AB151" s="2534"/>
      <c r="AC151" s="2534"/>
      <c r="AD151" s="2534"/>
      <c r="AE151" s="2534"/>
      <c r="AF151" s="2535"/>
      <c r="AI151" s="14"/>
      <c r="AJ151" s="14"/>
      <c r="AK151" s="14"/>
      <c r="AL151" s="14"/>
      <c r="AM151" s="14"/>
      <c r="AU151" s="14"/>
    </row>
    <row r="152" spans="2:47" s="121" customFormat="1" ht="19.5" customHeight="1" x14ac:dyDescent="0.15">
      <c r="B152" s="2526"/>
      <c r="C152" s="2547"/>
      <c r="D152" s="2548"/>
      <c r="E152" s="2548"/>
      <c r="F152" s="2548"/>
      <c r="G152" s="2549"/>
      <c r="H152" s="2552"/>
      <c r="I152" s="2553"/>
      <c r="J152" s="2554"/>
      <c r="K152" s="2554"/>
      <c r="L152" s="2554"/>
      <c r="M152" s="2554"/>
      <c r="N152" s="2554"/>
      <c r="O152" s="2554"/>
      <c r="P152" s="2554"/>
      <c r="Q152" s="2554"/>
      <c r="R152" s="2554"/>
      <c r="S152" s="2555"/>
      <c r="T152" s="2587"/>
      <c r="U152" s="2588"/>
      <c r="V152" s="2554"/>
      <c r="W152" s="2554"/>
      <c r="X152" s="2554"/>
      <c r="Y152" s="2554"/>
      <c r="Z152" s="2554"/>
      <c r="AA152" s="2554"/>
      <c r="AB152" s="2554"/>
      <c r="AC152" s="2554"/>
      <c r="AD152" s="2554"/>
      <c r="AE152" s="2554"/>
      <c r="AF152" s="2555"/>
      <c r="AH152" s="14"/>
      <c r="AI152" s="14"/>
      <c r="AJ152" s="14"/>
      <c r="AK152" s="14"/>
      <c r="AL152" s="14"/>
    </row>
    <row r="153" spans="2:47" s="121" customFormat="1" ht="19.5" customHeight="1" x14ac:dyDescent="0.15">
      <c r="C153" s="2593" t="s">
        <v>52</v>
      </c>
      <c r="D153" s="2594"/>
      <c r="E153" s="2594"/>
      <c r="F153" s="2594"/>
      <c r="G153" s="2595"/>
      <c r="H153" s="976" t="s">
        <v>53</v>
      </c>
      <c r="I153" s="2617" t="str">
        <f>IF(入力シート!K123="","",LEFT(入力シート!K123,3)&amp;"-"&amp;RIGHT(入力シート!K123,4))</f>
        <v/>
      </c>
      <c r="J153" s="2617"/>
      <c r="K153" s="2617"/>
      <c r="L153" s="2617"/>
      <c r="M153" s="2618"/>
      <c r="N153" s="2547" t="s">
        <v>211</v>
      </c>
      <c r="O153" s="2548"/>
      <c r="P153" s="2548"/>
      <c r="Q153" s="2596" t="str">
        <f>IF(入力シート!K124="","",入力シート!K124)</f>
        <v/>
      </c>
      <c r="R153" s="2596"/>
      <c r="S153" s="2596"/>
      <c r="T153" s="2597"/>
      <c r="U153" s="2547" t="s">
        <v>212</v>
      </c>
      <c r="V153" s="2548"/>
      <c r="W153" s="2548"/>
      <c r="X153" s="2581" t="str">
        <f>IF(入力シート!K125="","",入力シート!K125)</f>
        <v/>
      </c>
      <c r="Y153" s="2581"/>
      <c r="Z153" s="2581"/>
      <c r="AA153" s="2581"/>
      <c r="AB153" s="2581"/>
      <c r="AC153" s="2581"/>
      <c r="AD153" s="2581"/>
      <c r="AE153" s="2581"/>
      <c r="AF153" s="2582"/>
    </row>
    <row r="154" spans="2:47" s="121" customFormat="1" ht="19.5" customHeight="1" x14ac:dyDescent="0.15">
      <c r="C154" s="2482"/>
      <c r="D154" s="2483"/>
      <c r="E154" s="2483"/>
      <c r="F154" s="2483"/>
      <c r="G154" s="2484"/>
      <c r="H154" s="2470" t="str">
        <f>IF(入力シート!K126="","",入力シート!K126&amp;IF(入力シート!K127="－","","　"&amp;入力シート!K127))</f>
        <v/>
      </c>
      <c r="I154" s="2471"/>
      <c r="J154" s="2471"/>
      <c r="K154" s="2471"/>
      <c r="L154" s="2471"/>
      <c r="M154" s="2471"/>
      <c r="N154" s="2471"/>
      <c r="O154" s="2471"/>
      <c r="P154" s="2471"/>
      <c r="Q154" s="2471"/>
      <c r="R154" s="2471"/>
      <c r="S154" s="2471"/>
      <c r="T154" s="2471"/>
      <c r="U154" s="2471"/>
      <c r="V154" s="2471"/>
      <c r="W154" s="2471"/>
      <c r="X154" s="2471"/>
      <c r="Y154" s="2471"/>
      <c r="Z154" s="2471"/>
      <c r="AA154" s="2471"/>
      <c r="AB154" s="2471"/>
      <c r="AC154" s="2471"/>
      <c r="AD154" s="2471"/>
      <c r="AE154" s="2471"/>
      <c r="AF154" s="2472"/>
    </row>
    <row r="155" spans="2:47" s="121" customFormat="1" ht="19.5" customHeight="1" x14ac:dyDescent="0.15">
      <c r="B155" s="8"/>
      <c r="C155" s="2485"/>
      <c r="D155" s="2486"/>
      <c r="E155" s="2486"/>
      <c r="F155" s="2486"/>
      <c r="G155" s="2487"/>
      <c r="H155" s="2473"/>
      <c r="I155" s="2474"/>
      <c r="J155" s="2474"/>
      <c r="K155" s="2474"/>
      <c r="L155" s="2474"/>
      <c r="M155" s="2474"/>
      <c r="N155" s="2474"/>
      <c r="O155" s="2474"/>
      <c r="P155" s="2474"/>
      <c r="Q155" s="2474"/>
      <c r="R155" s="2474"/>
      <c r="S155" s="2474"/>
      <c r="T155" s="2474"/>
      <c r="U155" s="2474"/>
      <c r="V155" s="2474"/>
      <c r="W155" s="2474"/>
      <c r="X155" s="2474"/>
      <c r="Y155" s="2474"/>
      <c r="Z155" s="2474"/>
      <c r="AA155" s="2474"/>
      <c r="AB155" s="2474"/>
      <c r="AC155" s="2474"/>
      <c r="AD155" s="2474"/>
      <c r="AE155" s="2474"/>
      <c r="AF155" s="2475"/>
    </row>
    <row r="156" spans="2:47" s="121" customFormat="1" ht="16.5" customHeight="1" x14ac:dyDescent="0.15">
      <c r="B156" s="8"/>
      <c r="C156" s="461"/>
      <c r="D156" s="461"/>
      <c r="E156" s="47"/>
      <c r="F156" s="47"/>
      <c r="G156" s="47"/>
      <c r="H156" s="47"/>
      <c r="I156" s="460"/>
      <c r="J156" s="460"/>
      <c r="K156" s="461"/>
      <c r="L156" s="461"/>
    </row>
    <row r="157" spans="2:47" s="121" customFormat="1" ht="16.5" customHeight="1" x14ac:dyDescent="0.15">
      <c r="C157" s="6" t="s">
        <v>223</v>
      </c>
      <c r="D157" s="8" t="s">
        <v>54</v>
      </c>
      <c r="E157" s="461"/>
      <c r="F157" s="461"/>
      <c r="G157" s="461"/>
      <c r="H157" s="461"/>
      <c r="I157" s="460"/>
      <c r="K157" s="34"/>
      <c r="N157" s="4" t="s">
        <v>272</v>
      </c>
    </row>
    <row r="158" spans="2:47" ht="16.5" customHeight="1" x14ac:dyDescent="0.15">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21"/>
      <c r="AB158" s="2516" t="s">
        <v>232</v>
      </c>
      <c r="AC158" s="2516"/>
      <c r="AD158" s="2516"/>
      <c r="AE158" s="36" t="s">
        <v>41</v>
      </c>
      <c r="AF158" s="2517" t="s">
        <v>230</v>
      </c>
      <c r="AG158" s="2517"/>
    </row>
    <row r="159" spans="2:47" s="121" customFormat="1" ht="19.5" customHeight="1" x14ac:dyDescent="0.15">
      <c r="B159" s="8"/>
      <c r="C159" s="2522" t="s">
        <v>55</v>
      </c>
      <c r="D159" s="2523"/>
      <c r="E159" s="2523"/>
      <c r="F159" s="2523"/>
      <c r="G159" s="2524"/>
      <c r="H159" s="2514"/>
      <c r="I159" s="2515"/>
      <c r="J159" s="2515"/>
      <c r="K159" s="2515"/>
      <c r="L159" s="672" t="s">
        <v>84</v>
      </c>
      <c r="M159" s="2515"/>
      <c r="N159" s="2515"/>
      <c r="O159" s="672" t="s">
        <v>178</v>
      </c>
      <c r="P159" s="2515"/>
      <c r="Q159" s="2515"/>
      <c r="R159" s="672" t="s">
        <v>3</v>
      </c>
      <c r="S159" s="2521" t="s">
        <v>56</v>
      </c>
      <c r="T159" s="2521"/>
      <c r="U159" s="2521"/>
      <c r="V159" s="131"/>
      <c r="W159" s="2515"/>
      <c r="X159" s="2515"/>
      <c r="Y159" s="2515"/>
      <c r="Z159" s="672" t="s">
        <v>84</v>
      </c>
      <c r="AA159" s="2515"/>
      <c r="AB159" s="2515"/>
      <c r="AC159" s="672" t="s">
        <v>178</v>
      </c>
      <c r="AD159" s="2515"/>
      <c r="AE159" s="2515"/>
      <c r="AF159" s="52" t="s">
        <v>3</v>
      </c>
    </row>
    <row r="160" spans="2:47" s="121" customFormat="1" ht="19.5" customHeight="1" x14ac:dyDescent="0.15">
      <c r="C160" s="2518" t="s">
        <v>57</v>
      </c>
      <c r="D160" s="2519"/>
      <c r="E160" s="2519"/>
      <c r="F160" s="2519"/>
      <c r="G160" s="2520"/>
      <c r="H160" s="2458"/>
      <c r="I160" s="2458"/>
      <c r="J160" s="2458"/>
      <c r="K160" s="2458"/>
      <c r="L160" s="2458"/>
      <c r="M160" s="2458"/>
      <c r="N160" s="2458"/>
      <c r="O160" s="2458"/>
      <c r="P160" s="2458"/>
      <c r="Q160" s="2458"/>
      <c r="R160" s="2455" t="s">
        <v>58</v>
      </c>
      <c r="S160" s="2456"/>
      <c r="T160" s="2456"/>
      <c r="U160" s="2456"/>
      <c r="V160" s="2459"/>
      <c r="W160" s="2458"/>
      <c r="X160" s="2458"/>
      <c r="Y160" s="2458"/>
      <c r="Z160" s="2458"/>
      <c r="AA160" s="2458"/>
      <c r="AB160" s="2458"/>
      <c r="AC160" s="2458"/>
      <c r="AD160" s="2458"/>
      <c r="AE160" s="2458"/>
      <c r="AF160" s="2458"/>
    </row>
    <row r="161" spans="2:34" s="121" customFormat="1" ht="19.5" customHeight="1" x14ac:dyDescent="0.15">
      <c r="C161" s="2518" t="s">
        <v>59</v>
      </c>
      <c r="D161" s="2519"/>
      <c r="E161" s="2519"/>
      <c r="F161" s="2519"/>
      <c r="G161" s="2520"/>
      <c r="H161" s="2458"/>
      <c r="I161" s="2458"/>
      <c r="J161" s="2458"/>
      <c r="K161" s="2458"/>
      <c r="L161" s="2458"/>
      <c r="M161" s="2458"/>
      <c r="N161" s="2458"/>
      <c r="O161" s="2458"/>
      <c r="P161" s="2458"/>
      <c r="Q161" s="2458"/>
      <c r="R161" s="2518" t="s">
        <v>60</v>
      </c>
      <c r="S161" s="2519"/>
      <c r="T161" s="2519"/>
      <c r="U161" s="2519"/>
      <c r="V161" s="2577"/>
      <c r="W161" s="2458"/>
      <c r="X161" s="2458"/>
      <c r="Y161" s="2458"/>
      <c r="Z161" s="2458"/>
      <c r="AA161" s="2458"/>
      <c r="AB161" s="2458"/>
      <c r="AC161" s="2458"/>
      <c r="AD161" s="2458"/>
      <c r="AE161" s="2458"/>
      <c r="AF161" s="2458"/>
    </row>
    <row r="162" spans="2:34" s="121" customFormat="1" ht="19.5" customHeight="1" x14ac:dyDescent="0.15">
      <c r="B162" s="3"/>
      <c r="C162" s="2455" t="s">
        <v>61</v>
      </c>
      <c r="D162" s="2456"/>
      <c r="E162" s="2456"/>
      <c r="F162" s="2456"/>
      <c r="G162" s="2457"/>
      <c r="H162" s="2458"/>
      <c r="I162" s="2458"/>
      <c r="J162" s="2458"/>
      <c r="K162" s="2458"/>
      <c r="L162" s="2458"/>
      <c r="M162" s="2458"/>
      <c r="N162" s="2458"/>
      <c r="O162" s="2458"/>
      <c r="P162" s="2458"/>
      <c r="Q162" s="2458"/>
      <c r="R162" s="2455" t="s">
        <v>62</v>
      </c>
      <c r="S162" s="2456"/>
      <c r="T162" s="2456"/>
      <c r="U162" s="2456"/>
      <c r="V162" s="2459"/>
      <c r="W162" s="2458"/>
      <c r="X162" s="2458"/>
      <c r="Y162" s="2458"/>
      <c r="Z162" s="2458"/>
      <c r="AA162" s="2458"/>
      <c r="AB162" s="2458"/>
      <c r="AC162" s="2458"/>
      <c r="AD162" s="2458"/>
      <c r="AE162" s="2458"/>
      <c r="AF162" s="2458"/>
    </row>
    <row r="163" spans="2:34" s="121" customFormat="1" ht="16.5" customHeight="1" x14ac:dyDescent="0.15">
      <c r="B163" s="3"/>
      <c r="C163" s="461"/>
      <c r="D163" s="461"/>
      <c r="E163" s="47"/>
      <c r="F163" s="47"/>
      <c r="G163" s="47"/>
      <c r="H163" s="47"/>
      <c r="I163" s="460"/>
      <c r="J163" s="460"/>
      <c r="K163" s="461"/>
      <c r="L163" s="461"/>
    </row>
    <row r="164" spans="2:34" s="121" customFormat="1" ht="16.5" customHeight="1" x14ac:dyDescent="0.15">
      <c r="C164" s="6" t="s">
        <v>224</v>
      </c>
      <c r="D164" s="4" t="s">
        <v>218</v>
      </c>
      <c r="E164" s="4"/>
      <c r="F164" s="461"/>
      <c r="G164" s="461"/>
      <c r="I164" s="460"/>
      <c r="K164" s="53"/>
      <c r="L164" s="460"/>
      <c r="M164" s="461"/>
    </row>
    <row r="165" spans="2:34" ht="16.5" customHeight="1" x14ac:dyDescent="0.15">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21"/>
      <c r="AB165" s="121"/>
      <c r="AC165" s="121"/>
      <c r="AD165" s="121"/>
      <c r="AE165" s="121"/>
      <c r="AF165" s="121"/>
    </row>
    <row r="166" spans="2:34" ht="19.5" customHeight="1" x14ac:dyDescent="0.15">
      <c r="C166" s="2563" t="s">
        <v>233</v>
      </c>
      <c r="D166" s="2563"/>
      <c r="E166" s="2563"/>
      <c r="F166" s="2563"/>
      <c r="G166" s="2563"/>
      <c r="H166" s="2576" t="str">
        <f>IF(入力シート!B29=4,"○","－")</f>
        <v>－</v>
      </c>
      <c r="I166" s="2576"/>
      <c r="J166" s="2576"/>
      <c r="K166" s="71" t="s">
        <v>234</v>
      </c>
      <c r="L166" s="72" t="s">
        <v>235</v>
      </c>
      <c r="M166" s="73"/>
      <c r="N166" s="73"/>
      <c r="O166" s="73"/>
      <c r="P166" s="73"/>
      <c r="Q166" s="73"/>
      <c r="R166" s="73"/>
      <c r="S166" s="73"/>
      <c r="T166" s="73"/>
      <c r="U166" s="73"/>
      <c r="V166" s="73"/>
      <c r="W166" s="73"/>
      <c r="X166" s="73"/>
      <c r="Y166" s="73"/>
      <c r="Z166" s="73"/>
      <c r="AA166" s="74"/>
      <c r="AB166" s="74"/>
      <c r="AC166" s="74"/>
      <c r="AD166" s="74"/>
      <c r="AE166" s="74"/>
      <c r="AF166" s="74"/>
    </row>
    <row r="167" spans="2:34" s="121" customFormat="1" ht="19.5" customHeight="1" x14ac:dyDescent="0.15">
      <c r="B167" s="3"/>
      <c r="C167" s="2571" t="s">
        <v>205</v>
      </c>
      <c r="D167" s="2572"/>
      <c r="E167" s="2572"/>
      <c r="F167" s="2572"/>
      <c r="G167" s="2572"/>
      <c r="H167" s="2573" t="str">
        <f>IF(入力シート!K129="","",入力シート!K129)</f>
        <v/>
      </c>
      <c r="I167" s="2573"/>
      <c r="J167" s="2573"/>
      <c r="K167" s="2573"/>
      <c r="L167" s="2573"/>
      <c r="M167" s="2573"/>
      <c r="N167" s="2573"/>
      <c r="O167" s="2573"/>
      <c r="P167" s="2573"/>
      <c r="Q167" s="2573"/>
      <c r="R167" s="2573"/>
      <c r="S167" s="2573"/>
      <c r="T167" s="2573"/>
      <c r="U167" s="2573"/>
      <c r="V167" s="2573"/>
      <c r="W167" s="2573"/>
      <c r="X167" s="2573"/>
      <c r="Y167" s="2573"/>
      <c r="Z167" s="2573"/>
      <c r="AA167" s="2573"/>
      <c r="AB167" s="2573"/>
      <c r="AC167" s="2573"/>
      <c r="AD167" s="2573"/>
      <c r="AE167" s="2573"/>
      <c r="AF167" s="2573"/>
    </row>
    <row r="168" spans="2:34" s="121" customFormat="1" ht="19.5" customHeight="1" x14ac:dyDescent="0.15">
      <c r="B168" s="3"/>
      <c r="C168" s="2495" t="s">
        <v>206</v>
      </c>
      <c r="D168" s="2496"/>
      <c r="E168" s="2496"/>
      <c r="F168" s="2496"/>
      <c r="G168" s="2497"/>
      <c r="H168" s="2573" t="str">
        <f>IF(入力シート!K130="","",入力シート!K130)</f>
        <v/>
      </c>
      <c r="I168" s="2573"/>
      <c r="J168" s="2573"/>
      <c r="K168" s="2573"/>
      <c r="L168" s="2573"/>
      <c r="M168" s="2573"/>
      <c r="N168" s="2573"/>
      <c r="O168" s="2573"/>
      <c r="P168" s="2573"/>
      <c r="Q168" s="2573"/>
      <c r="R168" s="2573"/>
      <c r="S168" s="2573"/>
      <c r="T168" s="2573"/>
      <c r="U168" s="2573"/>
      <c r="V168" s="2573"/>
      <c r="W168" s="2573"/>
      <c r="X168" s="2573"/>
      <c r="Y168" s="2573"/>
      <c r="Z168" s="2573"/>
      <c r="AA168" s="2573"/>
      <c r="AB168" s="2573"/>
      <c r="AC168" s="2573"/>
      <c r="AD168" s="2573"/>
      <c r="AE168" s="2573"/>
      <c r="AF168" s="2573"/>
    </row>
    <row r="169" spans="2:34" s="121" customFormat="1" ht="19.5" customHeight="1" x14ac:dyDescent="0.15">
      <c r="B169" s="3"/>
      <c r="C169" s="2499" t="s">
        <v>199</v>
      </c>
      <c r="D169" s="2500"/>
      <c r="E169" s="2500"/>
      <c r="F169" s="2500"/>
      <c r="G169" s="2501"/>
      <c r="H169" s="2502"/>
      <c r="I169" s="2503"/>
      <c r="J169" s="2504" t="str">
        <f>IF(入力シート!K131="","",入力シート!K131)</f>
        <v/>
      </c>
      <c r="K169" s="2504"/>
      <c r="L169" s="2504"/>
      <c r="M169" s="2504"/>
      <c r="N169" s="2504"/>
      <c r="O169" s="2504"/>
      <c r="P169" s="2504"/>
      <c r="Q169" s="2504"/>
      <c r="R169" s="2504"/>
      <c r="S169" s="2505"/>
      <c r="T169" s="2506"/>
      <c r="U169" s="2507"/>
      <c r="V169" s="2504" t="str">
        <f>IF(入力シート!K132="","",入力シート!K132)</f>
        <v/>
      </c>
      <c r="W169" s="2504"/>
      <c r="X169" s="2504"/>
      <c r="Y169" s="2504"/>
      <c r="Z169" s="2504"/>
      <c r="AA169" s="2504"/>
      <c r="AB169" s="2504"/>
      <c r="AC169" s="2504"/>
      <c r="AD169" s="2504"/>
      <c r="AE169" s="2504"/>
      <c r="AF169" s="2505"/>
      <c r="AG169" s="14"/>
      <c r="AH169" s="14"/>
    </row>
    <row r="170" spans="2:34" s="121" customFormat="1" ht="19.5" customHeight="1" x14ac:dyDescent="0.15">
      <c r="B170" s="3"/>
      <c r="C170" s="2530" t="s">
        <v>216</v>
      </c>
      <c r="D170" s="2531"/>
      <c r="E170" s="2531"/>
      <c r="F170" s="2531"/>
      <c r="G170" s="2531"/>
      <c r="H170" s="2578" t="s">
        <v>209</v>
      </c>
      <c r="I170" s="2579"/>
      <c r="J170" s="2534" t="str">
        <f>IF(入力シート!K133="","",入力シート!K133)</f>
        <v/>
      </c>
      <c r="K170" s="2534"/>
      <c r="L170" s="2534"/>
      <c r="M170" s="2534"/>
      <c r="N170" s="2534"/>
      <c r="O170" s="2534"/>
      <c r="P170" s="2534"/>
      <c r="Q170" s="2534"/>
      <c r="R170" s="2534"/>
      <c r="S170" s="2535"/>
      <c r="T170" s="2578" t="s">
        <v>210</v>
      </c>
      <c r="U170" s="2579"/>
      <c r="V170" s="2534" t="str">
        <f>IF(入力シート!K134="","",入力シート!K134)</f>
        <v/>
      </c>
      <c r="W170" s="2534"/>
      <c r="X170" s="2534"/>
      <c r="Y170" s="2534"/>
      <c r="Z170" s="2534"/>
      <c r="AA170" s="2534"/>
      <c r="AB170" s="2534"/>
      <c r="AC170" s="2534"/>
      <c r="AD170" s="2534"/>
      <c r="AE170" s="2534"/>
      <c r="AF170" s="2535"/>
      <c r="AG170" s="14"/>
      <c r="AH170" s="14"/>
    </row>
    <row r="171" spans="2:34" s="121" customFormat="1" ht="19.5" customHeight="1" x14ac:dyDescent="0.15">
      <c r="B171" s="3"/>
      <c r="C171" s="2559"/>
      <c r="D171" s="2560"/>
      <c r="E171" s="2560"/>
      <c r="F171" s="2560"/>
      <c r="G171" s="2560"/>
      <c r="H171" s="2580"/>
      <c r="I171" s="2506"/>
      <c r="J171" s="2567"/>
      <c r="K171" s="2567"/>
      <c r="L171" s="2567"/>
      <c r="M171" s="2567"/>
      <c r="N171" s="2567"/>
      <c r="O171" s="2567"/>
      <c r="P171" s="2567"/>
      <c r="Q171" s="2567"/>
      <c r="R171" s="2567"/>
      <c r="S171" s="2568"/>
      <c r="T171" s="2580"/>
      <c r="U171" s="2506"/>
      <c r="V171" s="2567"/>
      <c r="W171" s="2567"/>
      <c r="X171" s="2567"/>
      <c r="Y171" s="2567"/>
      <c r="Z171" s="2567"/>
      <c r="AA171" s="2567"/>
      <c r="AB171" s="2567"/>
      <c r="AC171" s="2567"/>
      <c r="AD171" s="2567"/>
      <c r="AE171" s="2567"/>
      <c r="AF171" s="2568"/>
    </row>
    <row r="172" spans="2:34" s="121" customFormat="1" ht="19.5" customHeight="1" x14ac:dyDescent="0.15">
      <c r="B172" s="3"/>
      <c r="C172" s="2479" t="s">
        <v>52</v>
      </c>
      <c r="D172" s="2480"/>
      <c r="E172" s="2480"/>
      <c r="F172" s="2480"/>
      <c r="G172" s="2481"/>
      <c r="H172" s="975" t="s">
        <v>53</v>
      </c>
      <c r="I172" s="2617" t="str">
        <f>IF(入力シート!K135="","",LEFT(入力シート!K135,3)&amp;"-"&amp;RIGHT(入力シート!K135,4))</f>
        <v/>
      </c>
      <c r="J172" s="2617"/>
      <c r="K172" s="2617"/>
      <c r="L172" s="2617"/>
      <c r="M172" s="2618"/>
      <c r="N172" s="2466" t="s">
        <v>211</v>
      </c>
      <c r="O172" s="2467"/>
      <c r="P172" s="2467"/>
      <c r="Q172" s="2488" t="str">
        <f>IF(入力シート!K136="","",入力シート!K136)</f>
        <v/>
      </c>
      <c r="R172" s="2488"/>
      <c r="S172" s="2488"/>
      <c r="T172" s="2489"/>
      <c r="U172" s="2466" t="s">
        <v>212</v>
      </c>
      <c r="V172" s="2467"/>
      <c r="W172" s="2467"/>
      <c r="X172" s="2468" t="str">
        <f>IF(入力シート!K137="","",入力シート!K137)</f>
        <v/>
      </c>
      <c r="Y172" s="2468"/>
      <c r="Z172" s="2468"/>
      <c r="AA172" s="2468"/>
      <c r="AB172" s="2468"/>
      <c r="AC172" s="2468"/>
      <c r="AD172" s="2468"/>
      <c r="AE172" s="2468"/>
      <c r="AF172" s="2469"/>
    </row>
    <row r="173" spans="2:34" s="121" customFormat="1" ht="19.5" customHeight="1" x14ac:dyDescent="0.15">
      <c r="B173" s="3"/>
      <c r="C173" s="2482"/>
      <c r="D173" s="2483"/>
      <c r="E173" s="2483"/>
      <c r="F173" s="2483"/>
      <c r="G173" s="2484"/>
      <c r="H173" s="2470" t="str">
        <f>IF(入力シート!K138="","",入力シート!K138&amp;IF(入力シート!K139="－","","　"&amp;入力シート!K139))</f>
        <v/>
      </c>
      <c r="I173" s="2471"/>
      <c r="J173" s="2471"/>
      <c r="K173" s="2471"/>
      <c r="L173" s="2471"/>
      <c r="M173" s="2471"/>
      <c r="N173" s="2471"/>
      <c r="O173" s="2471"/>
      <c r="P173" s="2471"/>
      <c r="Q173" s="2471"/>
      <c r="R173" s="2471"/>
      <c r="S173" s="2471"/>
      <c r="T173" s="2471"/>
      <c r="U173" s="2471"/>
      <c r="V173" s="2471"/>
      <c r="W173" s="2471"/>
      <c r="X173" s="2471"/>
      <c r="Y173" s="2471"/>
      <c r="Z173" s="2471"/>
      <c r="AA173" s="2471"/>
      <c r="AB173" s="2471"/>
      <c r="AC173" s="2471"/>
      <c r="AD173" s="2471"/>
      <c r="AE173" s="2471"/>
      <c r="AF173" s="2472"/>
    </row>
    <row r="174" spans="2:34" s="121" customFormat="1" ht="19.5" customHeight="1" x14ac:dyDescent="0.15">
      <c r="B174" s="3"/>
      <c r="C174" s="2485"/>
      <c r="D174" s="2486"/>
      <c r="E174" s="2486"/>
      <c r="F174" s="2486"/>
      <c r="G174" s="2487"/>
      <c r="H174" s="2473"/>
      <c r="I174" s="2474"/>
      <c r="J174" s="2474"/>
      <c r="K174" s="2474"/>
      <c r="L174" s="2474"/>
      <c r="M174" s="2474"/>
      <c r="N174" s="2474"/>
      <c r="O174" s="2474"/>
      <c r="P174" s="2474"/>
      <c r="Q174" s="2474"/>
      <c r="R174" s="2474"/>
      <c r="S174" s="2474"/>
      <c r="T174" s="2474"/>
      <c r="U174" s="2474"/>
      <c r="V174" s="2474"/>
      <c r="W174" s="2474"/>
      <c r="X174" s="2474"/>
      <c r="Y174" s="2474"/>
      <c r="Z174" s="2474"/>
      <c r="AA174" s="2474"/>
      <c r="AB174" s="2474"/>
      <c r="AC174" s="2474"/>
      <c r="AD174" s="2474"/>
      <c r="AE174" s="2474"/>
      <c r="AF174" s="2475"/>
    </row>
    <row r="175" spans="2:34" s="121" customFormat="1" ht="19.5" customHeight="1" x14ac:dyDescent="0.15">
      <c r="B175" s="3"/>
      <c r="C175" s="2476" t="s">
        <v>207</v>
      </c>
      <c r="D175" s="2477"/>
      <c r="E175" s="2477"/>
      <c r="F175" s="2477"/>
      <c r="G175" s="2478"/>
      <c r="H175" s="2619" t="str">
        <f>IF(入力シート!K140="","",入力シート!K140)</f>
        <v/>
      </c>
      <c r="I175" s="2620"/>
      <c r="J175" s="2620"/>
      <c r="K175" s="2620"/>
      <c r="L175" s="2620"/>
      <c r="M175" s="2620"/>
      <c r="N175" s="2620"/>
      <c r="O175" s="2620"/>
      <c r="P175" s="2620"/>
      <c r="Q175" s="2620"/>
      <c r="R175" s="2620"/>
      <c r="S175" s="2620"/>
      <c r="T175" s="2620"/>
      <c r="U175" s="2620"/>
      <c r="V175" s="2620"/>
      <c r="W175" s="2620"/>
      <c r="X175" s="2620"/>
      <c r="Y175" s="2620"/>
      <c r="Z175" s="2620"/>
      <c r="AA175" s="2620"/>
      <c r="AB175" s="2620"/>
      <c r="AC175" s="2620"/>
      <c r="AD175" s="2620"/>
      <c r="AE175" s="2620"/>
      <c r="AF175" s="2621"/>
    </row>
    <row r="176" spans="2:34" s="121" customFormat="1" ht="19.5" customHeight="1" x14ac:dyDescent="0.15">
      <c r="B176" s="3"/>
      <c r="C176" s="2460" t="s">
        <v>63</v>
      </c>
      <c r="D176" s="2461"/>
      <c r="E176" s="2461"/>
      <c r="F176" s="2461"/>
      <c r="G176" s="2462"/>
      <c r="H176" s="2619" t="str">
        <f>IF(入力シート!K141="","",入力シート!K141)</f>
        <v/>
      </c>
      <c r="I176" s="2620"/>
      <c r="J176" s="2620"/>
      <c r="K176" s="2620"/>
      <c r="L176" s="2620"/>
      <c r="M176" s="2620"/>
      <c r="N176" s="2620"/>
      <c r="O176" s="2620"/>
      <c r="P176" s="2620"/>
      <c r="Q176" s="2620"/>
      <c r="R176" s="2620"/>
      <c r="S176" s="2620"/>
      <c r="T176" s="2620"/>
      <c r="U176" s="2620"/>
      <c r="V176" s="2620"/>
      <c r="W176" s="2620"/>
      <c r="X176" s="2620"/>
      <c r="Y176" s="2620"/>
      <c r="Z176" s="2620"/>
      <c r="AA176" s="2620"/>
      <c r="AB176" s="2620"/>
      <c r="AC176" s="2620"/>
      <c r="AD176" s="2620"/>
      <c r="AE176" s="2620"/>
      <c r="AF176" s="2621"/>
    </row>
    <row r="177" spans="1:267" s="121" customFormat="1" ht="19.5" customHeight="1" x14ac:dyDescent="0.15">
      <c r="C177" s="2460" t="s">
        <v>64</v>
      </c>
      <c r="D177" s="2461"/>
      <c r="E177" s="2461"/>
      <c r="F177" s="2461"/>
      <c r="G177" s="2462"/>
      <c r="H177" s="2619" t="str">
        <f>IF(入力シート!K142="","",入力シート!K142)</f>
        <v/>
      </c>
      <c r="I177" s="2620"/>
      <c r="J177" s="2620"/>
      <c r="K177" s="2620"/>
      <c r="L177" s="2620"/>
      <c r="M177" s="2620"/>
      <c r="N177" s="2620"/>
      <c r="O177" s="2620"/>
      <c r="P177" s="2620"/>
      <c r="Q177" s="2620"/>
      <c r="R177" s="2620"/>
      <c r="S177" s="2620"/>
      <c r="T177" s="2620"/>
      <c r="U177" s="2620"/>
      <c r="V177" s="2620"/>
      <c r="W177" s="2620"/>
      <c r="X177" s="2620"/>
      <c r="Y177" s="2620"/>
      <c r="Z177" s="2620"/>
      <c r="AA177" s="2620"/>
      <c r="AB177" s="2620"/>
      <c r="AC177" s="2620"/>
      <c r="AD177" s="2620"/>
      <c r="AE177" s="2620"/>
      <c r="AF177" s="2621"/>
    </row>
    <row r="178" spans="1:267" ht="16.5" customHeight="1" x14ac:dyDescent="0.15">
      <c r="C178" s="37"/>
      <c r="Z178" s="121"/>
      <c r="AA178" s="16"/>
      <c r="AB178" s="121"/>
      <c r="AC178" s="121"/>
      <c r="AD178" s="121"/>
      <c r="AE178" s="121"/>
      <c r="AF178" s="121"/>
      <c r="AG178" s="121"/>
      <c r="AH178" s="121"/>
      <c r="CN178" s="121"/>
      <c r="CO178" s="121"/>
      <c r="CP178" s="121"/>
      <c r="CQ178" s="121"/>
      <c r="CR178" s="121"/>
      <c r="CS178" s="121"/>
      <c r="CT178" s="121"/>
      <c r="CU178" s="121"/>
      <c r="CV178" s="121"/>
      <c r="CW178" s="121"/>
      <c r="CX178" s="121"/>
      <c r="CY178" s="121"/>
      <c r="CZ178" s="121"/>
      <c r="DA178" s="121"/>
      <c r="DB178" s="121"/>
      <c r="DC178" s="121"/>
      <c r="DD178" s="121"/>
      <c r="DE178" s="121"/>
      <c r="DF178" s="121"/>
      <c r="DG178" s="121"/>
      <c r="DH178" s="121"/>
      <c r="DI178" s="121"/>
      <c r="DJ178" s="121"/>
      <c r="DK178" s="121"/>
      <c r="DL178" s="121"/>
      <c r="DM178" s="121"/>
      <c r="DN178" s="121"/>
      <c r="DO178" s="121"/>
      <c r="DP178" s="121"/>
      <c r="DQ178" s="121"/>
      <c r="DR178" s="121"/>
      <c r="DS178" s="121"/>
      <c r="DT178" s="121"/>
      <c r="DU178" s="121"/>
      <c r="DV178" s="121"/>
      <c r="DW178" s="121"/>
      <c r="DX178" s="121"/>
      <c r="DY178" s="121"/>
      <c r="DZ178" s="121"/>
      <c r="EA178" s="121"/>
      <c r="EB178" s="121"/>
      <c r="EC178" s="121"/>
      <c r="ED178" s="121"/>
      <c r="EE178" s="121"/>
      <c r="EF178" s="121"/>
      <c r="EG178" s="121"/>
      <c r="EH178" s="121"/>
      <c r="EI178" s="121"/>
      <c r="EJ178" s="121"/>
      <c r="EK178" s="121"/>
      <c r="EL178" s="121"/>
      <c r="EM178" s="121"/>
      <c r="EN178" s="121"/>
      <c r="EO178" s="121"/>
      <c r="EP178" s="121"/>
      <c r="EQ178" s="121"/>
      <c r="ER178" s="121"/>
      <c r="ES178" s="121"/>
      <c r="ET178" s="121"/>
      <c r="EU178" s="121"/>
      <c r="EV178" s="121"/>
      <c r="EW178" s="121"/>
      <c r="EX178" s="121"/>
      <c r="EY178" s="121"/>
      <c r="EZ178" s="121"/>
      <c r="FA178" s="121"/>
      <c r="FB178" s="121"/>
      <c r="FC178" s="121"/>
      <c r="FD178" s="121"/>
      <c r="FE178" s="121"/>
      <c r="FF178" s="121"/>
      <c r="FG178" s="121"/>
      <c r="FH178" s="121"/>
      <c r="FI178" s="121"/>
      <c r="FJ178" s="121"/>
      <c r="FK178" s="121"/>
      <c r="FL178" s="121"/>
      <c r="FM178" s="121"/>
      <c r="FN178" s="121"/>
      <c r="FO178" s="121"/>
      <c r="FP178" s="121"/>
      <c r="FQ178" s="121"/>
      <c r="FR178" s="121"/>
      <c r="FS178" s="121"/>
      <c r="FT178" s="121"/>
      <c r="FU178" s="121"/>
      <c r="FV178" s="121"/>
      <c r="FW178" s="121"/>
      <c r="FX178" s="121"/>
      <c r="FY178" s="121"/>
      <c r="FZ178" s="121"/>
      <c r="GA178" s="121"/>
      <c r="GB178" s="121"/>
      <c r="GC178" s="121"/>
      <c r="GD178" s="121"/>
      <c r="GE178" s="121"/>
      <c r="GF178" s="121"/>
      <c r="GG178" s="121"/>
      <c r="GH178" s="121"/>
      <c r="GI178" s="121"/>
      <c r="GJ178" s="121"/>
      <c r="GK178" s="121"/>
      <c r="GL178" s="121"/>
      <c r="GM178" s="121"/>
      <c r="GN178" s="121"/>
      <c r="GO178" s="121"/>
      <c r="GP178" s="121"/>
      <c r="GQ178" s="121"/>
      <c r="GR178" s="121"/>
      <c r="GS178" s="121"/>
      <c r="GT178" s="121"/>
      <c r="GU178" s="121"/>
      <c r="GV178" s="121"/>
      <c r="GW178" s="121"/>
      <c r="GX178" s="121"/>
      <c r="GY178" s="121"/>
      <c r="GZ178" s="121"/>
      <c r="HA178" s="121"/>
      <c r="HB178" s="121"/>
      <c r="HC178" s="121"/>
      <c r="HD178" s="121"/>
      <c r="HE178" s="121"/>
      <c r="HF178" s="121"/>
      <c r="HG178" s="121"/>
      <c r="HH178" s="121"/>
      <c r="HI178" s="121"/>
      <c r="HJ178" s="121"/>
      <c r="HK178" s="121"/>
      <c r="HL178" s="121"/>
      <c r="HM178" s="121"/>
      <c r="HN178" s="121"/>
      <c r="HO178" s="121"/>
      <c r="HP178" s="121"/>
      <c r="HQ178" s="121"/>
      <c r="HR178" s="121"/>
      <c r="HS178" s="121"/>
      <c r="HT178" s="121"/>
      <c r="HU178" s="121"/>
      <c r="HV178" s="121"/>
      <c r="HW178" s="121"/>
      <c r="HX178" s="121"/>
      <c r="HY178" s="121"/>
      <c r="HZ178" s="121"/>
      <c r="IA178" s="121"/>
      <c r="IB178" s="121"/>
      <c r="IC178" s="121"/>
      <c r="ID178" s="121"/>
      <c r="IE178" s="121"/>
      <c r="IF178" s="121"/>
      <c r="IG178" s="121"/>
      <c r="IH178" s="121"/>
      <c r="II178" s="121"/>
      <c r="IJ178" s="121"/>
      <c r="IK178" s="121"/>
      <c r="IL178" s="121"/>
      <c r="IM178" s="121"/>
      <c r="IN178" s="121"/>
      <c r="IO178" s="121"/>
      <c r="IP178" s="121"/>
      <c r="IQ178" s="121"/>
      <c r="IR178" s="121"/>
      <c r="IS178" s="121"/>
      <c r="IT178" s="121"/>
      <c r="IU178" s="121"/>
      <c r="IV178" s="121"/>
      <c r="IW178" s="121"/>
      <c r="IX178" s="121"/>
      <c r="IY178" s="121"/>
      <c r="IZ178" s="121"/>
      <c r="JA178" s="121"/>
      <c r="JB178" s="121"/>
      <c r="JC178" s="121"/>
      <c r="JD178" s="121"/>
      <c r="JE178" s="121"/>
      <c r="JF178" s="121"/>
      <c r="JG178" s="121"/>
    </row>
    <row r="179" spans="1:267" s="121" customFormat="1" ht="16.5" customHeight="1" x14ac:dyDescent="0.15">
      <c r="C179" s="6" t="s">
        <v>520</v>
      </c>
      <c r="D179" s="8" t="s">
        <v>2004</v>
      </c>
      <c r="E179" s="461"/>
      <c r="F179" s="461"/>
      <c r="G179" s="461"/>
      <c r="H179" s="1516"/>
      <c r="I179" s="1517"/>
      <c r="J179" s="1518"/>
      <c r="K179" s="1519"/>
      <c r="L179" s="1518"/>
      <c r="M179" s="1518"/>
      <c r="N179" s="1520"/>
      <c r="O179" s="1518"/>
      <c r="P179" s="1518"/>
      <c r="Q179" s="1518"/>
      <c r="R179" s="1518"/>
      <c r="S179" s="1518"/>
      <c r="T179" s="1518"/>
      <c r="U179" s="1518"/>
      <c r="V179" s="1518"/>
      <c r="W179" s="1518"/>
      <c r="X179" s="1518"/>
      <c r="Y179" s="1518"/>
      <c r="Z179" s="1518"/>
      <c r="AA179" s="1518"/>
      <c r="AB179" s="1518"/>
      <c r="AC179" s="1518"/>
      <c r="AD179" s="1518"/>
      <c r="AE179" s="1518"/>
      <c r="AF179" s="1518"/>
      <c r="AG179" s="1518"/>
    </row>
    <row r="180" spans="1:267" ht="8.25" customHeight="1" x14ac:dyDescent="0.15">
      <c r="C180" s="16"/>
      <c r="D180" s="16"/>
      <c r="E180" s="16"/>
      <c r="F180" s="16"/>
      <c r="G180" s="16"/>
      <c r="H180" s="1521"/>
      <c r="I180" s="1521"/>
      <c r="J180" s="1521"/>
      <c r="K180" s="1521"/>
      <c r="L180" s="1521"/>
      <c r="M180" s="1521"/>
      <c r="N180" s="1521"/>
      <c r="O180" s="1521"/>
      <c r="P180" s="1521"/>
      <c r="Q180" s="1521"/>
      <c r="R180" s="1521"/>
      <c r="S180" s="1521"/>
      <c r="T180" s="1521"/>
      <c r="U180" s="1521"/>
      <c r="V180" s="1521"/>
      <c r="W180" s="1521"/>
      <c r="X180" s="1521"/>
      <c r="Y180" s="1521"/>
      <c r="Z180" s="1521"/>
      <c r="AA180" s="1518"/>
      <c r="AB180" s="2556"/>
      <c r="AC180" s="2556"/>
      <c r="AD180" s="2556"/>
      <c r="AE180" s="1522"/>
      <c r="AF180" s="2610"/>
      <c r="AG180" s="2610"/>
    </row>
    <row r="181" spans="1:267" s="121" customFormat="1" ht="19.5" customHeight="1" x14ac:dyDescent="0.15">
      <c r="C181" s="2518" t="s">
        <v>2001</v>
      </c>
      <c r="D181" s="2519"/>
      <c r="E181" s="2519"/>
      <c r="F181" s="2519"/>
      <c r="G181" s="2520"/>
      <c r="H181" s="2609" t="str">
        <f>IF(入力シート!K143="","",入力シート!K143)</f>
        <v/>
      </c>
      <c r="I181" s="2609"/>
      <c r="J181" s="2609"/>
      <c r="K181" s="2609"/>
      <c r="L181" s="2609"/>
      <c r="M181" s="2609"/>
      <c r="N181" s="2609"/>
      <c r="O181" s="2609"/>
      <c r="P181" s="2609"/>
      <c r="Q181" s="2609"/>
      <c r="R181" s="1518"/>
      <c r="S181" s="1518"/>
      <c r="T181" s="1518"/>
      <c r="U181" s="1518"/>
      <c r="V181" s="1518"/>
      <c r="W181" s="1518"/>
      <c r="X181" s="1518"/>
      <c r="Y181" s="1518"/>
      <c r="Z181" s="1518"/>
      <c r="AA181" s="1518"/>
      <c r="AB181" s="1518"/>
      <c r="AC181" s="1518"/>
      <c r="AD181" s="1518"/>
      <c r="AE181" s="1518"/>
      <c r="AF181" s="1518"/>
      <c r="AG181" s="1518"/>
    </row>
    <row r="182" spans="1:267" s="121" customFormat="1" ht="19.5" customHeight="1" x14ac:dyDescent="0.15">
      <c r="C182" s="2571" t="s">
        <v>2002</v>
      </c>
      <c r="D182" s="2572"/>
      <c r="E182" s="2572"/>
      <c r="F182" s="2572"/>
      <c r="G182" s="2602"/>
      <c r="H182" s="2622" t="str">
        <f>IF(入力シート!K144="","",入力シート!K144)</f>
        <v/>
      </c>
      <c r="I182" s="2623"/>
      <c r="J182" s="2623"/>
      <c r="K182" s="2623"/>
      <c r="L182" s="2623"/>
      <c r="M182" s="2623"/>
      <c r="N182" s="2623"/>
      <c r="O182" s="2623"/>
      <c r="P182" s="2623"/>
      <c r="Q182" s="2623"/>
      <c r="R182" s="2623"/>
      <c r="S182" s="2623"/>
      <c r="T182" s="2623"/>
      <c r="U182" s="2623"/>
      <c r="V182" s="2623"/>
      <c r="W182" s="2623"/>
      <c r="X182" s="2623"/>
      <c r="Y182" s="2623"/>
      <c r="Z182" s="2623"/>
      <c r="AA182" s="2623"/>
      <c r="AB182" s="2623"/>
      <c r="AC182" s="2623"/>
      <c r="AD182" s="2623"/>
      <c r="AE182" s="2623"/>
      <c r="AF182" s="2624"/>
      <c r="AG182" s="1518"/>
    </row>
    <row r="183" spans="1:267" s="121" customFormat="1" ht="19.5" customHeight="1" x14ac:dyDescent="0.15">
      <c r="B183" s="3"/>
      <c r="C183" s="2547"/>
      <c r="D183" s="2548"/>
      <c r="E183" s="2548"/>
      <c r="F183" s="2548"/>
      <c r="G183" s="2549"/>
      <c r="H183" s="2625"/>
      <c r="I183" s="2626"/>
      <c r="J183" s="2626"/>
      <c r="K183" s="2626"/>
      <c r="L183" s="2626"/>
      <c r="M183" s="2626"/>
      <c r="N183" s="2626"/>
      <c r="O183" s="2626"/>
      <c r="P183" s="2626"/>
      <c r="Q183" s="2626"/>
      <c r="R183" s="2626"/>
      <c r="S183" s="2626"/>
      <c r="T183" s="2626"/>
      <c r="U183" s="2626"/>
      <c r="V183" s="2626"/>
      <c r="W183" s="2626"/>
      <c r="X183" s="2626"/>
      <c r="Y183" s="2626"/>
      <c r="Z183" s="2626"/>
      <c r="AA183" s="2626"/>
      <c r="AB183" s="2626"/>
      <c r="AC183" s="2626"/>
      <c r="AD183" s="2626"/>
      <c r="AE183" s="2626"/>
      <c r="AF183" s="2627"/>
      <c r="AG183" s="1518"/>
    </row>
    <row r="184" spans="1:267" s="121" customFormat="1" ht="7.5" customHeight="1" x14ac:dyDescent="0.15">
      <c r="C184" s="5"/>
      <c r="D184" s="5"/>
      <c r="E184" s="5"/>
      <c r="F184" s="5"/>
      <c r="G184" s="5"/>
      <c r="H184" s="54"/>
      <c r="I184" s="54"/>
      <c r="J184" s="54"/>
      <c r="K184" s="54"/>
      <c r="L184" s="54"/>
      <c r="M184" s="54"/>
      <c r="N184" s="54"/>
      <c r="O184" s="54"/>
      <c r="P184" s="54"/>
      <c r="Q184" s="54"/>
      <c r="R184" s="54"/>
      <c r="S184" s="54"/>
      <c r="T184" s="54"/>
      <c r="U184" s="54"/>
      <c r="V184" s="55"/>
      <c r="W184" s="55"/>
      <c r="X184" s="55"/>
      <c r="Y184" s="55"/>
      <c r="Z184" s="55"/>
      <c r="AA184" s="5"/>
    </row>
    <row r="185" spans="1:267" s="121" customFormat="1" ht="16.5" customHeight="1" x14ac:dyDescent="0.15">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7" s="121" customFormat="1" ht="16.5" customHeight="1" x14ac:dyDescent="0.15">
      <c r="A186" s="2525" t="s">
        <v>1699</v>
      </c>
      <c r="B186" s="2525"/>
      <c r="C186" s="2525"/>
      <c r="D186" s="2525"/>
      <c r="E186" s="2525"/>
      <c r="F186" s="2525"/>
      <c r="G186" s="2525"/>
      <c r="H186" s="2525"/>
      <c r="I186" s="2525"/>
      <c r="J186" s="2525"/>
      <c r="K186" s="2525"/>
      <c r="L186" s="2525"/>
      <c r="M186" s="2525"/>
      <c r="N186" s="2525"/>
      <c r="O186" s="2525"/>
      <c r="P186" s="2525"/>
      <c r="Q186" s="2525"/>
      <c r="R186" s="2525"/>
      <c r="S186" s="2525"/>
      <c r="T186" s="2525"/>
      <c r="U186" s="2525"/>
      <c r="V186" s="2525"/>
      <c r="W186" s="2525"/>
      <c r="X186" s="2525"/>
      <c r="Y186" s="2525"/>
      <c r="Z186" s="2525"/>
      <c r="AA186" s="2525"/>
      <c r="AB186" s="2525"/>
      <c r="AC186" s="2525"/>
      <c r="AD186" s="2525"/>
      <c r="AE186" s="2525"/>
      <c r="AF186" s="2525"/>
      <c r="AG186" s="2525"/>
      <c r="AH186" s="2525"/>
    </row>
    <row r="187" spans="1:267" s="121" customFormat="1" ht="16.5" customHeight="1" x14ac:dyDescent="0.15">
      <c r="A187" s="2525"/>
      <c r="B187" s="2525"/>
      <c r="C187" s="2525"/>
      <c r="D187" s="2525"/>
      <c r="E187" s="2525"/>
      <c r="F187" s="2525"/>
      <c r="G187" s="2525"/>
      <c r="H187" s="2525"/>
      <c r="I187" s="2525"/>
      <c r="J187" s="2525"/>
      <c r="K187" s="2525"/>
      <c r="L187" s="2525"/>
      <c r="M187" s="2525"/>
      <c r="N187" s="2525"/>
      <c r="O187" s="2525"/>
      <c r="P187" s="2525"/>
      <c r="Q187" s="2525"/>
      <c r="R187" s="2525"/>
      <c r="S187" s="2525"/>
      <c r="T187" s="2525"/>
      <c r="U187" s="2525"/>
      <c r="V187" s="2525"/>
      <c r="W187" s="2525"/>
      <c r="X187" s="2525"/>
      <c r="Y187" s="2525"/>
      <c r="Z187" s="2525"/>
      <c r="AA187" s="2525"/>
      <c r="AB187" s="2525"/>
      <c r="AC187" s="2525"/>
      <c r="AD187" s="2525"/>
      <c r="AE187" s="2525"/>
      <c r="AF187" s="2525"/>
      <c r="AG187" s="2525"/>
      <c r="AH187" s="2525"/>
    </row>
    <row r="188" spans="1:267" s="121" customFormat="1" ht="16.5" customHeight="1" x14ac:dyDescent="0.15">
      <c r="A188" s="6"/>
      <c r="B188" s="121" t="s">
        <v>67</v>
      </c>
      <c r="C188" s="461"/>
      <c r="D188" s="461"/>
      <c r="E188" s="461"/>
      <c r="F188" s="461"/>
      <c r="G188" s="461"/>
      <c r="H188" s="461"/>
      <c r="I188" s="460"/>
      <c r="J188" s="460"/>
      <c r="K188" s="461"/>
      <c r="L188" s="461"/>
    </row>
    <row r="189" spans="1:267" s="121" customFormat="1" ht="16.5" customHeight="1" x14ac:dyDescent="0.15">
      <c r="A189" s="6"/>
      <c r="C189" s="461"/>
      <c r="D189" s="461"/>
      <c r="E189" s="461"/>
      <c r="F189" s="461"/>
      <c r="G189" s="461"/>
      <c r="H189" s="461"/>
      <c r="I189" s="460"/>
      <c r="J189" s="460"/>
      <c r="K189" s="461"/>
      <c r="L189" s="461"/>
    </row>
    <row r="190" spans="1:267" s="121" customFormat="1" ht="16.5" customHeight="1" x14ac:dyDescent="0.15">
      <c r="C190" s="6" t="s">
        <v>222</v>
      </c>
      <c r="D190" s="2" t="s">
        <v>227</v>
      </c>
      <c r="E190" s="461"/>
      <c r="F190" s="461"/>
      <c r="G190" s="461"/>
      <c r="H190" s="461"/>
      <c r="I190" s="460"/>
      <c r="J190" s="460"/>
      <c r="K190" s="461"/>
      <c r="L190" s="461"/>
    </row>
    <row r="191" spans="1:267" ht="16.5" customHeight="1" x14ac:dyDescent="0.15">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21"/>
      <c r="AB191" s="121"/>
      <c r="AC191" s="121"/>
      <c r="AD191" s="121"/>
      <c r="AE191" s="121"/>
      <c r="AF191" s="121"/>
    </row>
    <row r="192" spans="1:267" s="121" customFormat="1" ht="19.5" customHeight="1" x14ac:dyDescent="0.15">
      <c r="B192" s="2526" t="s">
        <v>1593</v>
      </c>
      <c r="C192" s="2499" t="s">
        <v>1598</v>
      </c>
      <c r="D192" s="2500"/>
      <c r="E192" s="2500"/>
      <c r="F192" s="2500"/>
      <c r="G192" s="2501"/>
      <c r="H192" s="2583" t="str">
        <f>IF(入力シート!K148="","",入力シート!K148)</f>
        <v/>
      </c>
      <c r="I192" s="2504"/>
      <c r="J192" s="2504"/>
      <c r="K192" s="2504"/>
      <c r="L192" s="2504"/>
      <c r="M192" s="2504"/>
      <c r="N192" s="2504"/>
      <c r="O192" s="2504"/>
      <c r="P192" s="2504"/>
      <c r="Q192" s="2504"/>
      <c r="R192" s="2504"/>
      <c r="S192" s="2504"/>
      <c r="T192" s="2504"/>
      <c r="U192" s="2504"/>
      <c r="V192" s="2504"/>
      <c r="W192" s="2504"/>
      <c r="X192" s="2504"/>
      <c r="Y192" s="2504"/>
      <c r="Z192" s="2504"/>
      <c r="AA192" s="2504"/>
      <c r="AB192" s="2504"/>
      <c r="AC192" s="2504"/>
      <c r="AD192" s="2504"/>
      <c r="AE192" s="2504"/>
      <c r="AF192" s="2505"/>
      <c r="AI192" s="14"/>
      <c r="AJ192" s="14"/>
      <c r="AK192" s="14"/>
      <c r="AL192" s="14"/>
      <c r="AM192" s="703"/>
    </row>
    <row r="193" spans="2:47" s="121" customFormat="1" ht="19.5" customHeight="1" x14ac:dyDescent="0.15">
      <c r="B193" s="2526"/>
      <c r="C193" s="2530" t="s">
        <v>1599</v>
      </c>
      <c r="D193" s="2531"/>
      <c r="E193" s="2531"/>
      <c r="F193" s="2531"/>
      <c r="G193" s="2532"/>
      <c r="H193" s="2533" t="str">
        <f>IF(入力シート!K149="","",入力シート!K149)</f>
        <v/>
      </c>
      <c r="I193" s="2534"/>
      <c r="J193" s="2534"/>
      <c r="K193" s="2534"/>
      <c r="L193" s="2534"/>
      <c r="M193" s="2534"/>
      <c r="N193" s="2534"/>
      <c r="O193" s="2534"/>
      <c r="P193" s="2534"/>
      <c r="Q193" s="2534"/>
      <c r="R193" s="2534"/>
      <c r="S193" s="2534"/>
      <c r="T193" s="2534"/>
      <c r="U193" s="2534"/>
      <c r="V193" s="2534"/>
      <c r="W193" s="2534"/>
      <c r="X193" s="2534"/>
      <c r="Y193" s="2534"/>
      <c r="Z193" s="2534"/>
      <c r="AA193" s="2534"/>
      <c r="AB193" s="2534"/>
      <c r="AC193" s="2534"/>
      <c r="AD193" s="2534"/>
      <c r="AE193" s="2534"/>
      <c r="AF193" s="2535"/>
      <c r="AI193" s="14"/>
      <c r="AJ193" s="14"/>
      <c r="AK193" s="14"/>
      <c r="AL193" s="14"/>
      <c r="AN193" s="34"/>
      <c r="AO193" s="34"/>
    </row>
    <row r="194" spans="2:47" s="121" customFormat="1" ht="19.5" customHeight="1" x14ac:dyDescent="0.15">
      <c r="B194" s="2526"/>
      <c r="C194" s="2508" t="s">
        <v>1600</v>
      </c>
      <c r="D194" s="2509"/>
      <c r="E194" s="2509"/>
      <c r="F194" s="2509"/>
      <c r="G194" s="2510"/>
      <c r="H194" s="2590" t="str">
        <f>IF(入力シート!K150="","",入力シート!K150)</f>
        <v/>
      </c>
      <c r="I194" s="2591"/>
      <c r="J194" s="2591"/>
      <c r="K194" s="2591"/>
      <c r="L194" s="2591"/>
      <c r="M194" s="2591"/>
      <c r="N194" s="2591"/>
      <c r="O194" s="2591"/>
      <c r="P194" s="2591"/>
      <c r="Q194" s="2591"/>
      <c r="R194" s="2591"/>
      <c r="S194" s="2591"/>
      <c r="T194" s="2591"/>
      <c r="U194" s="2591"/>
      <c r="V194" s="2591"/>
      <c r="W194" s="2591"/>
      <c r="X194" s="2591"/>
      <c r="Y194" s="2591"/>
      <c r="Z194" s="2591"/>
      <c r="AA194" s="2591"/>
      <c r="AB194" s="2591"/>
      <c r="AC194" s="2591"/>
      <c r="AD194" s="2591"/>
      <c r="AE194" s="2591"/>
      <c r="AF194" s="2592"/>
      <c r="AI194" s="14"/>
      <c r="AJ194" s="14"/>
      <c r="AK194" s="14"/>
      <c r="AL194" s="14"/>
      <c r="AT194" s="35"/>
    </row>
    <row r="195" spans="2:47" s="121" customFormat="1" ht="19.5" customHeight="1" x14ac:dyDescent="0.15">
      <c r="B195" s="2526"/>
      <c r="C195" s="2508" t="s">
        <v>1601</v>
      </c>
      <c r="D195" s="2509"/>
      <c r="E195" s="2509"/>
      <c r="F195" s="2509"/>
      <c r="G195" s="2510"/>
      <c r="H195" s="2539" t="str">
        <f>IF(入力シート!K151="","",入力シート!K151)</f>
        <v/>
      </c>
      <c r="I195" s="2540"/>
      <c r="J195" s="2540"/>
      <c r="K195" s="2540"/>
      <c r="L195" s="2540"/>
      <c r="M195" s="2540"/>
      <c r="N195" s="2540"/>
      <c r="O195" s="2540"/>
      <c r="P195" s="2540"/>
      <c r="Q195" s="2540"/>
      <c r="R195" s="2540"/>
      <c r="S195" s="2540"/>
      <c r="T195" s="2540"/>
      <c r="U195" s="2540"/>
      <c r="V195" s="2540"/>
      <c r="W195" s="2540"/>
      <c r="X195" s="2540"/>
      <c r="Y195" s="2540"/>
      <c r="Z195" s="2540"/>
      <c r="AA195" s="2540"/>
      <c r="AB195" s="2540"/>
      <c r="AC195" s="2540"/>
      <c r="AD195" s="2540"/>
      <c r="AE195" s="2540"/>
      <c r="AF195" s="2541"/>
      <c r="AI195" s="14"/>
      <c r="AJ195" s="14"/>
      <c r="AK195" s="14"/>
      <c r="AL195" s="14"/>
    </row>
    <row r="196" spans="2:47" s="121" customFormat="1" ht="19.5" customHeight="1" x14ac:dyDescent="0.15">
      <c r="B196" s="2526"/>
      <c r="C196" s="2542" t="s">
        <v>1598</v>
      </c>
      <c r="D196" s="2543"/>
      <c r="E196" s="2543"/>
      <c r="F196" s="2543"/>
      <c r="G196" s="2544"/>
      <c r="H196" s="2545"/>
      <c r="I196" s="2546"/>
      <c r="J196" s="2504" t="str">
        <f>IF(入力シート!K152="","",入力シート!K152)</f>
        <v/>
      </c>
      <c r="K196" s="2504"/>
      <c r="L196" s="2504"/>
      <c r="M196" s="2504"/>
      <c r="N196" s="2504"/>
      <c r="O196" s="2504"/>
      <c r="P196" s="2504"/>
      <c r="Q196" s="2504"/>
      <c r="R196" s="2504"/>
      <c r="S196" s="2505"/>
      <c r="T196" s="2503"/>
      <c r="U196" s="2584"/>
      <c r="V196" s="2504" t="str">
        <f>IF(入力シート!K153="","",入力シート!K153)</f>
        <v/>
      </c>
      <c r="W196" s="2504"/>
      <c r="X196" s="2504"/>
      <c r="Y196" s="2504"/>
      <c r="Z196" s="2504"/>
      <c r="AA196" s="2504"/>
      <c r="AB196" s="2504"/>
      <c r="AC196" s="2504"/>
      <c r="AD196" s="2504"/>
      <c r="AE196" s="2504"/>
      <c r="AF196" s="2505"/>
      <c r="AI196" s="14"/>
      <c r="AJ196" s="14"/>
      <c r="AK196" s="14"/>
      <c r="AL196" s="14"/>
    </row>
    <row r="197" spans="2:47" s="121" customFormat="1" ht="19.5" customHeight="1" x14ac:dyDescent="0.15">
      <c r="B197" s="2526"/>
      <c r="C197" s="2530" t="s">
        <v>1602</v>
      </c>
      <c r="D197" s="2531"/>
      <c r="E197" s="2531"/>
      <c r="F197" s="2531"/>
      <c r="G197" s="2532"/>
      <c r="H197" s="2550" t="s">
        <v>1603</v>
      </c>
      <c r="I197" s="2551"/>
      <c r="J197" s="2534" t="str">
        <f>IF(入力シート!K154="","",入力シート!K154)</f>
        <v/>
      </c>
      <c r="K197" s="2534"/>
      <c r="L197" s="2534"/>
      <c r="M197" s="2534"/>
      <c r="N197" s="2534"/>
      <c r="O197" s="2534"/>
      <c r="P197" s="2534"/>
      <c r="Q197" s="2534"/>
      <c r="R197" s="2534"/>
      <c r="S197" s="2535"/>
      <c r="T197" s="2585" t="s">
        <v>1604</v>
      </c>
      <c r="U197" s="2586"/>
      <c r="V197" s="2534" t="str">
        <f>IF(入力シート!K155="","",入力シート!K155)</f>
        <v/>
      </c>
      <c r="W197" s="2534"/>
      <c r="X197" s="2534"/>
      <c r="Y197" s="2534"/>
      <c r="Z197" s="2534"/>
      <c r="AA197" s="2534"/>
      <c r="AB197" s="2534"/>
      <c r="AC197" s="2534"/>
      <c r="AD197" s="2534"/>
      <c r="AE197" s="2534"/>
      <c r="AF197" s="2535"/>
      <c r="AI197" s="14"/>
      <c r="AJ197" s="14"/>
      <c r="AK197" s="14"/>
      <c r="AL197" s="14"/>
      <c r="AM197" s="14"/>
      <c r="AU197" s="14"/>
    </row>
    <row r="198" spans="2:47" s="121" customFormat="1" ht="19.5" customHeight="1" x14ac:dyDescent="0.15">
      <c r="B198" s="2526"/>
      <c r="C198" s="2547"/>
      <c r="D198" s="2548"/>
      <c r="E198" s="2548"/>
      <c r="F198" s="2548"/>
      <c r="G198" s="2549"/>
      <c r="H198" s="2552"/>
      <c r="I198" s="2553"/>
      <c r="J198" s="2554"/>
      <c r="K198" s="2554"/>
      <c r="L198" s="2554"/>
      <c r="M198" s="2554"/>
      <c r="N198" s="2554"/>
      <c r="O198" s="2554"/>
      <c r="P198" s="2554"/>
      <c r="Q198" s="2554"/>
      <c r="R198" s="2554"/>
      <c r="S198" s="2555"/>
      <c r="T198" s="2587"/>
      <c r="U198" s="2588"/>
      <c r="V198" s="2554"/>
      <c r="W198" s="2554"/>
      <c r="X198" s="2554"/>
      <c r="Y198" s="2554"/>
      <c r="Z198" s="2554"/>
      <c r="AA198" s="2554"/>
      <c r="AB198" s="2554"/>
      <c r="AC198" s="2554"/>
      <c r="AD198" s="2554"/>
      <c r="AE198" s="2554"/>
      <c r="AF198" s="2555"/>
      <c r="AH198" s="14"/>
      <c r="AI198" s="14"/>
      <c r="AJ198" s="14"/>
      <c r="AK198" s="14"/>
      <c r="AL198" s="14"/>
    </row>
    <row r="199" spans="2:47" s="121" customFormat="1" ht="19.5" customHeight="1" x14ac:dyDescent="0.15">
      <c r="C199" s="2593" t="s">
        <v>1605</v>
      </c>
      <c r="D199" s="2594"/>
      <c r="E199" s="2594"/>
      <c r="F199" s="2594"/>
      <c r="G199" s="2595"/>
      <c r="H199" s="976" t="s">
        <v>1606</v>
      </c>
      <c r="I199" s="2617" t="str">
        <f>IF(入力シート!K156="","",LEFT(入力シート!K156,3)&amp;"-"&amp;RIGHT(入力シート!K156,4))</f>
        <v/>
      </c>
      <c r="J199" s="2617"/>
      <c r="K199" s="2617"/>
      <c r="L199" s="2617"/>
      <c r="M199" s="2618"/>
      <c r="N199" s="2547" t="s">
        <v>1607</v>
      </c>
      <c r="O199" s="2548"/>
      <c r="P199" s="2548"/>
      <c r="Q199" s="2596" t="str">
        <f>IF(入力シート!K157="","",入力シート!K157)</f>
        <v/>
      </c>
      <c r="R199" s="2596"/>
      <c r="S199" s="2596"/>
      <c r="T199" s="2597"/>
      <c r="U199" s="2547" t="s">
        <v>1597</v>
      </c>
      <c r="V199" s="2548"/>
      <c r="W199" s="2548"/>
      <c r="X199" s="2581" t="str">
        <f>IF(入力シート!K158="","",入力シート!K158)</f>
        <v/>
      </c>
      <c r="Y199" s="2581"/>
      <c r="Z199" s="2581"/>
      <c r="AA199" s="2581"/>
      <c r="AB199" s="2581"/>
      <c r="AC199" s="2581"/>
      <c r="AD199" s="2581"/>
      <c r="AE199" s="2581"/>
      <c r="AF199" s="2582"/>
    </row>
    <row r="200" spans="2:47" s="121" customFormat="1" ht="19.5" customHeight="1" x14ac:dyDescent="0.15">
      <c r="C200" s="2482"/>
      <c r="D200" s="2483"/>
      <c r="E200" s="2483"/>
      <c r="F200" s="2483"/>
      <c r="G200" s="2484"/>
      <c r="H200" s="2470" t="str">
        <f>IF(入力シート!K159="","",入力シート!K159&amp;IF(入力シート!K160="－","","　"&amp;入力シート!K160))</f>
        <v/>
      </c>
      <c r="I200" s="2471"/>
      <c r="J200" s="2471"/>
      <c r="K200" s="2471"/>
      <c r="L200" s="2471"/>
      <c r="M200" s="2471"/>
      <c r="N200" s="2471"/>
      <c r="O200" s="2471"/>
      <c r="P200" s="2471"/>
      <c r="Q200" s="2471"/>
      <c r="R200" s="2471"/>
      <c r="S200" s="2471"/>
      <c r="T200" s="2471"/>
      <c r="U200" s="2471"/>
      <c r="V200" s="2471"/>
      <c r="W200" s="2471"/>
      <c r="X200" s="2471"/>
      <c r="Y200" s="2471"/>
      <c r="Z200" s="2471"/>
      <c r="AA200" s="2471"/>
      <c r="AB200" s="2471"/>
      <c r="AC200" s="2471"/>
      <c r="AD200" s="2471"/>
      <c r="AE200" s="2471"/>
      <c r="AF200" s="2472"/>
    </row>
    <row r="201" spans="2:47" s="121" customFormat="1" ht="19.5" customHeight="1" x14ac:dyDescent="0.15">
      <c r="B201" s="8"/>
      <c r="C201" s="2485"/>
      <c r="D201" s="2486"/>
      <c r="E201" s="2486"/>
      <c r="F201" s="2486"/>
      <c r="G201" s="2487"/>
      <c r="H201" s="2473"/>
      <c r="I201" s="2474"/>
      <c r="J201" s="2474"/>
      <c r="K201" s="2474"/>
      <c r="L201" s="2474"/>
      <c r="M201" s="2474"/>
      <c r="N201" s="2474"/>
      <c r="O201" s="2474"/>
      <c r="P201" s="2474"/>
      <c r="Q201" s="2474"/>
      <c r="R201" s="2474"/>
      <c r="S201" s="2474"/>
      <c r="T201" s="2474"/>
      <c r="U201" s="2474"/>
      <c r="V201" s="2474"/>
      <c r="W201" s="2474"/>
      <c r="X201" s="2474"/>
      <c r="Y201" s="2474"/>
      <c r="Z201" s="2474"/>
      <c r="AA201" s="2474"/>
      <c r="AB201" s="2474"/>
      <c r="AC201" s="2474"/>
      <c r="AD201" s="2474"/>
      <c r="AE201" s="2474"/>
      <c r="AF201" s="2475"/>
    </row>
    <row r="202" spans="2:47" s="121" customFormat="1" ht="16.5" customHeight="1" x14ac:dyDescent="0.15">
      <c r="B202" s="8"/>
      <c r="C202" s="461"/>
      <c r="D202" s="461"/>
      <c r="E202" s="47"/>
      <c r="F202" s="47"/>
      <c r="G202" s="47"/>
      <c r="H202" s="47"/>
      <c r="I202" s="460"/>
      <c r="J202" s="460"/>
      <c r="K202" s="461"/>
      <c r="L202" s="461"/>
    </row>
    <row r="203" spans="2:47" s="121" customFormat="1" ht="16.5" customHeight="1" x14ac:dyDescent="0.15">
      <c r="C203" s="6" t="s">
        <v>1608</v>
      </c>
      <c r="D203" s="8" t="s">
        <v>1609</v>
      </c>
      <c r="E203" s="461"/>
      <c r="F203" s="461"/>
      <c r="G203" s="461"/>
      <c r="H203" s="461"/>
      <c r="I203" s="460"/>
      <c r="K203" s="34"/>
      <c r="N203" s="4" t="s">
        <v>1610</v>
      </c>
    </row>
    <row r="204" spans="2:47" ht="16.5" customHeight="1" x14ac:dyDescent="0.15">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21"/>
      <c r="AB204" s="2516" t="s">
        <v>1611</v>
      </c>
      <c r="AC204" s="2516"/>
      <c r="AD204" s="2516"/>
      <c r="AE204" s="36" t="s">
        <v>1612</v>
      </c>
      <c r="AF204" s="2517" t="s">
        <v>1613</v>
      </c>
      <c r="AG204" s="2517"/>
    </row>
    <row r="205" spans="2:47" s="121" customFormat="1" ht="19.5" customHeight="1" x14ac:dyDescent="0.15">
      <c r="B205" s="8"/>
      <c r="C205" s="2522" t="s">
        <v>55</v>
      </c>
      <c r="D205" s="2523"/>
      <c r="E205" s="2523"/>
      <c r="F205" s="2523"/>
      <c r="G205" s="2524"/>
      <c r="H205" s="2514"/>
      <c r="I205" s="2515"/>
      <c r="J205" s="2515"/>
      <c r="K205" s="2515"/>
      <c r="L205" s="672" t="s">
        <v>1614</v>
      </c>
      <c r="M205" s="2515"/>
      <c r="N205" s="2515"/>
      <c r="O205" s="672" t="s">
        <v>1615</v>
      </c>
      <c r="P205" s="2515"/>
      <c r="Q205" s="2515"/>
      <c r="R205" s="672" t="s">
        <v>1616</v>
      </c>
      <c r="S205" s="2521" t="s">
        <v>1617</v>
      </c>
      <c r="T205" s="2521"/>
      <c r="U205" s="2521"/>
      <c r="V205" s="131"/>
      <c r="W205" s="2515"/>
      <c r="X205" s="2515"/>
      <c r="Y205" s="2515"/>
      <c r="Z205" s="672" t="s">
        <v>1614</v>
      </c>
      <c r="AA205" s="2515"/>
      <c r="AB205" s="2515"/>
      <c r="AC205" s="672" t="s">
        <v>1615</v>
      </c>
      <c r="AD205" s="2515"/>
      <c r="AE205" s="2515"/>
      <c r="AF205" s="52" t="s">
        <v>1616</v>
      </c>
    </row>
    <row r="206" spans="2:47" s="121" customFormat="1" ht="19.5" customHeight="1" x14ac:dyDescent="0.15">
      <c r="C206" s="2518" t="s">
        <v>57</v>
      </c>
      <c r="D206" s="2519"/>
      <c r="E206" s="2519"/>
      <c r="F206" s="2519"/>
      <c r="G206" s="2520"/>
      <c r="H206" s="2458"/>
      <c r="I206" s="2458"/>
      <c r="J206" s="2458"/>
      <c r="K206" s="2458"/>
      <c r="L206" s="2458"/>
      <c r="M206" s="2458"/>
      <c r="N206" s="2458"/>
      <c r="O206" s="2458"/>
      <c r="P206" s="2458"/>
      <c r="Q206" s="2458"/>
      <c r="R206" s="2455" t="s">
        <v>1618</v>
      </c>
      <c r="S206" s="2456"/>
      <c r="T206" s="2456"/>
      <c r="U206" s="2456"/>
      <c r="V206" s="2459"/>
      <c r="W206" s="2458"/>
      <c r="X206" s="2458"/>
      <c r="Y206" s="2458"/>
      <c r="Z206" s="2458"/>
      <c r="AA206" s="2458"/>
      <c r="AB206" s="2458"/>
      <c r="AC206" s="2458"/>
      <c r="AD206" s="2458"/>
      <c r="AE206" s="2458"/>
      <c r="AF206" s="2458"/>
    </row>
    <row r="207" spans="2:47" s="121" customFormat="1" ht="19.5" customHeight="1" x14ac:dyDescent="0.15">
      <c r="C207" s="2518" t="s">
        <v>59</v>
      </c>
      <c r="D207" s="2519"/>
      <c r="E207" s="2519"/>
      <c r="F207" s="2519"/>
      <c r="G207" s="2520"/>
      <c r="H207" s="2458"/>
      <c r="I207" s="2458"/>
      <c r="J207" s="2458"/>
      <c r="K207" s="2458"/>
      <c r="L207" s="2458"/>
      <c r="M207" s="2458"/>
      <c r="N207" s="2458"/>
      <c r="O207" s="2458"/>
      <c r="P207" s="2458"/>
      <c r="Q207" s="2458"/>
      <c r="R207" s="2518" t="s">
        <v>1619</v>
      </c>
      <c r="S207" s="2519"/>
      <c r="T207" s="2519"/>
      <c r="U207" s="2519"/>
      <c r="V207" s="2577"/>
      <c r="W207" s="2458"/>
      <c r="X207" s="2458"/>
      <c r="Y207" s="2458"/>
      <c r="Z207" s="2458"/>
      <c r="AA207" s="2458"/>
      <c r="AB207" s="2458"/>
      <c r="AC207" s="2458"/>
      <c r="AD207" s="2458"/>
      <c r="AE207" s="2458"/>
      <c r="AF207" s="2458"/>
    </row>
    <row r="208" spans="2:47" s="121" customFormat="1" ht="19.5" customHeight="1" x14ac:dyDescent="0.15">
      <c r="B208" s="3"/>
      <c r="C208" s="2455" t="s">
        <v>1620</v>
      </c>
      <c r="D208" s="2456"/>
      <c r="E208" s="2456"/>
      <c r="F208" s="2456"/>
      <c r="G208" s="2457"/>
      <c r="H208" s="2458"/>
      <c r="I208" s="2458"/>
      <c r="J208" s="2458"/>
      <c r="K208" s="2458"/>
      <c r="L208" s="2458"/>
      <c r="M208" s="2458"/>
      <c r="N208" s="2458"/>
      <c r="O208" s="2458"/>
      <c r="P208" s="2458"/>
      <c r="Q208" s="2458"/>
      <c r="R208" s="2455" t="s">
        <v>1621</v>
      </c>
      <c r="S208" s="2456"/>
      <c r="T208" s="2456"/>
      <c r="U208" s="2456"/>
      <c r="V208" s="2459"/>
      <c r="W208" s="2458"/>
      <c r="X208" s="2458"/>
      <c r="Y208" s="2458"/>
      <c r="Z208" s="2458"/>
      <c r="AA208" s="2458"/>
      <c r="AB208" s="2458"/>
      <c r="AC208" s="2458"/>
      <c r="AD208" s="2458"/>
      <c r="AE208" s="2458"/>
      <c r="AF208" s="2458"/>
    </row>
    <row r="209" spans="2:267" s="121" customFormat="1" ht="16.5" customHeight="1" x14ac:dyDescent="0.15">
      <c r="B209" s="3"/>
      <c r="C209" s="461"/>
      <c r="D209" s="461"/>
      <c r="E209" s="47"/>
      <c r="F209" s="47"/>
      <c r="G209" s="47"/>
      <c r="H209" s="47"/>
      <c r="I209" s="460"/>
      <c r="J209" s="460"/>
      <c r="K209" s="461"/>
      <c r="L209" s="461"/>
    </row>
    <row r="210" spans="2:267" s="121" customFormat="1" ht="16.5" customHeight="1" x14ac:dyDescent="0.15">
      <c r="C210" s="6" t="s">
        <v>1622</v>
      </c>
      <c r="D210" s="4" t="s">
        <v>1623</v>
      </c>
      <c r="E210" s="4"/>
      <c r="F210" s="461"/>
      <c r="G210" s="461"/>
      <c r="I210" s="460"/>
      <c r="K210" s="53"/>
      <c r="L210" s="460"/>
      <c r="M210" s="461"/>
    </row>
    <row r="211" spans="2:267" ht="16.5" customHeight="1" x14ac:dyDescent="0.15">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21"/>
      <c r="AB211" s="121"/>
      <c r="AC211" s="121"/>
      <c r="AD211" s="121"/>
      <c r="AE211" s="121"/>
      <c r="AF211" s="121"/>
    </row>
    <row r="212" spans="2:267" ht="19.5" customHeight="1" x14ac:dyDescent="0.15">
      <c r="C212" s="2563" t="s">
        <v>1624</v>
      </c>
      <c r="D212" s="2563"/>
      <c r="E212" s="2563"/>
      <c r="F212" s="2563"/>
      <c r="G212" s="2563"/>
      <c r="H212" s="2576" t="str">
        <f>IF(入力シート!B29=5,"○","－")</f>
        <v>－</v>
      </c>
      <c r="I212" s="2576"/>
      <c r="J212" s="2576"/>
      <c r="K212" s="71" t="s">
        <v>1625</v>
      </c>
      <c r="L212" s="72" t="s">
        <v>1626</v>
      </c>
      <c r="M212" s="73"/>
      <c r="N212" s="73"/>
      <c r="O212" s="73"/>
      <c r="P212" s="73"/>
      <c r="Q212" s="73"/>
      <c r="R212" s="73"/>
      <c r="S212" s="73"/>
      <c r="T212" s="73"/>
      <c r="U212" s="73"/>
      <c r="V212" s="73"/>
      <c r="W212" s="73"/>
      <c r="X212" s="73"/>
      <c r="Y212" s="73"/>
      <c r="Z212" s="73"/>
      <c r="AA212" s="74"/>
      <c r="AB212" s="74"/>
      <c r="AC212" s="74"/>
      <c r="AD212" s="74"/>
      <c r="AE212" s="74"/>
      <c r="AF212" s="74"/>
    </row>
    <row r="213" spans="2:267" s="121" customFormat="1" ht="19.5" customHeight="1" x14ac:dyDescent="0.15">
      <c r="B213" s="3"/>
      <c r="C213" s="2571" t="s">
        <v>1627</v>
      </c>
      <c r="D213" s="2572"/>
      <c r="E213" s="2572"/>
      <c r="F213" s="2572"/>
      <c r="G213" s="2572"/>
      <c r="H213" s="2573" t="str">
        <f>IF(入力シート!K162="","",入力シート!K162)</f>
        <v/>
      </c>
      <c r="I213" s="2573"/>
      <c r="J213" s="2573"/>
      <c r="K213" s="2573"/>
      <c r="L213" s="2573"/>
      <c r="M213" s="2573"/>
      <c r="N213" s="2573"/>
      <c r="O213" s="2573"/>
      <c r="P213" s="2573"/>
      <c r="Q213" s="2573"/>
      <c r="R213" s="2573"/>
      <c r="S213" s="2573"/>
      <c r="T213" s="2573"/>
      <c r="U213" s="2573"/>
      <c r="V213" s="2573"/>
      <c r="W213" s="2573"/>
      <c r="X213" s="2573"/>
      <c r="Y213" s="2573"/>
      <c r="Z213" s="2573"/>
      <c r="AA213" s="2573"/>
      <c r="AB213" s="2573"/>
      <c r="AC213" s="2573"/>
      <c r="AD213" s="2573"/>
      <c r="AE213" s="2573"/>
      <c r="AF213" s="2573"/>
    </row>
    <row r="214" spans="2:267" s="121" customFormat="1" ht="19.5" customHeight="1" x14ac:dyDescent="0.15">
      <c r="B214" s="3"/>
      <c r="C214" s="2495" t="s">
        <v>1628</v>
      </c>
      <c r="D214" s="2496"/>
      <c r="E214" s="2496"/>
      <c r="F214" s="2496"/>
      <c r="G214" s="2497"/>
      <c r="H214" s="2573" t="str">
        <f>IF(入力シート!K163="","",入力シート!K163)</f>
        <v/>
      </c>
      <c r="I214" s="2573"/>
      <c r="J214" s="2573"/>
      <c r="K214" s="2573"/>
      <c r="L214" s="2573"/>
      <c r="M214" s="2573"/>
      <c r="N214" s="2573"/>
      <c r="O214" s="2573"/>
      <c r="P214" s="2573"/>
      <c r="Q214" s="2573"/>
      <c r="R214" s="2573"/>
      <c r="S214" s="2573"/>
      <c r="T214" s="2573"/>
      <c r="U214" s="2573"/>
      <c r="V214" s="2573"/>
      <c r="W214" s="2573"/>
      <c r="X214" s="2573"/>
      <c r="Y214" s="2573"/>
      <c r="Z214" s="2573"/>
      <c r="AA214" s="2573"/>
      <c r="AB214" s="2573"/>
      <c r="AC214" s="2573"/>
      <c r="AD214" s="2573"/>
      <c r="AE214" s="2573"/>
      <c r="AF214" s="2573"/>
    </row>
    <row r="215" spans="2:267" s="121" customFormat="1" ht="19.5" customHeight="1" x14ac:dyDescent="0.15">
      <c r="B215" s="3"/>
      <c r="C215" s="2499" t="s">
        <v>1598</v>
      </c>
      <c r="D215" s="2500"/>
      <c r="E215" s="2500"/>
      <c r="F215" s="2500"/>
      <c r="G215" s="2501"/>
      <c r="H215" s="2502"/>
      <c r="I215" s="2503"/>
      <c r="J215" s="2504" t="str">
        <f>IF(入力シート!K164="","",入力シート!K164)</f>
        <v/>
      </c>
      <c r="K215" s="2504"/>
      <c r="L215" s="2504"/>
      <c r="M215" s="2504"/>
      <c r="N215" s="2504"/>
      <c r="O215" s="2504"/>
      <c r="P215" s="2504"/>
      <c r="Q215" s="2504"/>
      <c r="R215" s="2504"/>
      <c r="S215" s="2505"/>
      <c r="T215" s="2506"/>
      <c r="U215" s="2507"/>
      <c r="V215" s="2504" t="str">
        <f>IF(入力シート!K165="","",入力シート!K165)</f>
        <v/>
      </c>
      <c r="W215" s="2504"/>
      <c r="X215" s="2504"/>
      <c r="Y215" s="2504"/>
      <c r="Z215" s="2504"/>
      <c r="AA215" s="2504"/>
      <c r="AB215" s="2504"/>
      <c r="AC215" s="2504"/>
      <c r="AD215" s="2504"/>
      <c r="AE215" s="2504"/>
      <c r="AF215" s="2505"/>
      <c r="AG215" s="14"/>
      <c r="AH215" s="14"/>
    </row>
    <row r="216" spans="2:267" s="121" customFormat="1" ht="19.5" customHeight="1" x14ac:dyDescent="0.15">
      <c r="B216" s="3"/>
      <c r="C216" s="2530" t="s">
        <v>1629</v>
      </c>
      <c r="D216" s="2531"/>
      <c r="E216" s="2531"/>
      <c r="F216" s="2531"/>
      <c r="G216" s="2531"/>
      <c r="H216" s="2578" t="s">
        <v>1603</v>
      </c>
      <c r="I216" s="2579"/>
      <c r="J216" s="2534" t="str">
        <f>IF(入力シート!K166="","",入力シート!K166)</f>
        <v/>
      </c>
      <c r="K216" s="2534"/>
      <c r="L216" s="2534"/>
      <c r="M216" s="2534"/>
      <c r="N216" s="2534"/>
      <c r="O216" s="2534"/>
      <c r="P216" s="2534"/>
      <c r="Q216" s="2534"/>
      <c r="R216" s="2534"/>
      <c r="S216" s="2535"/>
      <c r="T216" s="2578" t="s">
        <v>1604</v>
      </c>
      <c r="U216" s="2579"/>
      <c r="V216" s="2534" t="str">
        <f>IF(入力シート!K167="","",入力シート!K167)</f>
        <v/>
      </c>
      <c r="W216" s="2534"/>
      <c r="X216" s="2534"/>
      <c r="Y216" s="2534"/>
      <c r="Z216" s="2534"/>
      <c r="AA216" s="2534"/>
      <c r="AB216" s="2534"/>
      <c r="AC216" s="2534"/>
      <c r="AD216" s="2534"/>
      <c r="AE216" s="2534"/>
      <c r="AF216" s="2535"/>
      <c r="AG216" s="14"/>
      <c r="AH216" s="14"/>
    </row>
    <row r="217" spans="2:267" s="121" customFormat="1" ht="19.5" customHeight="1" x14ac:dyDescent="0.15">
      <c r="B217" s="3"/>
      <c r="C217" s="2559"/>
      <c r="D217" s="2560"/>
      <c r="E217" s="2560"/>
      <c r="F217" s="2560"/>
      <c r="G217" s="2560"/>
      <c r="H217" s="2580"/>
      <c r="I217" s="2506"/>
      <c r="J217" s="2567"/>
      <c r="K217" s="2567"/>
      <c r="L217" s="2567"/>
      <c r="M217" s="2567"/>
      <c r="N217" s="2567"/>
      <c r="O217" s="2567"/>
      <c r="P217" s="2567"/>
      <c r="Q217" s="2567"/>
      <c r="R217" s="2567"/>
      <c r="S217" s="2568"/>
      <c r="T217" s="2580"/>
      <c r="U217" s="2506"/>
      <c r="V217" s="2567"/>
      <c r="W217" s="2567"/>
      <c r="X217" s="2567"/>
      <c r="Y217" s="2567"/>
      <c r="Z217" s="2567"/>
      <c r="AA217" s="2567"/>
      <c r="AB217" s="2567"/>
      <c r="AC217" s="2567"/>
      <c r="AD217" s="2567"/>
      <c r="AE217" s="2567"/>
      <c r="AF217" s="2568"/>
    </row>
    <row r="218" spans="2:267" s="121" customFormat="1" ht="19.5" customHeight="1" x14ac:dyDescent="0.15">
      <c r="B218" s="3"/>
      <c r="C218" s="2479" t="s">
        <v>1605</v>
      </c>
      <c r="D218" s="2480"/>
      <c r="E218" s="2480"/>
      <c r="F218" s="2480"/>
      <c r="G218" s="2481"/>
      <c r="H218" s="975" t="s">
        <v>1606</v>
      </c>
      <c r="I218" s="2617" t="str">
        <f>IF(入力シート!K168="","",LEFT(入力シート!K168,3)&amp;"-"&amp;RIGHT(入力シート!K168,4))</f>
        <v/>
      </c>
      <c r="J218" s="2617"/>
      <c r="K218" s="2617"/>
      <c r="L218" s="2617"/>
      <c r="M218" s="2618"/>
      <c r="N218" s="2466" t="s">
        <v>1607</v>
      </c>
      <c r="O218" s="2467"/>
      <c r="P218" s="2467"/>
      <c r="Q218" s="2488" t="str">
        <f>IF(入力シート!K169="","",入力シート!K169)</f>
        <v/>
      </c>
      <c r="R218" s="2488"/>
      <c r="S218" s="2488"/>
      <c r="T218" s="2489"/>
      <c r="U218" s="2466" t="s">
        <v>1597</v>
      </c>
      <c r="V218" s="2467"/>
      <c r="W218" s="2467"/>
      <c r="X218" s="2468" t="str">
        <f>IF(入力シート!K170="","",入力シート!K170)</f>
        <v/>
      </c>
      <c r="Y218" s="2468"/>
      <c r="Z218" s="2468"/>
      <c r="AA218" s="2468"/>
      <c r="AB218" s="2468"/>
      <c r="AC218" s="2468"/>
      <c r="AD218" s="2468"/>
      <c r="AE218" s="2468"/>
      <c r="AF218" s="2469"/>
    </row>
    <row r="219" spans="2:267" s="121" customFormat="1" ht="19.5" customHeight="1" x14ac:dyDescent="0.15">
      <c r="B219" s="3"/>
      <c r="C219" s="2482"/>
      <c r="D219" s="2483"/>
      <c r="E219" s="2483"/>
      <c r="F219" s="2483"/>
      <c r="G219" s="2484"/>
      <c r="H219" s="2470" t="str">
        <f>IF(入力シート!K171="","",入力シート!K171&amp;IF(入力シート!K172="－","","　"&amp;入力シート!K172))</f>
        <v/>
      </c>
      <c r="I219" s="2471"/>
      <c r="J219" s="2471"/>
      <c r="K219" s="2471"/>
      <c r="L219" s="2471"/>
      <c r="M219" s="2471"/>
      <c r="N219" s="2471"/>
      <c r="O219" s="2471"/>
      <c r="P219" s="2471"/>
      <c r="Q219" s="2471"/>
      <c r="R219" s="2471"/>
      <c r="S219" s="2471"/>
      <c r="T219" s="2471"/>
      <c r="U219" s="2471"/>
      <c r="V219" s="2471"/>
      <c r="W219" s="2471"/>
      <c r="X219" s="2471"/>
      <c r="Y219" s="2471"/>
      <c r="Z219" s="2471"/>
      <c r="AA219" s="2471"/>
      <c r="AB219" s="2471"/>
      <c r="AC219" s="2471"/>
      <c r="AD219" s="2471"/>
      <c r="AE219" s="2471"/>
      <c r="AF219" s="2472"/>
    </row>
    <row r="220" spans="2:267" s="121" customFormat="1" ht="19.5" customHeight="1" x14ac:dyDescent="0.15">
      <c r="B220" s="3"/>
      <c r="C220" s="2485"/>
      <c r="D220" s="2486"/>
      <c r="E220" s="2486"/>
      <c r="F220" s="2486"/>
      <c r="G220" s="2487"/>
      <c r="H220" s="2473"/>
      <c r="I220" s="2474"/>
      <c r="J220" s="2474"/>
      <c r="K220" s="2474"/>
      <c r="L220" s="2474"/>
      <c r="M220" s="2474"/>
      <c r="N220" s="2474"/>
      <c r="O220" s="2474"/>
      <c r="P220" s="2474"/>
      <c r="Q220" s="2474"/>
      <c r="R220" s="2474"/>
      <c r="S220" s="2474"/>
      <c r="T220" s="2474"/>
      <c r="U220" s="2474"/>
      <c r="V220" s="2474"/>
      <c r="W220" s="2474"/>
      <c r="X220" s="2474"/>
      <c r="Y220" s="2474"/>
      <c r="Z220" s="2474"/>
      <c r="AA220" s="2474"/>
      <c r="AB220" s="2474"/>
      <c r="AC220" s="2474"/>
      <c r="AD220" s="2474"/>
      <c r="AE220" s="2474"/>
      <c r="AF220" s="2475"/>
    </row>
    <row r="221" spans="2:267" s="121" customFormat="1" ht="19.5" customHeight="1" x14ac:dyDescent="0.15">
      <c r="B221" s="3"/>
      <c r="C221" s="2476" t="s">
        <v>1630</v>
      </c>
      <c r="D221" s="2477"/>
      <c r="E221" s="2477"/>
      <c r="F221" s="2477"/>
      <c r="G221" s="2478"/>
      <c r="H221" s="2619" t="str">
        <f>IF(入力シート!K173="","",入力シート!K173)</f>
        <v/>
      </c>
      <c r="I221" s="2620"/>
      <c r="J221" s="2620"/>
      <c r="K221" s="2620"/>
      <c r="L221" s="2620"/>
      <c r="M221" s="2620"/>
      <c r="N221" s="2620"/>
      <c r="O221" s="2620"/>
      <c r="P221" s="2620"/>
      <c r="Q221" s="2620"/>
      <c r="R221" s="2620"/>
      <c r="S221" s="2620"/>
      <c r="T221" s="2620"/>
      <c r="U221" s="2620"/>
      <c r="V221" s="2620"/>
      <c r="W221" s="2620"/>
      <c r="X221" s="2620"/>
      <c r="Y221" s="2620"/>
      <c r="Z221" s="2620"/>
      <c r="AA221" s="2620"/>
      <c r="AB221" s="2620"/>
      <c r="AC221" s="2620"/>
      <c r="AD221" s="2620"/>
      <c r="AE221" s="2620"/>
      <c r="AF221" s="2621"/>
    </row>
    <row r="222" spans="2:267" s="121" customFormat="1" ht="19.5" customHeight="1" x14ac:dyDescent="0.15">
      <c r="B222" s="3"/>
      <c r="C222" s="2460" t="s">
        <v>1631</v>
      </c>
      <c r="D222" s="2461"/>
      <c r="E222" s="2461"/>
      <c r="F222" s="2461"/>
      <c r="G222" s="2462"/>
      <c r="H222" s="2619" t="str">
        <f>IF(入力シート!K174="","",入力シート!K174)</f>
        <v/>
      </c>
      <c r="I222" s="2620"/>
      <c r="J222" s="2620"/>
      <c r="K222" s="2620"/>
      <c r="L222" s="2620"/>
      <c r="M222" s="2620"/>
      <c r="N222" s="2620"/>
      <c r="O222" s="2620"/>
      <c r="P222" s="2620"/>
      <c r="Q222" s="2620"/>
      <c r="R222" s="2620"/>
      <c r="S222" s="2620"/>
      <c r="T222" s="2620"/>
      <c r="U222" s="2620"/>
      <c r="V222" s="2620"/>
      <c r="W222" s="2620"/>
      <c r="X222" s="2620"/>
      <c r="Y222" s="2620"/>
      <c r="Z222" s="2620"/>
      <c r="AA222" s="2620"/>
      <c r="AB222" s="2620"/>
      <c r="AC222" s="2620"/>
      <c r="AD222" s="2620"/>
      <c r="AE222" s="2620"/>
      <c r="AF222" s="2621"/>
    </row>
    <row r="223" spans="2:267" s="121" customFormat="1" ht="19.5" customHeight="1" x14ac:dyDescent="0.15">
      <c r="C223" s="2460" t="s">
        <v>1632</v>
      </c>
      <c r="D223" s="2461"/>
      <c r="E223" s="2461"/>
      <c r="F223" s="2461"/>
      <c r="G223" s="2462"/>
      <c r="H223" s="2619" t="str">
        <f>IF(入力シート!K175="","",入力シート!K175)</f>
        <v/>
      </c>
      <c r="I223" s="2620"/>
      <c r="J223" s="2620"/>
      <c r="K223" s="2620"/>
      <c r="L223" s="2620"/>
      <c r="M223" s="2620"/>
      <c r="N223" s="2620"/>
      <c r="O223" s="2620"/>
      <c r="P223" s="2620"/>
      <c r="Q223" s="2620"/>
      <c r="R223" s="2620"/>
      <c r="S223" s="2620"/>
      <c r="T223" s="2620"/>
      <c r="U223" s="2620"/>
      <c r="V223" s="2620"/>
      <c r="W223" s="2620"/>
      <c r="X223" s="2620"/>
      <c r="Y223" s="2620"/>
      <c r="Z223" s="2620"/>
      <c r="AA223" s="2620"/>
      <c r="AB223" s="2620"/>
      <c r="AC223" s="2620"/>
      <c r="AD223" s="2620"/>
      <c r="AE223" s="2620"/>
      <c r="AF223" s="2621"/>
    </row>
    <row r="224" spans="2:267" ht="16.5" customHeight="1" x14ac:dyDescent="0.15">
      <c r="C224" s="37"/>
      <c r="Z224" s="121"/>
      <c r="AA224" s="16"/>
      <c r="AB224" s="121"/>
      <c r="AC224" s="121"/>
      <c r="AD224" s="121"/>
      <c r="AE224" s="121"/>
      <c r="AF224" s="121"/>
      <c r="AG224" s="121"/>
      <c r="AH224" s="121"/>
      <c r="CN224" s="121"/>
      <c r="CO224" s="121"/>
      <c r="CP224" s="121"/>
      <c r="CQ224" s="121"/>
      <c r="CR224" s="121"/>
      <c r="CS224" s="121"/>
      <c r="CT224" s="121"/>
      <c r="CU224" s="121"/>
      <c r="CV224" s="121"/>
      <c r="CW224" s="121"/>
      <c r="CX224" s="121"/>
      <c r="CY224" s="121"/>
      <c r="CZ224" s="121"/>
      <c r="DA224" s="121"/>
      <c r="DB224" s="121"/>
      <c r="DC224" s="121"/>
      <c r="DD224" s="121"/>
      <c r="DE224" s="121"/>
      <c r="DF224" s="121"/>
      <c r="DG224" s="121"/>
      <c r="DH224" s="121"/>
      <c r="DI224" s="121"/>
      <c r="DJ224" s="121"/>
      <c r="DK224" s="121"/>
      <c r="DL224" s="121"/>
      <c r="DM224" s="121"/>
      <c r="DN224" s="121"/>
      <c r="DO224" s="121"/>
      <c r="DP224" s="121"/>
      <c r="DQ224" s="121"/>
      <c r="DR224" s="121"/>
      <c r="DS224" s="121"/>
      <c r="DT224" s="121"/>
      <c r="DU224" s="121"/>
      <c r="DV224" s="121"/>
      <c r="DW224" s="121"/>
      <c r="DX224" s="121"/>
      <c r="DY224" s="121"/>
      <c r="DZ224" s="121"/>
      <c r="EA224" s="121"/>
      <c r="EB224" s="121"/>
      <c r="EC224" s="121"/>
      <c r="ED224" s="121"/>
      <c r="EE224" s="121"/>
      <c r="EF224" s="121"/>
      <c r="EG224" s="121"/>
      <c r="EH224" s="121"/>
      <c r="EI224" s="121"/>
      <c r="EJ224" s="121"/>
      <c r="EK224" s="121"/>
      <c r="EL224" s="121"/>
      <c r="EM224" s="121"/>
      <c r="EN224" s="121"/>
      <c r="EO224" s="121"/>
      <c r="EP224" s="121"/>
      <c r="EQ224" s="121"/>
      <c r="ER224" s="121"/>
      <c r="ES224" s="121"/>
      <c r="ET224" s="121"/>
      <c r="EU224" s="121"/>
      <c r="EV224" s="121"/>
      <c r="EW224" s="121"/>
      <c r="EX224" s="121"/>
      <c r="EY224" s="121"/>
      <c r="EZ224" s="121"/>
      <c r="FA224" s="121"/>
      <c r="FB224" s="121"/>
      <c r="FC224" s="121"/>
      <c r="FD224" s="121"/>
      <c r="FE224" s="121"/>
      <c r="FF224" s="121"/>
      <c r="FG224" s="121"/>
      <c r="FH224" s="121"/>
      <c r="FI224" s="121"/>
      <c r="FJ224" s="121"/>
      <c r="FK224" s="121"/>
      <c r="FL224" s="121"/>
      <c r="FM224" s="121"/>
      <c r="FN224" s="121"/>
      <c r="FO224" s="121"/>
      <c r="FP224" s="121"/>
      <c r="FQ224" s="121"/>
      <c r="FR224" s="121"/>
      <c r="FS224" s="121"/>
      <c r="FT224" s="121"/>
      <c r="FU224" s="121"/>
      <c r="FV224" s="121"/>
      <c r="FW224" s="121"/>
      <c r="FX224" s="121"/>
      <c r="FY224" s="121"/>
      <c r="FZ224" s="121"/>
      <c r="GA224" s="121"/>
      <c r="GB224" s="121"/>
      <c r="GC224" s="121"/>
      <c r="GD224" s="121"/>
      <c r="GE224" s="121"/>
      <c r="GF224" s="121"/>
      <c r="GG224" s="121"/>
      <c r="GH224" s="121"/>
      <c r="GI224" s="121"/>
      <c r="GJ224" s="121"/>
      <c r="GK224" s="121"/>
      <c r="GL224" s="121"/>
      <c r="GM224" s="121"/>
      <c r="GN224" s="121"/>
      <c r="GO224" s="121"/>
      <c r="GP224" s="121"/>
      <c r="GQ224" s="121"/>
      <c r="GR224" s="121"/>
      <c r="GS224" s="121"/>
      <c r="GT224" s="121"/>
      <c r="GU224" s="121"/>
      <c r="GV224" s="121"/>
      <c r="GW224" s="121"/>
      <c r="GX224" s="121"/>
      <c r="GY224" s="121"/>
      <c r="GZ224" s="121"/>
      <c r="HA224" s="121"/>
      <c r="HB224" s="121"/>
      <c r="HC224" s="121"/>
      <c r="HD224" s="121"/>
      <c r="HE224" s="121"/>
      <c r="HF224" s="121"/>
      <c r="HG224" s="121"/>
      <c r="HH224" s="121"/>
      <c r="HI224" s="121"/>
      <c r="HJ224" s="121"/>
      <c r="HK224" s="121"/>
      <c r="HL224" s="121"/>
      <c r="HM224" s="121"/>
      <c r="HN224" s="121"/>
      <c r="HO224" s="121"/>
      <c r="HP224" s="121"/>
      <c r="HQ224" s="121"/>
      <c r="HR224" s="121"/>
      <c r="HS224" s="121"/>
      <c r="HT224" s="121"/>
      <c r="HU224" s="121"/>
      <c r="HV224" s="121"/>
      <c r="HW224" s="121"/>
      <c r="HX224" s="121"/>
      <c r="HY224" s="121"/>
      <c r="HZ224" s="121"/>
      <c r="IA224" s="121"/>
      <c r="IB224" s="121"/>
      <c r="IC224" s="121"/>
      <c r="ID224" s="121"/>
      <c r="IE224" s="121"/>
      <c r="IF224" s="121"/>
      <c r="IG224" s="121"/>
      <c r="IH224" s="121"/>
      <c r="II224" s="121"/>
      <c r="IJ224" s="121"/>
      <c r="IK224" s="121"/>
      <c r="IL224" s="121"/>
      <c r="IM224" s="121"/>
      <c r="IN224" s="121"/>
      <c r="IO224" s="121"/>
      <c r="IP224" s="121"/>
      <c r="IQ224" s="121"/>
      <c r="IR224" s="121"/>
      <c r="IS224" s="121"/>
      <c r="IT224" s="121"/>
      <c r="IU224" s="121"/>
      <c r="IV224" s="121"/>
      <c r="IW224" s="121"/>
      <c r="IX224" s="121"/>
      <c r="IY224" s="121"/>
      <c r="IZ224" s="121"/>
      <c r="JA224" s="121"/>
      <c r="JB224" s="121"/>
      <c r="JC224" s="121"/>
      <c r="JD224" s="121"/>
      <c r="JE224" s="121"/>
      <c r="JF224" s="121"/>
      <c r="JG224" s="121"/>
    </row>
    <row r="225" spans="2:33" s="121" customFormat="1" ht="16.5" customHeight="1" x14ac:dyDescent="0.15">
      <c r="C225" s="6" t="s">
        <v>520</v>
      </c>
      <c r="D225" s="8" t="s">
        <v>2004</v>
      </c>
      <c r="E225" s="461"/>
      <c r="F225" s="461"/>
      <c r="G225" s="461"/>
      <c r="H225" s="1516"/>
      <c r="I225" s="1517"/>
      <c r="J225" s="1518"/>
      <c r="K225" s="1519"/>
      <c r="L225" s="1518"/>
      <c r="M225" s="1518"/>
      <c r="N225" s="1520"/>
      <c r="O225" s="1518"/>
      <c r="P225" s="1518"/>
      <c r="Q225" s="1518"/>
      <c r="R225" s="1518"/>
      <c r="S225" s="1518"/>
      <c r="T225" s="1518"/>
      <c r="U225" s="1518"/>
      <c r="V225" s="1518"/>
      <c r="W225" s="1518"/>
      <c r="X225" s="1518"/>
      <c r="Y225" s="1518"/>
      <c r="Z225" s="1518"/>
      <c r="AA225" s="1518"/>
      <c r="AB225" s="1518"/>
      <c r="AC225" s="1518"/>
      <c r="AD225" s="1518"/>
      <c r="AE225" s="1518"/>
      <c r="AF225" s="1518"/>
      <c r="AG225" s="1518"/>
    </row>
    <row r="226" spans="2:33" ht="8.25" customHeight="1" x14ac:dyDescent="0.15">
      <c r="C226" s="16"/>
      <c r="D226" s="16"/>
      <c r="E226" s="16"/>
      <c r="F226" s="16"/>
      <c r="G226" s="16"/>
      <c r="H226" s="1521"/>
      <c r="I226" s="1521"/>
      <c r="J226" s="1521"/>
      <c r="K226" s="1521"/>
      <c r="L226" s="1521"/>
      <c r="M226" s="1521"/>
      <c r="N226" s="1521"/>
      <c r="O226" s="1521"/>
      <c r="P226" s="1521"/>
      <c r="Q226" s="1521"/>
      <c r="R226" s="1521"/>
      <c r="S226" s="1521"/>
      <c r="T226" s="1521"/>
      <c r="U226" s="1521"/>
      <c r="V226" s="1521"/>
      <c r="W226" s="1521"/>
      <c r="X226" s="1521"/>
      <c r="Y226" s="1521"/>
      <c r="Z226" s="1521"/>
      <c r="AA226" s="1518"/>
      <c r="AB226" s="2556"/>
      <c r="AC226" s="2556"/>
      <c r="AD226" s="2556"/>
      <c r="AE226" s="1522"/>
      <c r="AF226" s="2610"/>
      <c r="AG226" s="2610"/>
    </row>
    <row r="227" spans="2:33" s="121" customFormat="1" ht="19.5" customHeight="1" x14ac:dyDescent="0.15">
      <c r="C227" s="2518" t="s">
        <v>2001</v>
      </c>
      <c r="D227" s="2519"/>
      <c r="E227" s="2519"/>
      <c r="F227" s="2519"/>
      <c r="G227" s="2520"/>
      <c r="H227" s="2609" t="str">
        <f>IF(入力シート!K176="","",入力シート!K176)</f>
        <v/>
      </c>
      <c r="I227" s="2609"/>
      <c r="J227" s="2609"/>
      <c r="K227" s="2609"/>
      <c r="L227" s="2609"/>
      <c r="M227" s="2609"/>
      <c r="N227" s="2609"/>
      <c r="O227" s="2609"/>
      <c r="P227" s="2609"/>
      <c r="Q227" s="2609"/>
      <c r="R227" s="1518"/>
      <c r="S227" s="1518"/>
      <c r="T227" s="1518"/>
      <c r="U227" s="1518"/>
      <c r="V227" s="1518"/>
      <c r="W227" s="1518"/>
      <c r="X227" s="1518"/>
      <c r="Y227" s="1518"/>
      <c r="Z227" s="1518"/>
      <c r="AA227" s="1518"/>
      <c r="AB227" s="1518"/>
      <c r="AC227" s="1518"/>
      <c r="AD227" s="1518"/>
      <c r="AE227" s="1518"/>
      <c r="AF227" s="1518"/>
      <c r="AG227" s="1518"/>
    </row>
    <row r="228" spans="2:33" s="121" customFormat="1" ht="19.5" customHeight="1" x14ac:dyDescent="0.15">
      <c r="C228" s="2571" t="s">
        <v>2002</v>
      </c>
      <c r="D228" s="2572"/>
      <c r="E228" s="2572"/>
      <c r="F228" s="2572"/>
      <c r="G228" s="2602"/>
      <c r="H228" s="2622" t="str">
        <f>IF(入力シート!K177="","",入力シート!K177)</f>
        <v/>
      </c>
      <c r="I228" s="2623"/>
      <c r="J228" s="2623"/>
      <c r="K228" s="2623"/>
      <c r="L228" s="2623"/>
      <c r="M228" s="2623"/>
      <c r="N228" s="2623"/>
      <c r="O228" s="2623"/>
      <c r="P228" s="2623"/>
      <c r="Q228" s="2623"/>
      <c r="R228" s="2623"/>
      <c r="S228" s="2623"/>
      <c r="T228" s="2623"/>
      <c r="U228" s="2623"/>
      <c r="V228" s="2623"/>
      <c r="W228" s="2623"/>
      <c r="X228" s="2623"/>
      <c r="Y228" s="2623"/>
      <c r="Z228" s="2623"/>
      <c r="AA228" s="2623"/>
      <c r="AB228" s="2623"/>
      <c r="AC228" s="2623"/>
      <c r="AD228" s="2623"/>
      <c r="AE228" s="2623"/>
      <c r="AF228" s="2624"/>
      <c r="AG228" s="1518"/>
    </row>
    <row r="229" spans="2:33" s="121" customFormat="1" ht="19.5" customHeight="1" x14ac:dyDescent="0.15">
      <c r="B229" s="3"/>
      <c r="C229" s="2547"/>
      <c r="D229" s="2548"/>
      <c r="E229" s="2548"/>
      <c r="F229" s="2548"/>
      <c r="G229" s="2549"/>
      <c r="H229" s="2625"/>
      <c r="I229" s="2626"/>
      <c r="J229" s="2626"/>
      <c r="K229" s="2626"/>
      <c r="L229" s="2626"/>
      <c r="M229" s="2626"/>
      <c r="N229" s="2626"/>
      <c r="O229" s="2626"/>
      <c r="P229" s="2626"/>
      <c r="Q229" s="2626"/>
      <c r="R229" s="2626"/>
      <c r="S229" s="2626"/>
      <c r="T229" s="2626"/>
      <c r="U229" s="2626"/>
      <c r="V229" s="2626"/>
      <c r="W229" s="2626"/>
      <c r="X229" s="2626"/>
      <c r="Y229" s="2626"/>
      <c r="Z229" s="2626"/>
      <c r="AA229" s="2626"/>
      <c r="AB229" s="2626"/>
      <c r="AC229" s="2626"/>
      <c r="AD229" s="2626"/>
      <c r="AE229" s="2626"/>
      <c r="AF229" s="2627"/>
      <c r="AG229" s="1518"/>
    </row>
    <row r="230" spans="2:33" s="121" customFormat="1" ht="7.5" customHeight="1" x14ac:dyDescent="0.15">
      <c r="C230" s="5"/>
      <c r="D230" s="5"/>
      <c r="E230" s="5"/>
      <c r="F230" s="5"/>
      <c r="G230" s="5"/>
      <c r="H230" s="54"/>
      <c r="I230" s="54"/>
      <c r="J230" s="54"/>
      <c r="K230" s="54"/>
      <c r="L230" s="54"/>
      <c r="M230" s="54"/>
      <c r="N230" s="54"/>
      <c r="O230" s="54"/>
      <c r="P230" s="54"/>
      <c r="Q230" s="54"/>
      <c r="R230" s="54"/>
      <c r="S230" s="54"/>
      <c r="T230" s="54"/>
      <c r="U230" s="54"/>
      <c r="V230" s="55"/>
      <c r="W230" s="55"/>
      <c r="X230" s="55"/>
      <c r="Y230" s="55"/>
      <c r="Z230" s="55"/>
      <c r="AA230" s="5"/>
    </row>
    <row r="231" spans="2:33" s="121" customFormat="1" ht="16.5" customHeight="1" x14ac:dyDescent="0.15">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2:33" s="121" customFormat="1" ht="16.5" customHeight="1" x14ac:dyDescent="0.15"/>
    <row r="233" spans="2:33" s="121" customFormat="1" ht="16.5" customHeight="1" x14ac:dyDescent="0.15"/>
    <row r="234" spans="2:33" s="121" customFormat="1" ht="16.5" customHeight="1" x14ac:dyDescent="0.15"/>
    <row r="235" spans="2:33" s="121" customFormat="1" ht="16.5" customHeight="1" x14ac:dyDescent="0.15"/>
    <row r="236" spans="2:33" s="121" customFormat="1" ht="16.5" customHeight="1" x14ac:dyDescent="0.15"/>
    <row r="237" spans="2:33" s="121" customFormat="1" ht="16.5" customHeight="1" x14ac:dyDescent="0.15"/>
    <row r="238" spans="2:33" s="121" customFormat="1" ht="16.5" customHeight="1" x14ac:dyDescent="0.15"/>
    <row r="239" spans="2:33" s="121" customFormat="1" ht="16.5" customHeight="1" x14ac:dyDescent="0.15"/>
    <row r="240" spans="2:33" s="121" customFormat="1" ht="16.5" customHeight="1" x14ac:dyDescent="0.15"/>
    <row r="241" s="121" customFormat="1" ht="16.5" customHeight="1" x14ac:dyDescent="0.15"/>
    <row r="242" s="121" customFormat="1" ht="16.5" customHeight="1" x14ac:dyDescent="0.15"/>
    <row r="243" s="121" customFormat="1" ht="16.5" customHeight="1" x14ac:dyDescent="0.15"/>
    <row r="244" s="121" customFormat="1" ht="16.5" customHeight="1" x14ac:dyDescent="0.15"/>
    <row r="245" s="121" customFormat="1" ht="16.5" customHeight="1" x14ac:dyDescent="0.15"/>
    <row r="246" s="121" customFormat="1" ht="16.5" customHeight="1" x14ac:dyDescent="0.15"/>
    <row r="247" s="121" customFormat="1" ht="16.5" customHeight="1" x14ac:dyDescent="0.15"/>
    <row r="248" s="121" customFormat="1" ht="16.5" customHeight="1" x14ac:dyDescent="0.15"/>
    <row r="249" s="121" customFormat="1" ht="16.5" customHeight="1" x14ac:dyDescent="0.15"/>
    <row r="250" s="121" customFormat="1" ht="16.5" customHeight="1" x14ac:dyDescent="0.15"/>
    <row r="251" s="121" customFormat="1" ht="16.5" customHeight="1" x14ac:dyDescent="0.15"/>
    <row r="252" s="121" customFormat="1" ht="16.5" customHeight="1" x14ac:dyDescent="0.15"/>
    <row r="253" s="121" customFormat="1" ht="16.5" customHeight="1" x14ac:dyDescent="0.15"/>
    <row r="254" s="121" customFormat="1" ht="16.5" customHeight="1" x14ac:dyDescent="0.15"/>
    <row r="255" s="121" customFormat="1" ht="16.5" customHeight="1" x14ac:dyDescent="0.15"/>
    <row r="256" s="121" customFormat="1" ht="16.5" customHeight="1" x14ac:dyDescent="0.15"/>
    <row r="257" s="121" customFormat="1" ht="16.5" customHeight="1" x14ac:dyDescent="0.15"/>
    <row r="258" s="121" customFormat="1" ht="16.5" customHeight="1" x14ac:dyDescent="0.15"/>
    <row r="259" s="121" customFormat="1" ht="16.5" customHeight="1" x14ac:dyDescent="0.15"/>
    <row r="260" s="121" customFormat="1" ht="16.5" customHeight="1" x14ac:dyDescent="0.15"/>
    <row r="261" s="121" customFormat="1" ht="16.5" customHeight="1" x14ac:dyDescent="0.15"/>
    <row r="262" s="121" customFormat="1" ht="16.5" customHeight="1" x14ac:dyDescent="0.15"/>
    <row r="263" s="121" customFormat="1" ht="16.5" customHeight="1" x14ac:dyDescent="0.15"/>
    <row r="264" s="121" customFormat="1" ht="16.5" customHeight="1" x14ac:dyDescent="0.15"/>
    <row r="265" s="121" customFormat="1" ht="16.5" customHeight="1" x14ac:dyDescent="0.15"/>
    <row r="266" s="121" customFormat="1" ht="16.5" customHeight="1" x14ac:dyDescent="0.15"/>
    <row r="267" s="121" customFormat="1" ht="16.5" customHeight="1" x14ac:dyDescent="0.15"/>
    <row r="268" s="121" customFormat="1" ht="16.5" customHeight="1" x14ac:dyDescent="0.15"/>
    <row r="269" s="121" customFormat="1" ht="16.5" customHeight="1" x14ac:dyDescent="0.15"/>
    <row r="270" s="121" customFormat="1" ht="16.5" customHeight="1" x14ac:dyDescent="0.15"/>
    <row r="271" s="121" customFormat="1" ht="16.5" customHeight="1" x14ac:dyDescent="0.15"/>
    <row r="272" s="121" customFormat="1" ht="16.5" customHeight="1" x14ac:dyDescent="0.15"/>
    <row r="273" s="121" customFormat="1" ht="16.5" customHeight="1" x14ac:dyDescent="0.15"/>
    <row r="274" s="121" customFormat="1" ht="16.5" customHeight="1" x14ac:dyDescent="0.15"/>
    <row r="275" s="121" customFormat="1" ht="16.5" customHeight="1" x14ac:dyDescent="0.15"/>
    <row r="276" s="121" customFormat="1" ht="16.5" customHeight="1" x14ac:dyDescent="0.15"/>
    <row r="277" s="121" customFormat="1" ht="16.5" customHeight="1" x14ac:dyDescent="0.15"/>
    <row r="278" s="121" customFormat="1" ht="16.5" customHeight="1" x14ac:dyDescent="0.15"/>
    <row r="279" s="121" customFormat="1" ht="16.5" customHeight="1" x14ac:dyDescent="0.15"/>
    <row r="280" s="121" customFormat="1" ht="16.5" customHeight="1" x14ac:dyDescent="0.15"/>
    <row r="281" s="121" customFormat="1" ht="16.5" customHeight="1" x14ac:dyDescent="0.15"/>
    <row r="282" s="121" customFormat="1" ht="16.5" customHeight="1" x14ac:dyDescent="0.15"/>
    <row r="283" s="121" customFormat="1" ht="16.5" customHeight="1" x14ac:dyDescent="0.15"/>
    <row r="284" s="121" customFormat="1" ht="16.5" customHeight="1" x14ac:dyDescent="0.15"/>
    <row r="285" s="121" customFormat="1" ht="16.5" customHeight="1" x14ac:dyDescent="0.15"/>
    <row r="286" s="121" customFormat="1" ht="16.5" customHeight="1" x14ac:dyDescent="0.15"/>
  </sheetData>
  <sheetProtection sheet="1" objects="1" scenarios="1"/>
  <protectedRanges>
    <protectedRange password="CC42" sqref="N18 K18 N65 K65 N111 K111 N157 K157 N203 K203 N40 K40 N87 K87 N133 K133 N179 K179 N225 K225" name="範囲1"/>
  </protectedRanges>
  <mergeCells count="420">
    <mergeCell ref="C227:G227"/>
    <mergeCell ref="H227:Q227"/>
    <mergeCell ref="C228:G229"/>
    <mergeCell ref="H228:AF229"/>
    <mergeCell ref="AB226:AD226"/>
    <mergeCell ref="AF226:AG226"/>
    <mergeCell ref="C136:G137"/>
    <mergeCell ref="H136:AF137"/>
    <mergeCell ref="AB180:AD180"/>
    <mergeCell ref="AF180:AG180"/>
    <mergeCell ref="C181:G181"/>
    <mergeCell ref="H181:Q181"/>
    <mergeCell ref="C182:G183"/>
    <mergeCell ref="H182:AF183"/>
    <mergeCell ref="A140:AH141"/>
    <mergeCell ref="A186:AH187"/>
    <mergeCell ref="C221:G221"/>
    <mergeCell ref="H221:AF221"/>
    <mergeCell ref="C222:G222"/>
    <mergeCell ref="H222:AF222"/>
    <mergeCell ref="C223:G223"/>
    <mergeCell ref="H223:AF223"/>
    <mergeCell ref="C216:G217"/>
    <mergeCell ref="H216:I217"/>
    <mergeCell ref="AF88:AG88"/>
    <mergeCell ref="C89:G89"/>
    <mergeCell ref="H89:Q89"/>
    <mergeCell ref="C90:G91"/>
    <mergeCell ref="H90:AF91"/>
    <mergeCell ref="AB134:AD134"/>
    <mergeCell ref="AF134:AG134"/>
    <mergeCell ref="C135:G135"/>
    <mergeCell ref="H135:Q135"/>
    <mergeCell ref="V124:AF125"/>
    <mergeCell ref="U107:W107"/>
    <mergeCell ref="X107:AF107"/>
    <mergeCell ref="C124:G125"/>
    <mergeCell ref="H124:I125"/>
    <mergeCell ref="J124:S125"/>
    <mergeCell ref="T124:U125"/>
    <mergeCell ref="C120:G120"/>
    <mergeCell ref="H120:J120"/>
    <mergeCell ref="C121:G121"/>
    <mergeCell ref="H121:AF121"/>
    <mergeCell ref="C107:G109"/>
    <mergeCell ref="N107:P107"/>
    <mergeCell ref="Q107:T107"/>
    <mergeCell ref="W115:AF115"/>
    <mergeCell ref="J216:S217"/>
    <mergeCell ref="T216:U217"/>
    <mergeCell ref="V216:AF217"/>
    <mergeCell ref="C218:G220"/>
    <mergeCell ref="I218:M218"/>
    <mergeCell ref="N218:P218"/>
    <mergeCell ref="Q218:T218"/>
    <mergeCell ref="U218:W218"/>
    <mergeCell ref="X218:AF218"/>
    <mergeCell ref="H219:AF220"/>
    <mergeCell ref="C213:G213"/>
    <mergeCell ref="H213:AF213"/>
    <mergeCell ref="C214:G214"/>
    <mergeCell ref="H214:AF214"/>
    <mergeCell ref="C215:G215"/>
    <mergeCell ref="H215:I215"/>
    <mergeCell ref="J215:S215"/>
    <mergeCell ref="T215:U215"/>
    <mergeCell ref="V215:AF215"/>
    <mergeCell ref="C207:G207"/>
    <mergeCell ref="H207:Q207"/>
    <mergeCell ref="R207:V207"/>
    <mergeCell ref="W207:AF207"/>
    <mergeCell ref="C208:G208"/>
    <mergeCell ref="H208:Q208"/>
    <mergeCell ref="R208:V208"/>
    <mergeCell ref="W208:AF208"/>
    <mergeCell ref="C212:G212"/>
    <mergeCell ref="H212:J212"/>
    <mergeCell ref="C205:G205"/>
    <mergeCell ref="H205:K205"/>
    <mergeCell ref="M205:N205"/>
    <mergeCell ref="P205:Q205"/>
    <mergeCell ref="S205:U205"/>
    <mergeCell ref="W205:Y205"/>
    <mergeCell ref="AA205:AB205"/>
    <mergeCell ref="AD205:AE205"/>
    <mergeCell ref="C206:G206"/>
    <mergeCell ref="H206:Q206"/>
    <mergeCell ref="R206:V206"/>
    <mergeCell ref="W206:AF206"/>
    <mergeCell ref="V197:AF198"/>
    <mergeCell ref="C199:G201"/>
    <mergeCell ref="I199:M199"/>
    <mergeCell ref="N199:P199"/>
    <mergeCell ref="Q199:T199"/>
    <mergeCell ref="U199:W199"/>
    <mergeCell ref="X199:AF199"/>
    <mergeCell ref="H200:AF201"/>
    <mergeCell ref="AB204:AD204"/>
    <mergeCell ref="AF204:AG204"/>
    <mergeCell ref="C175:G175"/>
    <mergeCell ref="H175:AF175"/>
    <mergeCell ref="C176:G176"/>
    <mergeCell ref="H176:AF176"/>
    <mergeCell ref="C177:G177"/>
    <mergeCell ref="H177:AF177"/>
    <mergeCell ref="B192:B198"/>
    <mergeCell ref="C192:G192"/>
    <mergeCell ref="H192:AF192"/>
    <mergeCell ref="C193:G193"/>
    <mergeCell ref="H193:AF193"/>
    <mergeCell ref="C194:G194"/>
    <mergeCell ref="H194:AF194"/>
    <mergeCell ref="C195:G195"/>
    <mergeCell ref="H195:AF195"/>
    <mergeCell ref="C196:G196"/>
    <mergeCell ref="H196:I196"/>
    <mergeCell ref="J196:S196"/>
    <mergeCell ref="T196:U196"/>
    <mergeCell ref="V196:AF196"/>
    <mergeCell ref="C197:G198"/>
    <mergeCell ref="H197:I198"/>
    <mergeCell ref="J197:S198"/>
    <mergeCell ref="T197:U198"/>
    <mergeCell ref="C170:G171"/>
    <mergeCell ref="H170:I171"/>
    <mergeCell ref="J170:S171"/>
    <mergeCell ref="T170:U171"/>
    <mergeCell ref="V170:AF171"/>
    <mergeCell ref="C172:G174"/>
    <mergeCell ref="I172:M172"/>
    <mergeCell ref="N172:P172"/>
    <mergeCell ref="Q172:T172"/>
    <mergeCell ref="U172:W172"/>
    <mergeCell ref="X172:AF172"/>
    <mergeCell ref="H173:AF174"/>
    <mergeCell ref="C167:G167"/>
    <mergeCell ref="H167:AF167"/>
    <mergeCell ref="C168:G168"/>
    <mergeCell ref="H168:AF168"/>
    <mergeCell ref="C169:G169"/>
    <mergeCell ref="H169:I169"/>
    <mergeCell ref="J169:S169"/>
    <mergeCell ref="T169:U169"/>
    <mergeCell ref="V169:AF169"/>
    <mergeCell ref="C161:G161"/>
    <mergeCell ref="H161:Q161"/>
    <mergeCell ref="R161:V161"/>
    <mergeCell ref="W161:AF161"/>
    <mergeCell ref="C162:G162"/>
    <mergeCell ref="H162:Q162"/>
    <mergeCell ref="R162:V162"/>
    <mergeCell ref="W162:AF162"/>
    <mergeCell ref="C166:G166"/>
    <mergeCell ref="H166:J166"/>
    <mergeCell ref="C159:G159"/>
    <mergeCell ref="H159:K159"/>
    <mergeCell ref="M159:N159"/>
    <mergeCell ref="P159:Q159"/>
    <mergeCell ref="S159:U159"/>
    <mergeCell ref="W159:Y159"/>
    <mergeCell ref="AA159:AB159"/>
    <mergeCell ref="AD159:AE159"/>
    <mergeCell ref="C160:G160"/>
    <mergeCell ref="H160:Q160"/>
    <mergeCell ref="R160:V160"/>
    <mergeCell ref="W160:AF160"/>
    <mergeCell ref="C153:G155"/>
    <mergeCell ref="I153:M153"/>
    <mergeCell ref="N153:P153"/>
    <mergeCell ref="Q153:T153"/>
    <mergeCell ref="U153:W153"/>
    <mergeCell ref="X153:AF153"/>
    <mergeCell ref="H154:AF155"/>
    <mergeCell ref="AB158:AD158"/>
    <mergeCell ref="AF158:AG158"/>
    <mergeCell ref="B146:B152"/>
    <mergeCell ref="C146:G146"/>
    <mergeCell ref="H146:AF146"/>
    <mergeCell ref="C147:G147"/>
    <mergeCell ref="H147:AF147"/>
    <mergeCell ref="C148:G148"/>
    <mergeCell ref="H148:AF148"/>
    <mergeCell ref="C149:G149"/>
    <mergeCell ref="H149:AF149"/>
    <mergeCell ref="C150:G150"/>
    <mergeCell ref="H150:I150"/>
    <mergeCell ref="J150:S150"/>
    <mergeCell ref="T150:U150"/>
    <mergeCell ref="V150:AF150"/>
    <mergeCell ref="C151:G152"/>
    <mergeCell ref="H151:I152"/>
    <mergeCell ref="J151:S152"/>
    <mergeCell ref="T151:U152"/>
    <mergeCell ref="V151:AF152"/>
    <mergeCell ref="C11:G11"/>
    <mergeCell ref="C12:G13"/>
    <mergeCell ref="H27:J27"/>
    <mergeCell ref="H22:Q22"/>
    <mergeCell ref="J31:S32"/>
    <mergeCell ref="T31:U32"/>
    <mergeCell ref="V31:AF32"/>
    <mergeCell ref="H84:AF84"/>
    <mergeCell ref="V12:AF13"/>
    <mergeCell ref="C31:G32"/>
    <mergeCell ref="R23:V23"/>
    <mergeCell ref="C27:G27"/>
    <mergeCell ref="C29:G29"/>
    <mergeCell ref="W21:AF21"/>
    <mergeCell ref="W22:AF22"/>
    <mergeCell ref="W23:AF23"/>
    <mergeCell ref="H23:Q23"/>
    <mergeCell ref="R22:V22"/>
    <mergeCell ref="R21:V21"/>
    <mergeCell ref="H36:AF36"/>
    <mergeCell ref="H37:AF37"/>
    <mergeCell ref="H38:AF38"/>
    <mergeCell ref="I61:M61"/>
    <mergeCell ref="A48:AH49"/>
    <mergeCell ref="C38:G38"/>
    <mergeCell ref="C37:G37"/>
    <mergeCell ref="C36:G36"/>
    <mergeCell ref="V59:AF60"/>
    <mergeCell ref="C61:G63"/>
    <mergeCell ref="N61:P61"/>
    <mergeCell ref="Q61:T61"/>
    <mergeCell ref="U61:W61"/>
    <mergeCell ref="X61:AF61"/>
    <mergeCell ref="H62:AF63"/>
    <mergeCell ref="T59:U60"/>
    <mergeCell ref="C43:G44"/>
    <mergeCell ref="H43:AF44"/>
    <mergeCell ref="C42:G42"/>
    <mergeCell ref="H42:Q42"/>
    <mergeCell ref="AB41:AD41"/>
    <mergeCell ref="AF41:AG41"/>
    <mergeCell ref="AB66:AD66"/>
    <mergeCell ref="AF66:AG66"/>
    <mergeCell ref="AD67:AE67"/>
    <mergeCell ref="C67:G67"/>
    <mergeCell ref="M67:N67"/>
    <mergeCell ref="P67:Q67"/>
    <mergeCell ref="S67:U67"/>
    <mergeCell ref="AA67:AB67"/>
    <mergeCell ref="W67:Y67"/>
    <mergeCell ref="H67:K67"/>
    <mergeCell ref="C14:G16"/>
    <mergeCell ref="V30:AF30"/>
    <mergeCell ref="W20:Y20"/>
    <mergeCell ref="H20:K20"/>
    <mergeCell ref="C33:G35"/>
    <mergeCell ref="N33:P33"/>
    <mergeCell ref="H15:AF16"/>
    <mergeCell ref="AB19:AD19"/>
    <mergeCell ref="AF19:AG19"/>
    <mergeCell ref="Q14:T14"/>
    <mergeCell ref="C22:G22"/>
    <mergeCell ref="H28:AF28"/>
    <mergeCell ref="X33:AF33"/>
    <mergeCell ref="Q33:T33"/>
    <mergeCell ref="U14:W14"/>
    <mergeCell ref="C28:G28"/>
    <mergeCell ref="H34:AF35"/>
    <mergeCell ref="U33:W33"/>
    <mergeCell ref="I33:M33"/>
    <mergeCell ref="C30:G30"/>
    <mergeCell ref="C23:G23"/>
    <mergeCell ref="C20:G20"/>
    <mergeCell ref="C21:G21"/>
    <mergeCell ref="A1:AH1"/>
    <mergeCell ref="P20:Q20"/>
    <mergeCell ref="S20:U20"/>
    <mergeCell ref="H21:Q21"/>
    <mergeCell ref="C7:G7"/>
    <mergeCell ref="C8:G8"/>
    <mergeCell ref="H7:AF7"/>
    <mergeCell ref="AA20:AB20"/>
    <mergeCell ref="AD20:AE20"/>
    <mergeCell ref="H8:AF8"/>
    <mergeCell ref="H10:AF10"/>
    <mergeCell ref="V11:AF11"/>
    <mergeCell ref="T11:U11"/>
    <mergeCell ref="J11:S11"/>
    <mergeCell ref="I14:M14"/>
    <mergeCell ref="H9:AF9"/>
    <mergeCell ref="T12:U13"/>
    <mergeCell ref="C9:G9"/>
    <mergeCell ref="H11:I11"/>
    <mergeCell ref="C10:G10"/>
    <mergeCell ref="B7:B13"/>
    <mergeCell ref="H12:I13"/>
    <mergeCell ref="J12:S13"/>
    <mergeCell ref="N14:P14"/>
    <mergeCell ref="M20:N20"/>
    <mergeCell ref="H29:AF29"/>
    <mergeCell ref="J30:S30"/>
    <mergeCell ref="T30:U30"/>
    <mergeCell ref="H31:I32"/>
    <mergeCell ref="X14:AF14"/>
    <mergeCell ref="B54:B60"/>
    <mergeCell ref="C54:G54"/>
    <mergeCell ref="H54:AF54"/>
    <mergeCell ref="C55:G55"/>
    <mergeCell ref="H55:AF55"/>
    <mergeCell ref="C56:G56"/>
    <mergeCell ref="H56:AF56"/>
    <mergeCell ref="C57:G57"/>
    <mergeCell ref="H57:AF57"/>
    <mergeCell ref="C58:G58"/>
    <mergeCell ref="H58:I58"/>
    <mergeCell ref="J58:S58"/>
    <mergeCell ref="T58:U58"/>
    <mergeCell ref="V58:AF58"/>
    <mergeCell ref="C59:G60"/>
    <mergeCell ref="H59:I60"/>
    <mergeCell ref="J59:S60"/>
    <mergeCell ref="H30:I30"/>
    <mergeCell ref="H70:Q70"/>
    <mergeCell ref="R70:V70"/>
    <mergeCell ref="W70:AF70"/>
    <mergeCell ref="C74:G74"/>
    <mergeCell ref="H74:J74"/>
    <mergeCell ref="C68:G68"/>
    <mergeCell ref="H68:Q68"/>
    <mergeCell ref="R68:V68"/>
    <mergeCell ref="W68:AF68"/>
    <mergeCell ref="C69:G69"/>
    <mergeCell ref="H69:Q69"/>
    <mergeCell ref="R69:V69"/>
    <mergeCell ref="W69:AF69"/>
    <mergeCell ref="C70:G70"/>
    <mergeCell ref="C75:G75"/>
    <mergeCell ref="H75:AF75"/>
    <mergeCell ref="C76:G76"/>
    <mergeCell ref="H76:AF76"/>
    <mergeCell ref="C77:G77"/>
    <mergeCell ref="H77:I77"/>
    <mergeCell ref="J77:S77"/>
    <mergeCell ref="T77:U77"/>
    <mergeCell ref="V77:AF77"/>
    <mergeCell ref="C83:G83"/>
    <mergeCell ref="C80:G82"/>
    <mergeCell ref="N80:P80"/>
    <mergeCell ref="Q80:T80"/>
    <mergeCell ref="C78:G79"/>
    <mergeCell ref="H78:I79"/>
    <mergeCell ref="J78:S79"/>
    <mergeCell ref="T78:U79"/>
    <mergeCell ref="V78:AF79"/>
    <mergeCell ref="H83:AF83"/>
    <mergeCell ref="I80:M80"/>
    <mergeCell ref="U80:W80"/>
    <mergeCell ref="X80:AF80"/>
    <mergeCell ref="H81:AF82"/>
    <mergeCell ref="C84:G84"/>
    <mergeCell ref="H85:AF85"/>
    <mergeCell ref="A94:AH95"/>
    <mergeCell ref="C85:G85"/>
    <mergeCell ref="B100:B106"/>
    <mergeCell ref="C100:G100"/>
    <mergeCell ref="H100:AF100"/>
    <mergeCell ref="C101:G101"/>
    <mergeCell ref="H101:AF101"/>
    <mergeCell ref="C102:G102"/>
    <mergeCell ref="H102:AF102"/>
    <mergeCell ref="C103:G103"/>
    <mergeCell ref="H103:AF103"/>
    <mergeCell ref="C104:G104"/>
    <mergeCell ref="H104:I104"/>
    <mergeCell ref="J104:S104"/>
    <mergeCell ref="T104:U104"/>
    <mergeCell ref="V104:AF104"/>
    <mergeCell ref="C105:G106"/>
    <mergeCell ref="H105:I106"/>
    <mergeCell ref="J105:S106"/>
    <mergeCell ref="T105:U106"/>
    <mergeCell ref="V105:AF106"/>
    <mergeCell ref="AB88:AD88"/>
    <mergeCell ref="R115:V115"/>
    <mergeCell ref="H115:Q115"/>
    <mergeCell ref="C115:G115"/>
    <mergeCell ref="I107:M107"/>
    <mergeCell ref="H113:K113"/>
    <mergeCell ref="W113:Y113"/>
    <mergeCell ref="H108:AF109"/>
    <mergeCell ref="AB112:AD112"/>
    <mergeCell ref="AF112:AG112"/>
    <mergeCell ref="C114:G114"/>
    <mergeCell ref="H114:Q114"/>
    <mergeCell ref="R114:V114"/>
    <mergeCell ref="W114:AF114"/>
    <mergeCell ref="S113:U113"/>
    <mergeCell ref="AA113:AB113"/>
    <mergeCell ref="AD113:AE113"/>
    <mergeCell ref="C113:G113"/>
    <mergeCell ref="M113:N113"/>
    <mergeCell ref="P113:Q113"/>
    <mergeCell ref="C116:G116"/>
    <mergeCell ref="H116:Q116"/>
    <mergeCell ref="R116:V116"/>
    <mergeCell ref="C131:G131"/>
    <mergeCell ref="C130:G130"/>
    <mergeCell ref="H131:AF131"/>
    <mergeCell ref="U126:W126"/>
    <mergeCell ref="X126:AF126"/>
    <mergeCell ref="H127:AF128"/>
    <mergeCell ref="C129:G129"/>
    <mergeCell ref="C126:G128"/>
    <mergeCell ref="N126:P126"/>
    <mergeCell ref="Q126:T126"/>
    <mergeCell ref="I126:M126"/>
    <mergeCell ref="H130:AF130"/>
    <mergeCell ref="H129:AF129"/>
    <mergeCell ref="C122:G122"/>
    <mergeCell ref="H122:AF122"/>
    <mergeCell ref="C123:G123"/>
    <mergeCell ref="H123:I123"/>
    <mergeCell ref="J123:S123"/>
    <mergeCell ref="T123:U123"/>
    <mergeCell ref="V123:AF123"/>
    <mergeCell ref="W116:AF116"/>
  </mergeCells>
  <phoneticPr fontId="21"/>
  <conditionalFormatting sqref="M20 P20 AA20 AD20 W21:AF23 H21:Q23">
    <cfRule type="containsBlanks" dxfId="49" priority="195">
      <formula>LEN(TRIM(H20))=0</formula>
    </cfRule>
  </conditionalFormatting>
  <conditionalFormatting sqref="H27:J27">
    <cfRule type="containsBlanks" dxfId="48" priority="81">
      <formula>LEN(TRIM(H27))=0</formula>
    </cfRule>
  </conditionalFormatting>
  <conditionalFormatting sqref="M67 P67 AA67 AD67 W68:AF70 H68:Q70">
    <cfRule type="containsBlanks" dxfId="47" priority="75">
      <formula>LEN(TRIM(H67))=0</formula>
    </cfRule>
  </conditionalFormatting>
  <conditionalFormatting sqref="H74:J74">
    <cfRule type="containsBlanks" dxfId="46" priority="73">
      <formula>LEN(TRIM(H74))=0</formula>
    </cfRule>
  </conditionalFormatting>
  <conditionalFormatting sqref="M113 P113 AA113 AD113 W114:AF116 H114:Q116">
    <cfRule type="containsBlanks" dxfId="45" priority="69">
      <formula>LEN(TRIM(H113))=0</formula>
    </cfRule>
  </conditionalFormatting>
  <conditionalFormatting sqref="H120:J120">
    <cfRule type="containsBlanks" dxfId="44" priority="67">
      <formula>LEN(TRIM(H120))=0</formula>
    </cfRule>
  </conditionalFormatting>
  <conditionalFormatting sqref="H7:AF10 J11:S13 V11:AF13 X14 Q14 I14 H15 M20 P20 AA20 AD20 W21:AF23 H21:Q23 H28:AF29 J30:S32 V30:AF32 I33 Q33 X33 H54:AF57 J58:S60 V58:AF60 I61 Q61 X61 H62 M67 P67 AA67 AD67 W68:AF70 H68:Q70 H75:AF76 J77:S79 V77:AF79 I80 Q80 X80 H100:H101 H102:AF104 J105 V105 I107 Q107 X107 H108 M113 P113 AA113 AD113 W114:AF116 H114:Q116 H121:AF123 J124 V124 I126 Q126 X126 H34:AF39 H81:AF85 H127:AF131 H173:AF177 H219:AF223 H42:Q43">
    <cfRule type="notContainsBlanks" dxfId="43" priority="57">
      <formula>LEN(TRIM(H7))&gt;0</formula>
    </cfRule>
  </conditionalFormatting>
  <conditionalFormatting sqref="W20:Y20">
    <cfRule type="containsBlanks" dxfId="42" priority="50">
      <formula>LEN(TRIM(W20))=0</formula>
    </cfRule>
  </conditionalFormatting>
  <conditionalFormatting sqref="H20:K20">
    <cfRule type="containsBlanks" dxfId="41" priority="49">
      <formula>LEN(TRIM(H20))=0</formula>
    </cfRule>
  </conditionalFormatting>
  <conditionalFormatting sqref="H67:K67">
    <cfRule type="notContainsBlanks" dxfId="40" priority="44">
      <formula>LEN(TRIM(H67))&gt;0</formula>
    </cfRule>
    <cfRule type="containsBlanks" dxfId="39" priority="198">
      <formula>LEN(TRIM(H67))=0</formula>
    </cfRule>
  </conditionalFormatting>
  <conditionalFormatting sqref="W67:Y67">
    <cfRule type="containsBlanks" dxfId="38" priority="199">
      <formula>LEN(TRIM(W67))=0</formula>
    </cfRule>
  </conditionalFormatting>
  <conditionalFormatting sqref="W113:Y113">
    <cfRule type="containsBlanks" dxfId="37" priority="200">
      <formula>LEN(TRIM(W113))=0</formula>
    </cfRule>
  </conditionalFormatting>
  <conditionalFormatting sqref="H113:K113">
    <cfRule type="containsBlanks" dxfId="36" priority="201">
      <formula>LEN(TRIM(H113))=0</formula>
    </cfRule>
  </conditionalFormatting>
  <conditionalFormatting sqref="M159 P159 AA159 AD159 W160:AF162 H160:Q162">
    <cfRule type="containsBlanks" dxfId="35" priority="36">
      <formula>LEN(TRIM(H159))=0</formula>
    </cfRule>
  </conditionalFormatting>
  <conditionalFormatting sqref="H166:J166">
    <cfRule type="containsBlanks" dxfId="34" priority="35">
      <formula>LEN(TRIM(H166))=0</formula>
    </cfRule>
  </conditionalFormatting>
  <conditionalFormatting sqref="H146:AF149 J150:S152 V150:AF152 X153 Q153 I153 H154 M159 P159 AA159 AD159 W160:AF162 H160:Q162 H167:AF168 J169:S171 V169:AF171 I172 Q172 X172">
    <cfRule type="notContainsBlanks" dxfId="33" priority="31">
      <formula>LEN(TRIM(H146))&gt;0</formula>
    </cfRule>
  </conditionalFormatting>
  <conditionalFormatting sqref="W159:Y159">
    <cfRule type="containsBlanks" dxfId="32" priority="30">
      <formula>LEN(TRIM(W159))=0</formula>
    </cfRule>
  </conditionalFormatting>
  <conditionalFormatting sqref="H159:K159">
    <cfRule type="containsBlanks" dxfId="31" priority="29">
      <formula>LEN(TRIM(H159))=0</formula>
    </cfRule>
  </conditionalFormatting>
  <conditionalFormatting sqref="M205 P205 AA205 AD205 W206:AF208 H206:Q208">
    <cfRule type="containsBlanks" dxfId="30" priority="26">
      <formula>LEN(TRIM(H205))=0</formula>
    </cfRule>
  </conditionalFormatting>
  <conditionalFormatting sqref="H212:J212">
    <cfRule type="containsBlanks" dxfId="29" priority="25">
      <formula>LEN(TRIM(H212))=0</formula>
    </cfRule>
  </conditionalFormatting>
  <conditionalFormatting sqref="H192:AF192 J196:S198 V196:AF198 X199 Q199 I199 H200 M205 P205 AA205 AD205 W206:AF208 H206:Q208 H213:AF214 J215:S217 V215:AF217 I218 Q218 X218 H194:AF195">
    <cfRule type="notContainsBlanks" dxfId="28" priority="21">
      <formula>LEN(TRIM(H192))&gt;0</formula>
    </cfRule>
  </conditionalFormatting>
  <conditionalFormatting sqref="W205:Y205">
    <cfRule type="containsBlanks" dxfId="27" priority="20">
      <formula>LEN(TRIM(W205))=0</formula>
    </cfRule>
  </conditionalFormatting>
  <conditionalFormatting sqref="H205:K205">
    <cfRule type="containsBlanks" dxfId="26" priority="19">
      <formula>LEN(TRIM(H205))=0</formula>
    </cfRule>
  </conditionalFormatting>
  <conditionalFormatting sqref="H193:AF193">
    <cfRule type="notContainsBlanks" dxfId="25" priority="17">
      <formula>LEN(TRIM(H193))&gt;0</formula>
    </cfRule>
  </conditionalFormatting>
  <conditionalFormatting sqref="H89:Q90">
    <cfRule type="notContainsBlanks" dxfId="24" priority="8">
      <formula>LEN(TRIM(H89))&gt;0</formula>
    </cfRule>
  </conditionalFormatting>
  <conditionalFormatting sqref="H135:Q136">
    <cfRule type="notContainsBlanks" dxfId="23" priority="6">
      <formula>LEN(TRIM(H135))&gt;0</formula>
    </cfRule>
  </conditionalFormatting>
  <conditionalFormatting sqref="H181:Q182">
    <cfRule type="notContainsBlanks" dxfId="22" priority="4">
      <formula>LEN(TRIM(H181))&gt;0</formula>
    </cfRule>
  </conditionalFormatting>
  <conditionalFormatting sqref="H227:Q228">
    <cfRule type="notContainsBlanks" dxfId="21" priority="2">
      <formula>LEN(TRIM(H227))&gt;0</formula>
    </cfRule>
  </conditionalFormatting>
  <dataValidations count="4">
    <dataValidation type="custom" imeMode="halfAlpha" allowBlank="1" showInputMessage="1" showErrorMessage="1" error="半角数字で入力してください。" sqref="H160:Q162 W160:AF162 W114:AF116 H68:Q70 W68:AF70 H114:Q116 I33 W206:AF208 H206:Q208 H21:Q23 W21:AF23" xr:uid="{00000000-0002-0000-0700-000000000000}">
      <formula1>LENB(H21)=LEN(H21)</formula1>
    </dataValidation>
    <dataValidation allowBlank="1" showInputMessage="1" sqref="H175:AF177 H221:AF223" xr:uid="{41D7CA1D-612F-468B-B95A-FD72B6A137E1}"/>
    <dataValidation imeMode="fullAlpha" allowBlank="1" showInputMessage="1" showErrorMessage="1" sqref="H20:K20 M20:N20 P20:Q20 W20:Y20 AA20:AB20 AD20:AE20 H67:K67 M67:N67 P67:Q67 W67:Y67 AA67:AB67 AD67:AE67 H113:K113 M113:N113 P113:Q113 W113:Y113 AA113:AB113 AD113:AE113 H159:K159 M159:N159 P159:Q159 W159:Y159 AA159:AB159 AD159:AE159 H205:K205 M205:N205 P205:Q205 W205:Y205 AA205:AB205 AD205:AE205" xr:uid="{C99349F0-F973-4235-8CC8-801BD73EE312}"/>
    <dataValidation imeMode="halfAlpha" allowBlank="1" showInputMessage="1" showErrorMessage="1" error="半角数字で入力してください。" sqref="H42:Q42 H43:AF44 H89:Q89 H90:AF91 H135:Q135 H136:AF137 H181:Q181 H182:AF183 H227:Q227 H228:AF229" xr:uid="{2A490D7C-C1D6-474E-A443-A78E5E9EB927}"/>
  </dataValidations>
  <printOptions horizontalCentered="1"/>
  <pageMargins left="0.59055118110236227" right="0.23622047244094491" top="0.55118110236220474" bottom="0.55118110236220474" header="0.31496062992125984" footer="0.31496062992125984"/>
  <pageSetup paperSize="9" fitToWidth="0" orientation="portrait" cellComments="asDisplayed" r:id="rId1"/>
  <headerFooter alignWithMargins="0"/>
  <rowBreaks count="4" manualBreakCount="4">
    <brk id="47" max="33" man="1"/>
    <brk id="93" max="33" man="1"/>
    <brk id="139" max="33" man="1"/>
    <brk id="185" max="33" man="1"/>
  </rowBreaks>
  <ignoredErrors>
    <ignoredError sqref="C5 C18 C25 C52 C65 C72 C98 C111 C118 C144 C157 C164 C190 C203 C210" numberStoredAsText="1"/>
    <ignoredError sqref="H227:H228 H181:H182 H135:H136 H89 H42:H43" unlockedFormula="1"/>
  </ignoredErrors>
  <extLst>
    <ext xmlns:x14="http://schemas.microsoft.com/office/spreadsheetml/2009/9/main" uri="{78C0D931-6437-407d-A8EE-F0AAD7539E65}">
      <x14:conditionalFormattings>
        <x14:conditionalFormatting xmlns:xm="http://schemas.microsoft.com/office/excel/2006/main">
          <x14:cfRule type="expression" priority="43" id="{FF2DA0E0-074A-47E0-B883-A39864B1ED47}">
            <xm:f>入力シート!$B$48=FALSE</xm:f>
            <x14:dxf>
              <fill>
                <patternFill>
                  <bgColor theme="0" tint="-0.14996795556505021"/>
                </patternFill>
              </fill>
            </x14:dxf>
          </x14:cfRule>
          <xm:sqref>H67:K67</xm:sqref>
        </x14:conditionalFormatting>
        <x14:conditionalFormatting xmlns:xm="http://schemas.microsoft.com/office/excel/2006/main">
          <x14:cfRule type="expression" priority="42" id="{21714527-FC20-41C0-8F16-3C6770CA2281}">
            <xm:f>入力シート!$B$48=FALSE</xm:f>
            <x14:dxf>
              <fill>
                <patternFill>
                  <bgColor theme="0" tint="-0.14996795556505021"/>
                </patternFill>
              </fill>
            </x14:dxf>
          </x14:cfRule>
          <xm:sqref>W67:Y67</xm:sqref>
        </x14:conditionalFormatting>
        <x14:conditionalFormatting xmlns:xm="http://schemas.microsoft.com/office/excel/2006/main">
          <x14:cfRule type="expression" priority="40" id="{DDB712DA-A656-4825-B681-3950B37032B5}">
            <xm:f>入力シート!$B$81=FALSE</xm:f>
            <x14:dxf>
              <fill>
                <patternFill>
                  <bgColor theme="0" tint="-0.14996795556505021"/>
                </patternFill>
              </fill>
            </x14:dxf>
          </x14:cfRule>
          <xm:sqref>W113:Y113</xm:sqref>
        </x14:conditionalFormatting>
        <x14:conditionalFormatting xmlns:xm="http://schemas.microsoft.com/office/excel/2006/main">
          <x14:cfRule type="expression" priority="41" id="{36FC6900-41FD-4E79-B42B-DC610553BBBF}">
            <xm:f>入力シート!$B$81=FALSE</xm:f>
            <x14:dxf>
              <font>
                <color theme="1" tint="0.499984740745262"/>
              </font>
              <fill>
                <patternFill>
                  <bgColor theme="0" tint="-0.14996795556505021"/>
                </patternFill>
              </fill>
            </x14:dxf>
          </x14:cfRule>
          <xm:sqref>H120 I126 H113 H100:AF103 J104:S106 V104:AF106 I107 Q107 X107 H108 M113 P113 W113 AA113 AD113 H114:Q116 W114:AF116 H121:AF122 J123:S125 V123:AF125 Q126 X126 H127:AF131 H135 H136</xm:sqref>
        </x14:conditionalFormatting>
        <x14:conditionalFormatting xmlns:xm="http://schemas.microsoft.com/office/excel/2006/main">
          <x14:cfRule type="expression" priority="1" id="{2E6F6EEC-F116-48E1-9ABF-4B1AEFB4554F}">
            <xm:f>入力シート!$B$48=FALSE</xm:f>
            <x14:dxf>
              <font>
                <color theme="1" tint="0.499984740745262"/>
              </font>
              <fill>
                <patternFill>
                  <bgColor theme="0" tint="-0.14996795556505021"/>
                </patternFill>
              </fill>
            </x14:dxf>
          </x14:cfRule>
          <xm:sqref>H89 H90 H135 H136 H181 H182 H227 H228 H54:AF57 J58:S60 V58:AF60 I61 Q61 X61 H62 M67 P67 AA67 AD67 W68:AF70 H68:Q70 H74 H75:AF76 J77:S79 V77:AF79 I80 Q80 X80 H81:AF82 H85:AF85 H83:O84 J104:S106 V104:AF106 I107:M107 Q107:T107 X107:AF107 H108:AF109 H113:K113 M113:N113 P113:Q113 W113:Y113 AA113:AB113 AD113:AE113 H114:Q116 W114:AF116 H120:J120 H121:AF122 J123:S125 V123:AF125 I126:M126 Q126:T126 X126:AF126 H127:AF131 H146:AF149 J150:S152 V150:AF152 I153:M153 Q153:T153 X153:AF153 H154:AF155 H159:K159 M159:N159 P159:Q159 W159:Y159 AA159:AB159 AD159:AE159 H160:Q162 W160:AF162 H166:J166 H167:AF168 J169:S171 V169:AF171 I172:M172 Q172:T172 X172:AF172 H173:AF177 H192:AF195 J196:S198 V196:AF198 I199:M199 Q199:T199 X199:AF199 H200:AF201 H205:K205 M205:N205 P205:Q205 W205:Y205 AA205:AB205 AD205:AE205 H206:Q208 W206:AF208 H212:J212 H213:AF214 J215:S217 V215:AF217 I218:M218 Q218:T218 X218:AF218 H219:AF223</xm:sqref>
        </x14:conditionalFormatting>
        <x14:conditionalFormatting xmlns:xm="http://schemas.microsoft.com/office/excel/2006/main">
          <x14:cfRule type="expression" priority="55" id="{EA74AF03-0A3F-4D22-8392-5CEFB0F3A114}">
            <xm:f>入力シート!$B$48=FALSE</xm:f>
            <x14:dxf>
              <fill>
                <patternFill>
                  <bgColor theme="0" tint="-0.34998626667073579"/>
                </patternFill>
              </fill>
            </x14:dxf>
          </x14:cfRule>
          <xm:sqref>A48:AH49</xm:sqref>
        </x14:conditionalFormatting>
        <x14:conditionalFormatting xmlns:xm="http://schemas.microsoft.com/office/excel/2006/main">
          <x14:cfRule type="expression" priority="439" id="{8175DB4A-3AEC-4669-BD8C-72ED3C3ED156}">
            <xm:f>OR(AND(入力シート!$B$81=FALSE,入力シート!$B$48),AND(入力シート!$B$81=FALSE,入力シート!$B$48=FALSE),AND(入力シート!$B$81,入力シート!$B$48=FALSE))</xm:f>
            <x14:dxf>
              <fill>
                <patternFill>
                  <bgColor theme="0" tint="-0.34998626667073579"/>
                </patternFill>
              </fill>
            </x14:dxf>
          </x14:cfRule>
          <xm:sqref>A94:AH95</xm:sqref>
        </x14:conditionalFormatting>
        <x14:conditionalFormatting xmlns:xm="http://schemas.microsoft.com/office/excel/2006/main">
          <x14:cfRule type="expression" priority="16" id="{F62B4DE1-80A2-43CC-BA9F-C23CD4621C2B}">
            <xm:f>入力シート!$B$48=FALSE</xm:f>
            <x14:dxf>
              <font>
                <color theme="1" tint="0.499984740745262"/>
              </font>
              <fill>
                <patternFill>
                  <bgColor theme="0" tint="-0.14996795556505021"/>
                </patternFill>
              </fill>
            </x14:dxf>
          </x14:cfRule>
          <xm:sqref>H100:AF103</xm:sqref>
        </x14:conditionalFormatting>
        <x14:conditionalFormatting xmlns:xm="http://schemas.microsoft.com/office/excel/2006/main">
          <x14:cfRule type="expression" priority="15" id="{45553B03-AE5D-497F-BB41-80676E62FD7A}">
            <xm:f>入力シート!$B$114=FALSE</xm:f>
            <x14:dxf>
              <font>
                <color theme="1" tint="0.499984740745262"/>
              </font>
              <fill>
                <patternFill>
                  <bgColor theme="0" tint="-0.14996795556505021"/>
                </patternFill>
              </fill>
            </x14:dxf>
          </x14:cfRule>
          <xm:sqref>H146:AF150 J151:S152 V151:AF152 I153:M153 Q153:T153 X153:AF153 H154:AF155 H159:K159 M159:N159 P159:Q159 W159:Y159 AA159:AB159 AD159:AE159 H160:Q162 W160:AF162 H166:J166 H167:AF168 J169:S171 V169:AF171 I172:M172 Q172:T172 X172:AF172 H173:AF177 H181 H182</xm:sqref>
        </x14:conditionalFormatting>
        <x14:conditionalFormatting xmlns:xm="http://schemas.microsoft.com/office/excel/2006/main">
          <x14:cfRule type="expression" priority="14" id="{CA81D79C-85AF-48F5-AEB5-AD82268323DE}">
            <xm:f>入力シート!$B$147=FALSE</xm:f>
            <x14:dxf>
              <font>
                <color theme="1" tint="0.499984740745262"/>
              </font>
              <fill>
                <patternFill>
                  <bgColor theme="0" tint="-0.14996795556505021"/>
                </patternFill>
              </fill>
            </x14:dxf>
          </x14:cfRule>
          <xm:sqref>H192:AF195 J196:S198 V196:AF198 I199:M199 Q199:T199 X199:AF199 H200:AF201 H205:K205 M205:N205 P205:Q205 W205:Y205 AA205:AB205 AD205:AE205 H206:Q208 W206:AF208 H212:J212 H213:AF214 J215:S217 V215:AF217 I218:M218 Q218:T218 X218:AF218 H219:AF223 H227 H228</xm:sqref>
        </x14:conditionalFormatting>
        <x14:conditionalFormatting xmlns:xm="http://schemas.microsoft.com/office/excel/2006/main">
          <x14:cfRule type="expression" priority="13" id="{ADAD1C2A-76F4-4830-8891-600802642B25}">
            <xm:f>OR(AND(入力シート!$B$114=FALSE,入力シート!$B$48),AND(入力シート!$B$114=FALSE,入力シート!$B$48=FALSE),AND(入力シート!$B$114,入力シート!$B$48=FALSE))</xm:f>
            <x14:dxf>
              <fill>
                <patternFill>
                  <bgColor theme="0" tint="-0.34998626667073579"/>
                </patternFill>
              </fill>
            </x14:dxf>
          </x14:cfRule>
          <xm:sqref>A140:AH141</xm:sqref>
        </x14:conditionalFormatting>
        <x14:conditionalFormatting xmlns:xm="http://schemas.microsoft.com/office/excel/2006/main">
          <x14:cfRule type="expression" priority="12" id="{6EBD1EB3-667B-4483-B751-E6AF79ECF7A1}">
            <xm:f>OR(AND(入力シート!$B$147=FALSE,入力シート!$B$48),AND(入力シート!$B$147=FALSE,入力シート!$B$48=FALSE),AND(入力シート!$B$147,入力シート!$B$48=FALSE))</xm:f>
            <x14:dxf>
              <fill>
                <patternFill>
                  <bgColor theme="0" tint="-0.34998626667073579"/>
                </patternFill>
              </fill>
            </x14:dxf>
          </x14:cfRule>
          <xm:sqref>A186:AH187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77</vt:i4>
      </vt:variant>
    </vt:vector>
  </HeadingPairs>
  <TitlesOfParts>
    <vt:vector size="96" baseType="lpstr">
      <vt:lpstr>date2</vt:lpstr>
      <vt:lpstr>date1</vt:lpstr>
      <vt:lpstr>入力シート</vt:lpstr>
      <vt:lpstr>入力シート２</vt:lpstr>
      <vt:lpstr>入力シート２_参考資料</vt:lpstr>
      <vt:lpstr>申請書類一覧</vt:lpstr>
      <vt:lpstr>チェックシート</vt:lpstr>
      <vt:lpstr>交付申請書</vt:lpstr>
      <vt:lpstr>１．申請者の詳細</vt:lpstr>
      <vt:lpstr>２．事業計画概要①</vt:lpstr>
      <vt:lpstr>２．事業計画概要②</vt:lpstr>
      <vt:lpstr>３．システム提案概要(1)</vt:lpstr>
      <vt:lpstr>３．システム提案概要(2)</vt:lpstr>
      <vt:lpstr>４-１．概略予算書（まとめ）</vt:lpstr>
      <vt:lpstr>４-２．概略予算書（未評価技術分） </vt:lpstr>
      <vt:lpstr>４-３．（全体）</vt:lpstr>
      <vt:lpstr>４-４．（１年目）</vt:lpstr>
      <vt:lpstr>４-５．（２年目）</vt:lpstr>
      <vt:lpstr>４-６．（３年目）</vt:lpstr>
      <vt:lpstr>①設備システム名</vt:lpstr>
      <vt:lpstr>②設備システム名</vt:lpstr>
      <vt:lpstr>③設備システム名</vt:lpstr>
      <vt:lpstr>④設備システム名</vt:lpstr>
      <vt:lpstr>⑤設備システム名</vt:lpstr>
      <vt:lpstr>⑥設備システム名</vt:lpstr>
      <vt:lpstr>⑦設備システム名</vt:lpstr>
      <vt:lpstr>⑧設備システム名</vt:lpstr>
      <vt:lpstr>⑨設備システム名</vt:lpstr>
      <vt:lpstr>⑩設備システム名</vt:lpstr>
      <vt:lpstr>⑪設備システム名</vt:lpstr>
      <vt:lpstr>DCモータ</vt:lpstr>
      <vt:lpstr>LED照明器具</vt:lpstr>
      <vt:lpstr>NAS蓄電池</vt:lpstr>
      <vt:lpstr>'１．申請者の詳細'!Print_Area</vt:lpstr>
      <vt:lpstr>'２．事業計画概要①'!Print_Area</vt:lpstr>
      <vt:lpstr>'２．事業計画概要②'!Print_Area</vt:lpstr>
      <vt:lpstr>'３．システム提案概要(1)'!Print_Area</vt:lpstr>
      <vt:lpstr>'３．システム提案概要(2)'!Print_Area</vt:lpstr>
      <vt:lpstr>'４-１．概略予算書（まとめ）'!Print_Area</vt:lpstr>
      <vt:lpstr>'４-２．概略予算書（未評価技術分） '!Print_Area</vt:lpstr>
      <vt:lpstr>'４-３．（全体）'!Print_Area</vt:lpstr>
      <vt:lpstr>'４-４．（１年目）'!Print_Area</vt:lpstr>
      <vt:lpstr>'４-５．（２年目）'!Print_Area</vt:lpstr>
      <vt:lpstr>'４-６．（３年目）'!Print_Area</vt:lpstr>
      <vt:lpstr>チェックシート!Print_Area</vt:lpstr>
      <vt:lpstr>交付申請書!Print_Area</vt:lpstr>
      <vt:lpstr>申請書類一覧!Print_Area</vt:lpstr>
      <vt:lpstr>入力シート!Print_Area</vt:lpstr>
      <vt:lpstr>入力シート２!Print_Area</vt:lpstr>
      <vt:lpstr>入力シート２_参考資料!Print_Area</vt:lpstr>
      <vt:lpstr>インバータファン</vt:lpstr>
      <vt:lpstr>ガスエンジン</vt:lpstr>
      <vt:lpstr>ガスタービン</vt:lpstr>
      <vt:lpstr>その他空調システム</vt:lpstr>
      <vt:lpstr>その他空調機器</vt:lpstr>
      <vt:lpstr>ディーゼルエンジン</vt:lpstr>
      <vt:lpstr>ニッケル水素電池</vt:lpstr>
      <vt:lpstr>バイオマス発電</vt:lpstr>
      <vt:lpstr>ホテル等</vt:lpstr>
      <vt:lpstr>リチウムイオン電池</vt:lpstr>
      <vt:lpstr>鉛蓄電池</vt:lpstr>
      <vt:lpstr>外気利用・抑制システム</vt:lpstr>
      <vt:lpstr>学校等</vt:lpstr>
      <vt:lpstr>建物配置計画</vt:lpstr>
      <vt:lpstr>個別方式</vt:lpstr>
      <vt:lpstr>高輝度誘導灯</vt:lpstr>
      <vt:lpstr>高効率空調機</vt:lpstr>
      <vt:lpstr>高効率電動機</vt:lpstr>
      <vt:lpstr>高効率熱源機</vt:lpstr>
      <vt:lpstr>高性能窓ガラス</vt:lpstr>
      <vt:lpstr>高性能窓サッシ</vt:lpstr>
      <vt:lpstr>高断熱化</vt:lpstr>
      <vt:lpstr>再エネ利用システム</vt:lpstr>
      <vt:lpstr>事務所等</vt:lpstr>
      <vt:lpstr>自然採光</vt:lpstr>
      <vt:lpstr>自然通風</vt:lpstr>
      <vt:lpstr>集会所等</vt:lpstr>
      <vt:lpstr>常用</vt:lpstr>
      <vt:lpstr>人荷用</vt:lpstr>
      <vt:lpstr>水力発電</vt:lpstr>
      <vt:lpstr>設備システム名</vt:lpstr>
      <vt:lpstr>太陽熱収集装置</vt:lpstr>
      <vt:lpstr>地域区分</vt:lpstr>
      <vt:lpstr>中央方式</vt:lpstr>
      <vt:lpstr>都道府県</vt:lpstr>
      <vt:lpstr>日射遮熱</vt:lpstr>
      <vt:lpstr>日射遮蔽</vt:lpstr>
      <vt:lpstr>燃料電池</vt:lpstr>
      <vt:lpstr>非常用</vt:lpstr>
      <vt:lpstr>百貨店等</vt:lpstr>
      <vt:lpstr>病院等</vt:lpstr>
      <vt:lpstr>風力発電</vt:lpstr>
      <vt:lpstr>併用方式</vt:lpstr>
      <vt:lpstr>有機EL照明器具</vt:lpstr>
      <vt:lpstr>用途説明</vt:lpstr>
      <vt:lpstr>流量・温度等可変システム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2022-03-31T09:45:30Z</cp:lastPrinted>
  <dcterms:created xsi:type="dcterms:W3CDTF">2013-04-18T06:32:27Z</dcterms:created>
  <dcterms:modified xsi:type="dcterms:W3CDTF">2022-05-06T01:23:21Z</dcterms:modified>
</cp:coreProperties>
</file>